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A94BA29721B529/Documents/"/>
    </mc:Choice>
  </mc:AlternateContent>
  <xr:revisionPtr revIDLastSave="0" documentId="8_{4D52AB57-C054-4927-892E-D4D562B0BE05}" xr6:coauthVersionLast="47" xr6:coauthVersionMax="47" xr10:uidLastSave="{00000000-0000-0000-0000-000000000000}"/>
  <bookViews>
    <workbookView xWindow="-105" yWindow="0" windowWidth="19410" windowHeight="20985" firstSheet="12" activeTab="19" xr2:uid="{180EDDCA-CB0A-459F-A5D0-6A0387307741}"/>
  </bookViews>
  <sheets>
    <sheet name="J=0.01" sheetId="38" r:id="rId1"/>
    <sheet name="J=0.05" sheetId="1" r:id="rId2"/>
    <sheet name="J=0.1" sheetId="3" r:id="rId3"/>
    <sheet name="J=0.15" sheetId="19" r:id="rId4"/>
    <sheet name="J=0.2" sheetId="4" r:id="rId5"/>
    <sheet name="J=0.25" sheetId="17" r:id="rId6"/>
    <sheet name="J=0.3" sheetId="5" r:id="rId7"/>
    <sheet name="J=0.35" sheetId="20" r:id="rId8"/>
    <sheet name="J=0.4" sheetId="6" r:id="rId9"/>
    <sheet name="J=0.45" sheetId="18" r:id="rId10"/>
    <sheet name="J=0.5" sheetId="7" r:id="rId11"/>
    <sheet name="J=0.55" sheetId="22" r:id="rId12"/>
    <sheet name="J=0.6" sheetId="8" r:id="rId13"/>
    <sheet name="J=0.65" sheetId="16" r:id="rId14"/>
    <sheet name="J=0.7" sheetId="11" r:id="rId15"/>
    <sheet name="J=0.75" sheetId="34" r:id="rId16"/>
    <sheet name="J=0.8" sheetId="21" r:id="rId17"/>
    <sheet name="J=0.85" sheetId="26" r:id="rId18"/>
    <sheet name="J=0.9" sheetId="31" r:id="rId19"/>
    <sheet name="J=0.95" sheetId="15" r:id="rId20"/>
    <sheet name="J=1" sheetId="9" r:id="rId21"/>
    <sheet name="J=1.05" sheetId="14" r:id="rId22"/>
    <sheet name="J=1.08" sheetId="37" r:id="rId23"/>
    <sheet name="J=1.09" sheetId="40" r:id="rId24"/>
    <sheet name="J=1.1" sheetId="42" r:id="rId25"/>
    <sheet name="Open Water Diagram" sheetId="32" r:id="rId26"/>
    <sheet name="Dat Calculations" sheetId="41" r:id="rId27"/>
    <sheet name="DAT file" sheetId="2" r:id="rId28"/>
  </sheets>
  <externalReferences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</externalReferences>
  <definedNames>
    <definedName name="solver_adj" localSheetId="0" hidden="1">'J=0.01'!$P$53</definedName>
    <definedName name="solver_adj" localSheetId="1" hidden="1">'J=0.05'!$P$13:$P$54</definedName>
    <definedName name="solver_adj" localSheetId="2" hidden="1">'J=0.1'!$P$53</definedName>
    <definedName name="solver_adj" localSheetId="3" hidden="1">'J=0.15'!$P$53</definedName>
    <definedName name="solver_adj" localSheetId="4" hidden="1">'J=0.2'!$P$53</definedName>
    <definedName name="solver_adj" localSheetId="5" hidden="1">'J=0.25'!$P$53</definedName>
    <definedName name="solver_adj" localSheetId="6" hidden="1">'J=0.3'!$P$53</definedName>
    <definedName name="solver_adj" localSheetId="7" hidden="1">'J=0.35'!$P$53</definedName>
    <definedName name="solver_adj" localSheetId="8" hidden="1">'J=0.4'!$P$53</definedName>
    <definedName name="solver_adj" localSheetId="9" hidden="1">'J=0.45'!$P$53</definedName>
    <definedName name="solver_adj" localSheetId="10" hidden="1">'J=0.5'!$P$53</definedName>
    <definedName name="solver_adj" localSheetId="11" hidden="1">'J=0.55'!$P$53</definedName>
    <definedName name="solver_adj" localSheetId="12" hidden="1">'J=0.6'!$P$53</definedName>
    <definedName name="solver_adj" localSheetId="13" hidden="1">'J=0.65'!$P$53</definedName>
    <definedName name="solver_adj" localSheetId="14" hidden="1">'J=0.7'!$P$53</definedName>
    <definedName name="solver_adj" localSheetId="15" hidden="1">'J=0.75'!$P$53</definedName>
    <definedName name="solver_adj" localSheetId="16" hidden="1">'J=0.8'!$P$53</definedName>
    <definedName name="solver_adj" localSheetId="17" hidden="1">'J=0.85'!$P$53</definedName>
    <definedName name="solver_adj" localSheetId="18" hidden="1">'J=0.9'!$P$53</definedName>
    <definedName name="solver_adj" localSheetId="19" hidden="1">'J=0.95'!$P$53</definedName>
    <definedName name="solver_adj" localSheetId="20" hidden="1">'J=1'!$P$53</definedName>
    <definedName name="solver_adj" localSheetId="21" hidden="1">'J=1.05'!$P$53</definedName>
    <definedName name="solver_adj" localSheetId="22" hidden="1">'J=1.08'!$P$53</definedName>
    <definedName name="solver_adj" localSheetId="23" hidden="1">'J=1.09'!$P$53</definedName>
    <definedName name="solver_adj" localSheetId="24" hidden="1">'J=1.1'!$P$13:$P$54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3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4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5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6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7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8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9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3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4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5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6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7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8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19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2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2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2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23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24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drv" localSheetId="20" hidden="1">1</definedName>
    <definedName name="solver_drv" localSheetId="21" hidden="1">1</definedName>
    <definedName name="solver_drv" localSheetId="22" hidden="1">1</definedName>
    <definedName name="solver_drv" localSheetId="23" hidden="1">1</definedName>
    <definedName name="solver_drv" localSheetId="24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ng" localSheetId="20" hidden="1">1</definedName>
    <definedName name="solver_eng" localSheetId="21" hidden="1">1</definedName>
    <definedName name="solver_eng" localSheetId="22" hidden="1">1</definedName>
    <definedName name="solver_eng" localSheetId="23" hidden="1">1</definedName>
    <definedName name="solver_eng" localSheetId="24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est" localSheetId="20" hidden="1">1</definedName>
    <definedName name="solver_est" localSheetId="21" hidden="1">1</definedName>
    <definedName name="solver_est" localSheetId="22" hidden="1">1</definedName>
    <definedName name="solver_est" localSheetId="23" hidden="1">1</definedName>
    <definedName name="solver_est" localSheetId="24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itr" localSheetId="20" hidden="1">2147483647</definedName>
    <definedName name="solver_itr" localSheetId="21" hidden="1">2147483647</definedName>
    <definedName name="solver_itr" localSheetId="22" hidden="1">2147483647</definedName>
    <definedName name="solver_itr" localSheetId="23" hidden="1">2147483647</definedName>
    <definedName name="solver_itr" localSheetId="24" hidden="1">2147483647</definedName>
    <definedName name="solver_lhs1" localSheetId="0" hidden="1">'J=0.01'!$F$97</definedName>
    <definedName name="solver_lhs1" localSheetId="1" hidden="1">'J=0.05'!$G$97</definedName>
    <definedName name="solver_lhs1" localSheetId="2" hidden="1">'J=0.1'!$F$97</definedName>
    <definedName name="solver_lhs1" localSheetId="3" hidden="1">'J=0.15'!$F$97</definedName>
    <definedName name="solver_lhs1" localSheetId="4" hidden="1">'J=0.2'!$F$97</definedName>
    <definedName name="solver_lhs1" localSheetId="5" hidden="1">'J=0.25'!$F$97</definedName>
    <definedName name="solver_lhs1" localSheetId="6" hidden="1">'J=0.3'!$F$97</definedName>
    <definedName name="solver_lhs1" localSheetId="7" hidden="1">'J=0.35'!$F$97</definedName>
    <definedName name="solver_lhs1" localSheetId="8" hidden="1">'J=0.4'!$F$97</definedName>
    <definedName name="solver_lhs1" localSheetId="9" hidden="1">'J=0.45'!$F$97</definedName>
    <definedName name="solver_lhs1" localSheetId="10" hidden="1">'J=0.5'!$F$97</definedName>
    <definedName name="solver_lhs1" localSheetId="11" hidden="1">'J=0.55'!$F$97</definedName>
    <definedName name="solver_lhs1" localSheetId="12" hidden="1">'J=0.6'!$F$97</definedName>
    <definedName name="solver_lhs1" localSheetId="13" hidden="1">'J=0.65'!$F$97</definedName>
    <definedName name="solver_lhs1" localSheetId="14" hidden="1">'J=0.7'!$F$97</definedName>
    <definedName name="solver_lhs1" localSheetId="15" hidden="1">'J=0.75'!$F$97</definedName>
    <definedName name="solver_lhs1" localSheetId="16" hidden="1">'J=0.8'!$F$97</definedName>
    <definedName name="solver_lhs1" localSheetId="17" hidden="1">'J=0.85'!$F$97</definedName>
    <definedName name="solver_lhs1" localSheetId="18" hidden="1">'J=0.9'!$F$97</definedName>
    <definedName name="solver_lhs1" localSheetId="19" hidden="1">'J=0.95'!$F$97</definedName>
    <definedName name="solver_lhs1" localSheetId="20" hidden="1">'J=1'!$F$97</definedName>
    <definedName name="solver_lhs1" localSheetId="21" hidden="1">'J=1.05'!$F$97</definedName>
    <definedName name="solver_lhs1" localSheetId="22" hidden="1">'J=1.08'!$F$97</definedName>
    <definedName name="solver_lhs1" localSheetId="23" hidden="1">'J=1.09'!$F$97</definedName>
    <definedName name="solver_lhs1" localSheetId="24" hidden="1">'J=1.1'!$F$97</definedName>
    <definedName name="solver_lhs2" localSheetId="0" hidden="1">'J=0.01'!$G$97</definedName>
    <definedName name="solver_lhs2" localSheetId="1" hidden="1">'J=0.05'!$G$97</definedName>
    <definedName name="solver_lhs2" localSheetId="2" hidden="1">'J=0.1'!$G$97</definedName>
    <definedName name="solver_lhs2" localSheetId="3" hidden="1">'J=0.15'!$G$97</definedName>
    <definedName name="solver_lhs2" localSheetId="4" hidden="1">'J=0.2'!$G$97</definedName>
    <definedName name="solver_lhs2" localSheetId="5" hidden="1">'J=0.25'!$G$97</definedName>
    <definedName name="solver_lhs2" localSheetId="6" hidden="1">'J=0.3'!$G$97</definedName>
    <definedName name="solver_lhs2" localSheetId="7" hidden="1">'J=0.35'!$G$97</definedName>
    <definedName name="solver_lhs2" localSheetId="8" hidden="1">'J=0.4'!$G$97</definedName>
    <definedName name="solver_lhs2" localSheetId="9" hidden="1">'J=0.45'!$G$97</definedName>
    <definedName name="solver_lhs2" localSheetId="10" hidden="1">'J=0.5'!$G$97</definedName>
    <definedName name="solver_lhs2" localSheetId="11" hidden="1">'J=0.55'!$G$97</definedName>
    <definedName name="solver_lhs2" localSheetId="12" hidden="1">'J=0.6'!$G$97</definedName>
    <definedName name="solver_lhs2" localSheetId="13" hidden="1">'J=0.65'!$G$97</definedName>
    <definedName name="solver_lhs2" localSheetId="14" hidden="1">'J=0.7'!$G$97</definedName>
    <definedName name="solver_lhs2" localSheetId="15" hidden="1">'J=0.75'!$G$97</definedName>
    <definedName name="solver_lhs2" localSheetId="16" hidden="1">'J=0.8'!$G$97</definedName>
    <definedName name="solver_lhs2" localSheetId="17" hidden="1">'J=0.85'!$G$97</definedName>
    <definedName name="solver_lhs2" localSheetId="18" hidden="1">'J=0.9'!$G$97</definedName>
    <definedName name="solver_lhs2" localSheetId="19" hidden="1">'J=0.95'!$G$97</definedName>
    <definedName name="solver_lhs2" localSheetId="20" hidden="1">'J=1'!$G$97</definedName>
    <definedName name="solver_lhs2" localSheetId="21" hidden="1">'J=1.05'!$G$97</definedName>
    <definedName name="solver_lhs2" localSheetId="22" hidden="1">'J=1.08'!$G$97</definedName>
    <definedName name="solver_lhs2" localSheetId="23" hidden="1">'J=1.09'!$G$97</definedName>
    <definedName name="solver_lhs2" localSheetId="24" hidden="1">'J=1.1'!$G$97</definedName>
    <definedName name="solver_lhs3" localSheetId="0" hidden="1">'J=0.01'!$F$97</definedName>
    <definedName name="solver_lhs3" localSheetId="1" hidden="1">'J=0.05'!$F$97</definedName>
    <definedName name="solver_lhs3" localSheetId="2" hidden="1">'J=0.1'!$F$97</definedName>
    <definedName name="solver_lhs3" localSheetId="3" hidden="1">'J=0.15'!$F$97</definedName>
    <definedName name="solver_lhs3" localSheetId="4" hidden="1">'J=0.2'!$F$97</definedName>
    <definedName name="solver_lhs3" localSheetId="5" hidden="1">'J=0.25'!$F$97</definedName>
    <definedName name="solver_lhs3" localSheetId="6" hidden="1">'J=0.3'!$F$97</definedName>
    <definedName name="solver_lhs3" localSheetId="7" hidden="1">'J=0.35'!$F$97</definedName>
    <definedName name="solver_lhs3" localSheetId="8" hidden="1">'J=0.4'!$F$97</definedName>
    <definedName name="solver_lhs3" localSheetId="9" hidden="1">'J=0.45'!$F$97</definedName>
    <definedName name="solver_lhs3" localSheetId="10" hidden="1">'J=0.5'!$F$97</definedName>
    <definedName name="solver_lhs3" localSheetId="11" hidden="1">'J=0.55'!$F$97</definedName>
    <definedName name="solver_lhs3" localSheetId="12" hidden="1">'J=0.6'!$F$97</definedName>
    <definedName name="solver_lhs3" localSheetId="13" hidden="1">'J=0.65'!$F$97</definedName>
    <definedName name="solver_lhs3" localSheetId="14" hidden="1">'J=0.7'!$F$97</definedName>
    <definedName name="solver_lhs3" localSheetId="15" hidden="1">'J=0.75'!$F$97</definedName>
    <definedName name="solver_lhs3" localSheetId="16" hidden="1">'J=0.8'!$F$97</definedName>
    <definedName name="solver_lhs3" localSheetId="17" hidden="1">'J=0.85'!$F$97</definedName>
    <definedName name="solver_lhs3" localSheetId="18" hidden="1">'J=0.9'!$F$97</definedName>
    <definedName name="solver_lhs3" localSheetId="19" hidden="1">'J=0.95'!$F$97</definedName>
    <definedName name="solver_lhs3" localSheetId="20" hidden="1">'J=1'!$F$97</definedName>
    <definedName name="solver_lhs3" localSheetId="21" hidden="1">'J=1.05'!$F$97</definedName>
    <definedName name="solver_lhs3" localSheetId="22" hidden="1">'J=1.08'!$F$97</definedName>
    <definedName name="solver_lhs3" localSheetId="23" hidden="1">'J=1.09'!$F$97</definedName>
    <definedName name="solver_lhs3" localSheetId="24" hidden="1">'J=1.1'!$F$97</definedName>
    <definedName name="solver_lhs4" localSheetId="0" hidden="1">'J=0.01'!$G$97</definedName>
    <definedName name="solver_lhs4" localSheetId="1" hidden="1">'J=0.05'!$G$97</definedName>
    <definedName name="solver_lhs4" localSheetId="2" hidden="1">'J=0.1'!$G$97</definedName>
    <definedName name="solver_lhs4" localSheetId="3" hidden="1">'J=0.15'!$G$97</definedName>
    <definedName name="solver_lhs4" localSheetId="4" hidden="1">'J=0.2'!$G$97</definedName>
    <definedName name="solver_lhs4" localSheetId="5" hidden="1">'J=0.25'!$G$97</definedName>
    <definedName name="solver_lhs4" localSheetId="6" hidden="1">'J=0.3'!$G$97</definedName>
    <definedName name="solver_lhs4" localSheetId="7" hidden="1">'J=0.35'!$G$97</definedName>
    <definedName name="solver_lhs4" localSheetId="8" hidden="1">'J=0.4'!$G$97</definedName>
    <definedName name="solver_lhs4" localSheetId="9" hidden="1">'J=0.45'!$G$97</definedName>
    <definedName name="solver_lhs4" localSheetId="10" hidden="1">'J=0.5'!$G$97</definedName>
    <definedName name="solver_lhs4" localSheetId="11" hidden="1">'J=0.55'!$G$97</definedName>
    <definedName name="solver_lhs4" localSheetId="12" hidden="1">'J=0.6'!$G$97</definedName>
    <definedName name="solver_lhs4" localSheetId="13" hidden="1">'J=0.65'!$G$97</definedName>
    <definedName name="solver_lhs4" localSheetId="14" hidden="1">'J=0.7'!$G$97</definedName>
    <definedName name="solver_lhs4" localSheetId="15" hidden="1">'J=0.75'!$G$97</definedName>
    <definedName name="solver_lhs4" localSheetId="16" hidden="1">'J=0.8'!$G$97</definedName>
    <definedName name="solver_lhs4" localSheetId="17" hidden="1">'J=0.85'!$G$97</definedName>
    <definedName name="solver_lhs4" localSheetId="18" hidden="1">'J=0.9'!$G$97</definedName>
    <definedName name="solver_lhs4" localSheetId="19" hidden="1">'J=0.95'!$G$97</definedName>
    <definedName name="solver_lhs4" localSheetId="20" hidden="1">'J=1'!$G$97</definedName>
    <definedName name="solver_lhs4" localSheetId="21" hidden="1">'J=1.05'!$G$97</definedName>
    <definedName name="solver_lhs4" localSheetId="22" hidden="1">'J=1.08'!$G$97</definedName>
    <definedName name="solver_lhs4" localSheetId="23" hidden="1">'J=1.09'!$G$97</definedName>
    <definedName name="solver_lhs4" localSheetId="24" hidden="1">'J=1.1'!$G$97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ip" localSheetId="20" hidden="1">2147483647</definedName>
    <definedName name="solver_mip" localSheetId="21" hidden="1">2147483647</definedName>
    <definedName name="solver_mip" localSheetId="22" hidden="1">2147483647</definedName>
    <definedName name="solver_mip" localSheetId="23" hidden="1">2147483647</definedName>
    <definedName name="solver_mip" localSheetId="24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ni" localSheetId="20" hidden="1">30</definedName>
    <definedName name="solver_mni" localSheetId="21" hidden="1">30</definedName>
    <definedName name="solver_mni" localSheetId="22" hidden="1">30</definedName>
    <definedName name="solver_mni" localSheetId="23" hidden="1">30</definedName>
    <definedName name="solver_mni" localSheetId="24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3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4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5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6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7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8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9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3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4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5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6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7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8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19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2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2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2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23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24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msl" localSheetId="20" hidden="1">2</definedName>
    <definedName name="solver_msl" localSheetId="21" hidden="1">2</definedName>
    <definedName name="solver_msl" localSheetId="22" hidden="1">2</definedName>
    <definedName name="solver_msl" localSheetId="23" hidden="1">2</definedName>
    <definedName name="solver_msl" localSheetId="24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eg" localSheetId="20" hidden="1">1</definedName>
    <definedName name="solver_neg" localSheetId="21" hidden="1">1</definedName>
    <definedName name="solver_neg" localSheetId="22" hidden="1">1</definedName>
    <definedName name="solver_neg" localSheetId="23" hidden="1">1</definedName>
    <definedName name="solver_neg" localSheetId="24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od" localSheetId="20" hidden="1">2147483647</definedName>
    <definedName name="solver_nod" localSheetId="21" hidden="1">2147483647</definedName>
    <definedName name="solver_nod" localSheetId="22" hidden="1">2147483647</definedName>
    <definedName name="solver_nod" localSheetId="23" hidden="1">2147483647</definedName>
    <definedName name="solver_nod" localSheetId="24" hidden="1">2147483647</definedName>
    <definedName name="solver_num" localSheetId="0" hidden="1">2</definedName>
    <definedName name="solver_num" localSheetId="1" hidden="1">0</definedName>
    <definedName name="solver_num" localSheetId="2" hidden="1">2</definedName>
    <definedName name="solver_num" localSheetId="3" hidden="1">2</definedName>
    <definedName name="solver_num" localSheetId="4" hidden="1">2</definedName>
    <definedName name="solver_num" localSheetId="5" hidden="1">2</definedName>
    <definedName name="solver_num" localSheetId="6" hidden="1">2</definedName>
    <definedName name="solver_num" localSheetId="7" hidden="1">2</definedName>
    <definedName name="solver_num" localSheetId="8" hidden="1">2</definedName>
    <definedName name="solver_num" localSheetId="9" hidden="1">2</definedName>
    <definedName name="solver_num" localSheetId="10" hidden="1">2</definedName>
    <definedName name="solver_num" localSheetId="11" hidden="1">2</definedName>
    <definedName name="solver_num" localSheetId="12" hidden="1">2</definedName>
    <definedName name="solver_num" localSheetId="13" hidden="1">2</definedName>
    <definedName name="solver_num" localSheetId="14" hidden="1">2</definedName>
    <definedName name="solver_num" localSheetId="15" hidden="1">2</definedName>
    <definedName name="solver_num" localSheetId="16" hidden="1">2</definedName>
    <definedName name="solver_num" localSheetId="17" hidden="1">2</definedName>
    <definedName name="solver_num" localSheetId="18" hidden="1">2</definedName>
    <definedName name="solver_num" localSheetId="19" hidden="1">2</definedName>
    <definedName name="solver_num" localSheetId="20" hidden="1">2</definedName>
    <definedName name="solver_num" localSheetId="21" hidden="1">2</definedName>
    <definedName name="solver_num" localSheetId="22" hidden="1">0</definedName>
    <definedName name="solver_num" localSheetId="23" hidden="1">0</definedName>
    <definedName name="solver_num" localSheetId="24" hidden="1">0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nwt" localSheetId="20" hidden="1">1</definedName>
    <definedName name="solver_nwt" localSheetId="21" hidden="1">1</definedName>
    <definedName name="solver_nwt" localSheetId="22" hidden="1">1</definedName>
    <definedName name="solver_nwt" localSheetId="23" hidden="1">1</definedName>
    <definedName name="solver_nwt" localSheetId="24" hidden="1">1</definedName>
    <definedName name="solver_opt" localSheetId="0" hidden="1">'J=0.01'!$P$97</definedName>
    <definedName name="solver_opt" localSheetId="1" hidden="1">'J=0.05'!$AE$55</definedName>
    <definedName name="solver_opt" localSheetId="2" hidden="1">'J=0.1'!$P$97</definedName>
    <definedName name="solver_opt" localSheetId="3" hidden="1">'J=0.15'!$P$97</definedName>
    <definedName name="solver_opt" localSheetId="4" hidden="1">'J=0.2'!$P$97</definedName>
    <definedName name="solver_opt" localSheetId="5" hidden="1">'J=0.25'!$P$97</definedName>
    <definedName name="solver_opt" localSheetId="6" hidden="1">'J=0.3'!$P$97</definedName>
    <definedName name="solver_opt" localSheetId="7" hidden="1">'J=0.35'!$P$97</definedName>
    <definedName name="solver_opt" localSheetId="8" hidden="1">'J=0.4'!$P$97</definedName>
    <definedName name="solver_opt" localSheetId="9" hidden="1">'J=0.45'!$P$97</definedName>
    <definedName name="solver_opt" localSheetId="10" hidden="1">'J=0.5'!$P$97</definedName>
    <definedName name="solver_opt" localSheetId="11" hidden="1">'J=0.55'!$P$97</definedName>
    <definedName name="solver_opt" localSheetId="12" hidden="1">'J=0.6'!$P$97</definedName>
    <definedName name="solver_opt" localSheetId="13" hidden="1">'J=0.65'!$P$97</definedName>
    <definedName name="solver_opt" localSheetId="14" hidden="1">'J=0.7'!$P$97</definedName>
    <definedName name="solver_opt" localSheetId="15" hidden="1">'J=0.75'!$P$97</definedName>
    <definedName name="solver_opt" localSheetId="16" hidden="1">'J=0.8'!$P$97</definedName>
    <definedName name="solver_opt" localSheetId="17" hidden="1">'J=0.85'!$P$97</definedName>
    <definedName name="solver_opt" localSheetId="18" hidden="1">'J=0.9'!$P$97</definedName>
    <definedName name="solver_opt" localSheetId="19" hidden="1">'J=0.95'!$P$97</definedName>
    <definedName name="solver_opt" localSheetId="20" hidden="1">'J=1'!$P$97</definedName>
    <definedName name="solver_opt" localSheetId="21" hidden="1">'J=1.05'!$P$97</definedName>
    <definedName name="solver_opt" localSheetId="22" hidden="1">'J=1.08'!$P$97</definedName>
    <definedName name="solver_opt" localSheetId="23" hidden="1">'J=1.09'!$P$97</definedName>
    <definedName name="solver_opt" localSheetId="24" hidden="1">'J=1.1'!$AF$55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3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4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5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6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7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8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9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3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4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5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6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7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8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19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2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2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2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23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24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bv" localSheetId="20" hidden="1">1</definedName>
    <definedName name="solver_rbv" localSheetId="21" hidden="1">1</definedName>
    <definedName name="solver_rbv" localSheetId="22" hidden="1">1</definedName>
    <definedName name="solver_rbv" localSheetId="23" hidden="1">1</definedName>
    <definedName name="solver_rbv" localSheetId="24" hidden="1">1</definedName>
    <definedName name="solver_rel1" localSheetId="0" hidden="1">3</definedName>
    <definedName name="solver_rel1" localSheetId="1" hidden="1">3</definedName>
    <definedName name="solver_rel1" localSheetId="2" hidden="1">3</definedName>
    <definedName name="solver_rel1" localSheetId="3" hidden="1">3</definedName>
    <definedName name="solver_rel1" localSheetId="4" hidden="1">3</definedName>
    <definedName name="solver_rel1" localSheetId="5" hidden="1">3</definedName>
    <definedName name="solver_rel1" localSheetId="6" hidden="1">3</definedName>
    <definedName name="solver_rel1" localSheetId="7" hidden="1">3</definedName>
    <definedName name="solver_rel1" localSheetId="8" hidden="1">3</definedName>
    <definedName name="solver_rel1" localSheetId="9" hidden="1">3</definedName>
    <definedName name="solver_rel1" localSheetId="10" hidden="1">3</definedName>
    <definedName name="solver_rel1" localSheetId="11" hidden="1">3</definedName>
    <definedName name="solver_rel1" localSheetId="12" hidden="1">3</definedName>
    <definedName name="solver_rel1" localSheetId="13" hidden="1">3</definedName>
    <definedName name="solver_rel1" localSheetId="14" hidden="1">3</definedName>
    <definedName name="solver_rel1" localSheetId="15" hidden="1">3</definedName>
    <definedName name="solver_rel1" localSheetId="16" hidden="1">3</definedName>
    <definedName name="solver_rel1" localSheetId="17" hidden="1">3</definedName>
    <definedName name="solver_rel1" localSheetId="18" hidden="1">3</definedName>
    <definedName name="solver_rel1" localSheetId="19" hidden="1">3</definedName>
    <definedName name="solver_rel1" localSheetId="20" hidden="1">3</definedName>
    <definedName name="solver_rel1" localSheetId="21" hidden="1">3</definedName>
    <definedName name="solver_rel1" localSheetId="22" hidden="1">3</definedName>
    <definedName name="solver_rel1" localSheetId="23" hidden="1">3</definedName>
    <definedName name="solver_rel1" localSheetId="24" hidden="1">3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8" hidden="1">3</definedName>
    <definedName name="solver_rel2" localSheetId="9" hidden="1">3</definedName>
    <definedName name="solver_rel2" localSheetId="10" hidden="1">3</definedName>
    <definedName name="solver_rel2" localSheetId="11" hidden="1">3</definedName>
    <definedName name="solver_rel2" localSheetId="12" hidden="1">3</definedName>
    <definedName name="solver_rel2" localSheetId="13" hidden="1">3</definedName>
    <definedName name="solver_rel2" localSheetId="14" hidden="1">3</definedName>
    <definedName name="solver_rel2" localSheetId="15" hidden="1">3</definedName>
    <definedName name="solver_rel2" localSheetId="16" hidden="1">3</definedName>
    <definedName name="solver_rel2" localSheetId="17" hidden="1">3</definedName>
    <definedName name="solver_rel2" localSheetId="18" hidden="1">3</definedName>
    <definedName name="solver_rel2" localSheetId="19" hidden="1">3</definedName>
    <definedName name="solver_rel2" localSheetId="20" hidden="1">3</definedName>
    <definedName name="solver_rel2" localSheetId="21" hidden="1">3</definedName>
    <definedName name="solver_rel2" localSheetId="22" hidden="1">3</definedName>
    <definedName name="solver_rel2" localSheetId="23" hidden="1">3</definedName>
    <definedName name="solver_rel2" localSheetId="24" hidden="1">3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3" localSheetId="3" hidden="1">1</definedName>
    <definedName name="solver_rel3" localSheetId="4" hidden="1">1</definedName>
    <definedName name="solver_rel3" localSheetId="5" hidden="1">1</definedName>
    <definedName name="solver_rel3" localSheetId="6" hidden="1">1</definedName>
    <definedName name="solver_rel3" localSheetId="7" hidden="1">1</definedName>
    <definedName name="solver_rel3" localSheetId="8" hidden="1">1</definedName>
    <definedName name="solver_rel3" localSheetId="9" hidden="1">1</definedName>
    <definedName name="solver_rel3" localSheetId="10" hidden="1">1</definedName>
    <definedName name="solver_rel3" localSheetId="11" hidden="1">1</definedName>
    <definedName name="solver_rel3" localSheetId="12" hidden="1">1</definedName>
    <definedName name="solver_rel3" localSheetId="13" hidden="1">1</definedName>
    <definedName name="solver_rel3" localSheetId="14" hidden="1">1</definedName>
    <definedName name="solver_rel3" localSheetId="15" hidden="1">1</definedName>
    <definedName name="solver_rel3" localSheetId="16" hidden="1">1</definedName>
    <definedName name="solver_rel3" localSheetId="17" hidden="1">1</definedName>
    <definedName name="solver_rel3" localSheetId="18" hidden="1">1</definedName>
    <definedName name="solver_rel3" localSheetId="19" hidden="1">1</definedName>
    <definedName name="solver_rel3" localSheetId="20" hidden="1">1</definedName>
    <definedName name="solver_rel3" localSheetId="21" hidden="1">1</definedName>
    <definedName name="solver_rel3" localSheetId="22" hidden="1">1</definedName>
    <definedName name="solver_rel3" localSheetId="23" hidden="1">1</definedName>
    <definedName name="solver_rel3" localSheetId="24" hidden="1">1</definedName>
    <definedName name="solver_rel4" localSheetId="0" hidden="1">1</definedName>
    <definedName name="solver_rel4" localSheetId="1" hidden="1">1</definedName>
    <definedName name="solver_rel4" localSheetId="2" hidden="1">1</definedName>
    <definedName name="solver_rel4" localSheetId="3" hidden="1">1</definedName>
    <definedName name="solver_rel4" localSheetId="4" hidden="1">1</definedName>
    <definedName name="solver_rel4" localSheetId="5" hidden="1">1</definedName>
    <definedName name="solver_rel4" localSheetId="6" hidden="1">1</definedName>
    <definedName name="solver_rel4" localSheetId="7" hidden="1">1</definedName>
    <definedName name="solver_rel4" localSheetId="8" hidden="1">1</definedName>
    <definedName name="solver_rel4" localSheetId="9" hidden="1">1</definedName>
    <definedName name="solver_rel4" localSheetId="10" hidden="1">1</definedName>
    <definedName name="solver_rel4" localSheetId="11" hidden="1">1</definedName>
    <definedName name="solver_rel4" localSheetId="12" hidden="1">1</definedName>
    <definedName name="solver_rel4" localSheetId="13" hidden="1">1</definedName>
    <definedName name="solver_rel4" localSheetId="14" hidden="1">1</definedName>
    <definedName name="solver_rel4" localSheetId="15" hidden="1">1</definedName>
    <definedName name="solver_rel4" localSheetId="16" hidden="1">1</definedName>
    <definedName name="solver_rel4" localSheetId="17" hidden="1">1</definedName>
    <definedName name="solver_rel4" localSheetId="18" hidden="1">1</definedName>
    <definedName name="solver_rel4" localSheetId="19" hidden="1">1</definedName>
    <definedName name="solver_rel4" localSheetId="20" hidden="1">1</definedName>
    <definedName name="solver_rel4" localSheetId="21" hidden="1">1</definedName>
    <definedName name="solver_rel4" localSheetId="22" hidden="1">1</definedName>
    <definedName name="solver_rel4" localSheetId="23" hidden="1">1</definedName>
    <definedName name="solver_rel4" localSheetId="24" hidden="1">1</definedName>
    <definedName name="solver_rhs1" localSheetId="0" hidden="1">1E-60</definedName>
    <definedName name="solver_rhs1" localSheetId="1" hidden="1">1E-60</definedName>
    <definedName name="solver_rhs1" localSheetId="2" hidden="1">0.000000000000001</definedName>
    <definedName name="solver_rhs1" localSheetId="3" hidden="1">0.000000000000001</definedName>
    <definedName name="solver_rhs1" localSheetId="4" hidden="1">0.000000000000001</definedName>
    <definedName name="solver_rhs1" localSheetId="5" hidden="1">0.000000000000001</definedName>
    <definedName name="solver_rhs1" localSheetId="6" hidden="1">0.000000000000001</definedName>
    <definedName name="solver_rhs1" localSheetId="7" hidden="1">0.000000000000001</definedName>
    <definedName name="solver_rhs1" localSheetId="8" hidden="1">0.000000000000001</definedName>
    <definedName name="solver_rhs1" localSheetId="9" hidden="1">0.000000000000001</definedName>
    <definedName name="solver_rhs1" localSheetId="10" hidden="1">0.000000000000001</definedName>
    <definedName name="solver_rhs1" localSheetId="11" hidden="1">0.000000000000001</definedName>
    <definedName name="solver_rhs1" localSheetId="12" hidden="1">0.000000000000001</definedName>
    <definedName name="solver_rhs1" localSheetId="13" hidden="1">0.000000000000001</definedName>
    <definedName name="solver_rhs1" localSheetId="14" hidden="1">0.000000000000001</definedName>
    <definedName name="solver_rhs1" localSheetId="15" hidden="1">0.000000000000001</definedName>
    <definedName name="solver_rhs1" localSheetId="16" hidden="1">0.000000000000001</definedName>
    <definedName name="solver_rhs1" localSheetId="17" hidden="1">0.000000000000001</definedName>
    <definedName name="solver_rhs1" localSheetId="18" hidden="1">0.000000000000001</definedName>
    <definedName name="solver_rhs1" localSheetId="19" hidden="1">0.000000000000001</definedName>
    <definedName name="solver_rhs1" localSheetId="20" hidden="1">0.000000000000001</definedName>
    <definedName name="solver_rhs1" localSheetId="21" hidden="1">0.000000000000001</definedName>
    <definedName name="solver_rhs1" localSheetId="22" hidden="1">0.000000000000001</definedName>
    <definedName name="solver_rhs1" localSheetId="23" hidden="1">0.000000000000001</definedName>
    <definedName name="solver_rhs1" localSheetId="24" hidden="1">0.000000000000001</definedName>
    <definedName name="solver_rhs2" localSheetId="0" hidden="1">1E-60</definedName>
    <definedName name="solver_rhs2" localSheetId="1" hidden="1">1E-60</definedName>
    <definedName name="solver_rhs2" localSheetId="2" hidden="1">0.000000000000001</definedName>
    <definedName name="solver_rhs2" localSheetId="3" hidden="1">0.000000000000001</definedName>
    <definedName name="solver_rhs2" localSheetId="4" hidden="1">0.000000000000001</definedName>
    <definedName name="solver_rhs2" localSheetId="5" hidden="1">0.000000000000001</definedName>
    <definedName name="solver_rhs2" localSheetId="6" hidden="1">0.000000000000001</definedName>
    <definedName name="solver_rhs2" localSheetId="7" hidden="1">0.000000000000001</definedName>
    <definedName name="solver_rhs2" localSheetId="8" hidden="1">0.000000000000001</definedName>
    <definedName name="solver_rhs2" localSheetId="9" hidden="1">0.000000000000001</definedName>
    <definedName name="solver_rhs2" localSheetId="10" hidden="1">0.000000000000001</definedName>
    <definedName name="solver_rhs2" localSheetId="11" hidden="1">0.000000000000001</definedName>
    <definedName name="solver_rhs2" localSheetId="12" hidden="1">0.000000000000001</definedName>
    <definedName name="solver_rhs2" localSheetId="13" hidden="1">0.000000000000001</definedName>
    <definedName name="solver_rhs2" localSheetId="14" hidden="1">0.000000000000001</definedName>
    <definedName name="solver_rhs2" localSheetId="15" hidden="1">0.000000000000001</definedName>
    <definedName name="solver_rhs2" localSheetId="16" hidden="1">0.000000000000001</definedName>
    <definedName name="solver_rhs2" localSheetId="17" hidden="1">0.000000000000001</definedName>
    <definedName name="solver_rhs2" localSheetId="18" hidden="1">0.000000000000001</definedName>
    <definedName name="solver_rhs2" localSheetId="19" hidden="1">0.000000000000001</definedName>
    <definedName name="solver_rhs2" localSheetId="20" hidden="1">0.000000000000001</definedName>
    <definedName name="solver_rhs2" localSheetId="21" hidden="1">0.000000000000001</definedName>
    <definedName name="solver_rhs2" localSheetId="22" hidden="1">0.000000000000001</definedName>
    <definedName name="solver_rhs2" localSheetId="23" hidden="1">0.000000000000001</definedName>
    <definedName name="solver_rhs2" localSheetId="24" hidden="1">0.000000000000001</definedName>
    <definedName name="solver_rhs3" localSheetId="0" hidden="1">2</definedName>
    <definedName name="solver_rhs3" localSheetId="1" hidden="1">2</definedName>
    <definedName name="solver_rhs3" localSheetId="2" hidden="1">2</definedName>
    <definedName name="solver_rhs3" localSheetId="3" hidden="1">2</definedName>
    <definedName name="solver_rhs3" localSheetId="4" hidden="1">2</definedName>
    <definedName name="solver_rhs3" localSheetId="5" hidden="1">2</definedName>
    <definedName name="solver_rhs3" localSheetId="6" hidden="1">2</definedName>
    <definedName name="solver_rhs3" localSheetId="7" hidden="1">2</definedName>
    <definedName name="solver_rhs3" localSheetId="8" hidden="1">2</definedName>
    <definedName name="solver_rhs3" localSheetId="9" hidden="1">2</definedName>
    <definedName name="solver_rhs3" localSheetId="10" hidden="1">2</definedName>
    <definedName name="solver_rhs3" localSheetId="11" hidden="1">2</definedName>
    <definedName name="solver_rhs3" localSheetId="12" hidden="1">2</definedName>
    <definedName name="solver_rhs3" localSheetId="13" hidden="1">2</definedName>
    <definedName name="solver_rhs3" localSheetId="14" hidden="1">2</definedName>
    <definedName name="solver_rhs3" localSheetId="15" hidden="1">2</definedName>
    <definedName name="solver_rhs3" localSheetId="16" hidden="1">2</definedName>
    <definedName name="solver_rhs3" localSheetId="17" hidden="1">2</definedName>
    <definedName name="solver_rhs3" localSheetId="18" hidden="1">2</definedName>
    <definedName name="solver_rhs3" localSheetId="19" hidden="1">2</definedName>
    <definedName name="solver_rhs3" localSheetId="20" hidden="1">2</definedName>
    <definedName name="solver_rhs3" localSheetId="21" hidden="1">2</definedName>
    <definedName name="solver_rhs3" localSheetId="22" hidden="1">2</definedName>
    <definedName name="solver_rhs3" localSheetId="23" hidden="1">2</definedName>
    <definedName name="solver_rhs3" localSheetId="24" hidden="1">2</definedName>
    <definedName name="solver_rhs4" localSheetId="0" hidden="1">2</definedName>
    <definedName name="solver_rhs4" localSheetId="1" hidden="1">2</definedName>
    <definedName name="solver_rhs4" localSheetId="2" hidden="1">2</definedName>
    <definedName name="solver_rhs4" localSheetId="3" hidden="1">2</definedName>
    <definedName name="solver_rhs4" localSheetId="4" hidden="1">2</definedName>
    <definedName name="solver_rhs4" localSheetId="5" hidden="1">2</definedName>
    <definedName name="solver_rhs4" localSheetId="6" hidden="1">2</definedName>
    <definedName name="solver_rhs4" localSheetId="7" hidden="1">2</definedName>
    <definedName name="solver_rhs4" localSheetId="8" hidden="1">2</definedName>
    <definedName name="solver_rhs4" localSheetId="9" hidden="1">2</definedName>
    <definedName name="solver_rhs4" localSheetId="10" hidden="1">2</definedName>
    <definedName name="solver_rhs4" localSheetId="11" hidden="1">2</definedName>
    <definedName name="solver_rhs4" localSheetId="12" hidden="1">2</definedName>
    <definedName name="solver_rhs4" localSheetId="13" hidden="1">2</definedName>
    <definedName name="solver_rhs4" localSheetId="14" hidden="1">2</definedName>
    <definedName name="solver_rhs4" localSheetId="15" hidden="1">2</definedName>
    <definedName name="solver_rhs4" localSheetId="16" hidden="1">2</definedName>
    <definedName name="solver_rhs4" localSheetId="17" hidden="1">2</definedName>
    <definedName name="solver_rhs4" localSheetId="18" hidden="1">2</definedName>
    <definedName name="solver_rhs4" localSheetId="19" hidden="1">2</definedName>
    <definedName name="solver_rhs4" localSheetId="20" hidden="1">2</definedName>
    <definedName name="solver_rhs4" localSheetId="21" hidden="1">2</definedName>
    <definedName name="solver_rhs4" localSheetId="22" hidden="1">2</definedName>
    <definedName name="solver_rhs4" localSheetId="23" hidden="1">2</definedName>
    <definedName name="solver_rhs4" localSheetId="24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lx" localSheetId="20" hidden="1">2</definedName>
    <definedName name="solver_rlx" localSheetId="21" hidden="1">2</definedName>
    <definedName name="solver_rlx" localSheetId="22" hidden="1">2</definedName>
    <definedName name="solver_rlx" localSheetId="23" hidden="1">2</definedName>
    <definedName name="solver_rlx" localSheetId="24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rsd" localSheetId="20" hidden="1">0</definedName>
    <definedName name="solver_rsd" localSheetId="21" hidden="1">0</definedName>
    <definedName name="solver_rsd" localSheetId="22" hidden="1">0</definedName>
    <definedName name="solver_rsd" localSheetId="23" hidden="1">0</definedName>
    <definedName name="solver_rsd" localSheetId="24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cl" localSheetId="20" hidden="1">1</definedName>
    <definedName name="solver_scl" localSheetId="21" hidden="1">1</definedName>
    <definedName name="solver_scl" localSheetId="22" hidden="1">1</definedName>
    <definedName name="solver_scl" localSheetId="23" hidden="1">1</definedName>
    <definedName name="solver_scl" localSheetId="24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ho" localSheetId="20" hidden="1">2</definedName>
    <definedName name="solver_sho" localSheetId="21" hidden="1">2</definedName>
    <definedName name="solver_sho" localSheetId="22" hidden="1">2</definedName>
    <definedName name="solver_sho" localSheetId="23" hidden="1">2</definedName>
    <definedName name="solver_sho" localSheetId="24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ssz" localSheetId="20" hidden="1">100</definedName>
    <definedName name="solver_ssz" localSheetId="21" hidden="1">100</definedName>
    <definedName name="solver_ssz" localSheetId="22" hidden="1">100</definedName>
    <definedName name="solver_ssz" localSheetId="23" hidden="1">100</definedName>
    <definedName name="solver_ssz" localSheetId="24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im" localSheetId="20" hidden="1">2147483647</definedName>
    <definedName name="solver_tim" localSheetId="21" hidden="1">2147483647</definedName>
    <definedName name="solver_tim" localSheetId="22" hidden="1">2147483647</definedName>
    <definedName name="solver_tim" localSheetId="23" hidden="1">2147483647</definedName>
    <definedName name="solver_tim" localSheetId="24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ol" localSheetId="20" hidden="1">0.01</definedName>
    <definedName name="solver_tol" localSheetId="21" hidden="1">0.01</definedName>
    <definedName name="solver_tol" localSheetId="22" hidden="1">0.01</definedName>
    <definedName name="solver_tol" localSheetId="23" hidden="1">0.01</definedName>
    <definedName name="solver_tol" localSheetId="24" hidden="1">0.01</definedName>
    <definedName name="solver_typ" localSheetId="0" hidden="1">3</definedName>
    <definedName name="solver_typ" localSheetId="1" hidden="1">3</definedName>
    <definedName name="solver_typ" localSheetId="2" hidden="1">3</definedName>
    <definedName name="solver_typ" localSheetId="3" hidden="1">3</definedName>
    <definedName name="solver_typ" localSheetId="4" hidden="1">3</definedName>
    <definedName name="solver_typ" localSheetId="5" hidden="1">3</definedName>
    <definedName name="solver_typ" localSheetId="6" hidden="1">3</definedName>
    <definedName name="solver_typ" localSheetId="7" hidden="1">3</definedName>
    <definedName name="solver_typ" localSheetId="8" hidden="1">3</definedName>
    <definedName name="solver_typ" localSheetId="9" hidden="1">3</definedName>
    <definedName name="solver_typ" localSheetId="10" hidden="1">3</definedName>
    <definedName name="solver_typ" localSheetId="11" hidden="1">3</definedName>
    <definedName name="solver_typ" localSheetId="12" hidden="1">3</definedName>
    <definedName name="solver_typ" localSheetId="13" hidden="1">3</definedName>
    <definedName name="solver_typ" localSheetId="14" hidden="1">3</definedName>
    <definedName name="solver_typ" localSheetId="15" hidden="1">3</definedName>
    <definedName name="solver_typ" localSheetId="16" hidden="1">3</definedName>
    <definedName name="solver_typ" localSheetId="17" hidden="1">3</definedName>
    <definedName name="solver_typ" localSheetId="18" hidden="1">3</definedName>
    <definedName name="solver_typ" localSheetId="19" hidden="1">3</definedName>
    <definedName name="solver_typ" localSheetId="20" hidden="1">3</definedName>
    <definedName name="solver_typ" localSheetId="21" hidden="1">3</definedName>
    <definedName name="solver_typ" localSheetId="22" hidden="1">3</definedName>
    <definedName name="solver_typ" localSheetId="23" hidden="1">3</definedName>
    <definedName name="solver_typ" localSheetId="24" hidden="1">3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al" localSheetId="20" hidden="1">0</definedName>
    <definedName name="solver_val" localSheetId="21" hidden="1">0</definedName>
    <definedName name="solver_val" localSheetId="22" hidden="1">0</definedName>
    <definedName name="solver_val" localSheetId="23" hidden="1">0</definedName>
    <definedName name="solver_val" localSheetId="24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  <definedName name="solver_ver" localSheetId="20" hidden="1">3</definedName>
    <definedName name="solver_ver" localSheetId="21" hidden="1">3</definedName>
    <definedName name="solver_ver" localSheetId="22" hidden="1">3</definedName>
    <definedName name="solver_ver" localSheetId="23" hidden="1">3</definedName>
    <definedName name="solver_ver" localSheetId="24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8" l="1"/>
  <c r="AC27" i="41"/>
  <c r="AC28" i="41"/>
  <c r="AC29" i="41"/>
  <c r="AC30" i="41"/>
  <c r="AC31" i="41"/>
  <c r="AC32" i="41"/>
  <c r="AC33" i="41"/>
  <c r="AC34" i="41"/>
  <c r="AC35" i="41"/>
  <c r="AC36" i="41"/>
  <c r="AC37" i="41"/>
  <c r="AC38" i="41"/>
  <c r="AC39" i="41"/>
  <c r="AC40" i="41"/>
  <c r="AC41" i="41"/>
  <c r="AC42" i="41"/>
  <c r="AB27" i="41"/>
  <c r="AB28" i="41"/>
  <c r="AB29" i="41"/>
  <c r="AB30" i="41"/>
  <c r="AB31" i="41"/>
  <c r="AB32" i="41"/>
  <c r="AB33" i="41"/>
  <c r="AB34" i="41"/>
  <c r="AB35" i="41"/>
  <c r="AB36" i="41"/>
  <c r="AB37" i="41"/>
  <c r="AB38" i="41"/>
  <c r="AB39" i="41"/>
  <c r="AB40" i="41"/>
  <c r="AB41" i="41"/>
  <c r="AB42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R27" i="41"/>
  <c r="R28" i="41"/>
  <c r="R29" i="41"/>
  <c r="R30" i="41"/>
  <c r="R31" i="41"/>
  <c r="R32" i="41"/>
  <c r="R33" i="41"/>
  <c r="R34" i="41"/>
  <c r="R35" i="41"/>
  <c r="R36" i="41"/>
  <c r="R37" i="41"/>
  <c r="R38" i="41"/>
  <c r="R39" i="41"/>
  <c r="R40" i="41"/>
  <c r="R41" i="41"/>
  <c r="R42" i="41"/>
  <c r="N27" i="41"/>
  <c r="N28" i="41"/>
  <c r="N29" i="41"/>
  <c r="N30" i="41"/>
  <c r="N31" i="41"/>
  <c r="N32" i="41"/>
  <c r="N33" i="41"/>
  <c r="N34" i="41"/>
  <c r="N35" i="41"/>
  <c r="N36" i="41"/>
  <c r="N37" i="41"/>
  <c r="N38" i="41"/>
  <c r="N39" i="41"/>
  <c r="N40" i="41"/>
  <c r="N41" i="41"/>
  <c r="N42" i="41"/>
  <c r="M27" i="41"/>
  <c r="M28" i="41"/>
  <c r="M29" i="41"/>
  <c r="M30" i="41"/>
  <c r="M31" i="41"/>
  <c r="M32" i="41"/>
  <c r="M33" i="41"/>
  <c r="M34" i="41"/>
  <c r="M35" i="41"/>
  <c r="M36" i="41"/>
  <c r="M37" i="41"/>
  <c r="M38" i="41"/>
  <c r="M39" i="41"/>
  <c r="M40" i="41"/>
  <c r="M41" i="41"/>
  <c r="M42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I41" i="41"/>
  <c r="I42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H41" i="41"/>
  <c r="H42" i="41"/>
  <c r="AC6" i="41"/>
  <c r="AC7" i="41"/>
  <c r="AC8" i="41"/>
  <c r="AC9" i="41"/>
  <c r="AC10" i="41"/>
  <c r="AC11" i="41"/>
  <c r="AC12" i="41"/>
  <c r="AC13" i="41"/>
  <c r="AC14" i="41"/>
  <c r="AC15" i="41"/>
  <c r="AC16" i="41"/>
  <c r="AC17" i="41"/>
  <c r="AC18" i="41"/>
  <c r="AC19" i="41"/>
  <c r="AC20" i="41"/>
  <c r="AC21" i="41"/>
  <c r="AB6" i="41"/>
  <c r="AB7" i="41"/>
  <c r="AB8" i="41"/>
  <c r="AB9" i="41"/>
  <c r="AB10" i="41"/>
  <c r="AB11" i="41"/>
  <c r="AB12" i="41"/>
  <c r="AB13" i="41"/>
  <c r="AB14" i="41"/>
  <c r="AB15" i="41"/>
  <c r="AB16" i="41"/>
  <c r="AB17" i="41"/>
  <c r="AB18" i="41"/>
  <c r="AB19" i="41"/>
  <c r="AB20" i="41"/>
  <c r="AB21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R6" i="41"/>
  <c r="R7" i="41"/>
  <c r="R8" i="41"/>
  <c r="R9" i="41"/>
  <c r="R10" i="41"/>
  <c r="R11" i="41"/>
  <c r="R12" i="41"/>
  <c r="R13" i="41"/>
  <c r="R14" i="41"/>
  <c r="R15" i="41"/>
  <c r="R16" i="41"/>
  <c r="R17" i="41"/>
  <c r="R18" i="41"/>
  <c r="R19" i="41"/>
  <c r="R20" i="41"/>
  <c r="R21" i="41"/>
  <c r="R5" i="41"/>
  <c r="N6" i="41"/>
  <c r="N7" i="41"/>
  <c r="N8" i="41"/>
  <c r="N9" i="41"/>
  <c r="N10" i="41"/>
  <c r="N11" i="41"/>
  <c r="N12" i="41"/>
  <c r="N13" i="41"/>
  <c r="N14" i="41"/>
  <c r="N15" i="41"/>
  <c r="N16" i="41"/>
  <c r="N17" i="41"/>
  <c r="N18" i="41"/>
  <c r="N19" i="41"/>
  <c r="N20" i="41"/>
  <c r="N21" i="41"/>
  <c r="M6" i="41"/>
  <c r="M7" i="41"/>
  <c r="M8" i="41"/>
  <c r="M9" i="41"/>
  <c r="M10" i="41"/>
  <c r="M11" i="41"/>
  <c r="M12" i="41"/>
  <c r="M13" i="41"/>
  <c r="M14" i="41"/>
  <c r="M15" i="41"/>
  <c r="M16" i="41"/>
  <c r="M17" i="41"/>
  <c r="M18" i="41"/>
  <c r="M19" i="41"/>
  <c r="M20" i="41"/>
  <c r="M21" i="41"/>
  <c r="AC26" i="41"/>
  <c r="AB26" i="41"/>
  <c r="X26" i="41"/>
  <c r="W26" i="41"/>
  <c r="S26" i="41"/>
  <c r="R26" i="41"/>
  <c r="N26" i="41"/>
  <c r="M26" i="41"/>
  <c r="I26" i="41"/>
  <c r="H26" i="41"/>
  <c r="AC5" i="41"/>
  <c r="AB5" i="41"/>
  <c r="X5" i="41"/>
  <c r="W5" i="41"/>
  <c r="S5" i="41"/>
  <c r="Q3" i="42"/>
  <c r="P3" i="42"/>
  <c r="O3" i="42"/>
  <c r="R3" i="42" s="1"/>
  <c r="O4" i="42"/>
  <c r="O3" i="40"/>
  <c r="P3" i="40" s="1"/>
  <c r="R3" i="40" s="1"/>
  <c r="O4" i="40"/>
  <c r="O3" i="37"/>
  <c r="O4" i="37"/>
  <c r="P4" i="37" s="1"/>
  <c r="R4" i="37" s="1"/>
  <c r="O3" i="14"/>
  <c r="P3" i="14" s="1"/>
  <c r="R3" i="14" s="1"/>
  <c r="O4" i="14"/>
  <c r="P4" i="14" s="1"/>
  <c r="R4" i="14" s="1"/>
  <c r="P4" i="40"/>
  <c r="R4" i="40" s="1"/>
  <c r="P4" i="42"/>
  <c r="R4" i="42" s="1"/>
  <c r="B34" i="32"/>
  <c r="B35" i="32"/>
  <c r="B36" i="32"/>
  <c r="B37" i="32"/>
  <c r="B38" i="32"/>
  <c r="B39" i="32"/>
  <c r="B40" i="32"/>
  <c r="B41" i="32"/>
  <c r="B42" i="32"/>
  <c r="B43" i="32"/>
  <c r="B44" i="32"/>
  <c r="B45" i="32"/>
  <c r="B46" i="32"/>
  <c r="B47" i="32"/>
  <c r="B48" i="32"/>
  <c r="B49" i="32"/>
  <c r="B50" i="32"/>
  <c r="B51" i="32"/>
  <c r="B52" i="32"/>
  <c r="B53" i="32"/>
  <c r="B54" i="32"/>
  <c r="B55" i="32"/>
  <c r="B56" i="32"/>
  <c r="B57" i="32"/>
  <c r="B33" i="32"/>
  <c r="B64" i="32"/>
  <c r="B65" i="32"/>
  <c r="B66" i="32"/>
  <c r="B67" i="32"/>
  <c r="B68" i="32"/>
  <c r="B69" i="32"/>
  <c r="B70" i="32"/>
  <c r="B71" i="32"/>
  <c r="B72" i="32"/>
  <c r="B73" i="32"/>
  <c r="B74" i="32"/>
  <c r="B75" i="32"/>
  <c r="B76" i="32"/>
  <c r="B77" i="32"/>
  <c r="B78" i="32"/>
  <c r="B79" i="32"/>
  <c r="B80" i="32"/>
  <c r="B81" i="32"/>
  <c r="B82" i="32"/>
  <c r="B83" i="32"/>
  <c r="B84" i="32"/>
  <c r="B85" i="32"/>
  <c r="B86" i="32"/>
  <c r="B87" i="32"/>
  <c r="B63" i="32"/>
  <c r="Q4" i="42"/>
  <c r="Q4" i="40"/>
  <c r="Q3" i="40"/>
  <c r="Q4" i="37"/>
  <c r="Q3" i="37"/>
  <c r="P3" i="37"/>
  <c r="R3" i="37" s="1"/>
  <c r="Q4" i="14"/>
  <c r="Q3" i="14"/>
  <c r="Q4" i="9"/>
  <c r="O4" i="9"/>
  <c r="P4" i="9" s="1"/>
  <c r="R4" i="9" s="1"/>
  <c r="Q3" i="9"/>
  <c r="O3" i="9"/>
  <c r="P3" i="9" s="1"/>
  <c r="R3" i="9" s="1"/>
  <c r="Q4" i="15"/>
  <c r="O4" i="15"/>
  <c r="P4" i="15" s="1"/>
  <c r="R4" i="15" s="1"/>
  <c r="Q3" i="15"/>
  <c r="O3" i="15"/>
  <c r="P3" i="15" s="1"/>
  <c r="R3" i="15" s="1"/>
  <c r="Q4" i="26"/>
  <c r="O4" i="26"/>
  <c r="P4" i="26" s="1"/>
  <c r="R4" i="26" s="1"/>
  <c r="Q3" i="26"/>
  <c r="O3" i="26"/>
  <c r="P3" i="26" s="1"/>
  <c r="R3" i="26" s="1"/>
  <c r="Q4" i="21"/>
  <c r="O4" i="21"/>
  <c r="P4" i="21" s="1"/>
  <c r="R4" i="21" s="1"/>
  <c r="Q3" i="21"/>
  <c r="O3" i="21"/>
  <c r="P3" i="21" s="1"/>
  <c r="R3" i="21" s="1"/>
  <c r="Q4" i="34"/>
  <c r="O4" i="34"/>
  <c r="P4" i="34" s="1"/>
  <c r="R4" i="34" s="1"/>
  <c r="Q3" i="34"/>
  <c r="O3" i="34"/>
  <c r="P3" i="34" s="1"/>
  <c r="R3" i="34" s="1"/>
  <c r="Q4" i="11"/>
  <c r="O4" i="11"/>
  <c r="P4" i="11" s="1"/>
  <c r="R4" i="11" s="1"/>
  <c r="Q3" i="11"/>
  <c r="O3" i="11"/>
  <c r="P3" i="11" s="1"/>
  <c r="R3" i="11" s="1"/>
  <c r="Q4" i="16"/>
  <c r="O4" i="16"/>
  <c r="P4" i="16" s="1"/>
  <c r="R4" i="16" s="1"/>
  <c r="Q3" i="16"/>
  <c r="O3" i="16"/>
  <c r="P3" i="16" s="1"/>
  <c r="R3" i="16" s="1"/>
  <c r="Q4" i="8"/>
  <c r="O4" i="8"/>
  <c r="P4" i="8" s="1"/>
  <c r="R4" i="8" s="1"/>
  <c r="Q3" i="8"/>
  <c r="O3" i="8"/>
  <c r="P3" i="8" s="1"/>
  <c r="R3" i="8" s="1"/>
  <c r="Q4" i="22"/>
  <c r="O4" i="22"/>
  <c r="P4" i="22" s="1"/>
  <c r="R4" i="22" s="1"/>
  <c r="Q3" i="22"/>
  <c r="O3" i="22"/>
  <c r="P3" i="22" s="1"/>
  <c r="R3" i="22" s="1"/>
  <c r="Q4" i="7"/>
  <c r="O4" i="7"/>
  <c r="P4" i="7" s="1"/>
  <c r="R4" i="7" s="1"/>
  <c r="Q3" i="7"/>
  <c r="O3" i="7"/>
  <c r="P3" i="7" s="1"/>
  <c r="R3" i="7" s="1"/>
  <c r="Q4" i="18"/>
  <c r="O4" i="18"/>
  <c r="P4" i="18" s="1"/>
  <c r="R4" i="18" s="1"/>
  <c r="Q3" i="18"/>
  <c r="O3" i="18"/>
  <c r="P3" i="18" s="1"/>
  <c r="R3" i="18" s="1"/>
  <c r="Q4" i="6"/>
  <c r="O4" i="6"/>
  <c r="P4" i="6" s="1"/>
  <c r="R4" i="6" s="1"/>
  <c r="Q3" i="6"/>
  <c r="O3" i="6"/>
  <c r="P3" i="6" s="1"/>
  <c r="R3" i="6" s="1"/>
  <c r="Q4" i="20"/>
  <c r="O4" i="20"/>
  <c r="P4" i="20" s="1"/>
  <c r="R4" i="20" s="1"/>
  <c r="Q3" i="20"/>
  <c r="O3" i="20"/>
  <c r="P3" i="20" s="1"/>
  <c r="R3" i="20" s="1"/>
  <c r="Q4" i="5"/>
  <c r="O4" i="5"/>
  <c r="P4" i="5" s="1"/>
  <c r="R4" i="5" s="1"/>
  <c r="Q3" i="5"/>
  <c r="O3" i="5"/>
  <c r="P3" i="5" s="1"/>
  <c r="R3" i="5" s="1"/>
  <c r="Q4" i="17"/>
  <c r="O4" i="17"/>
  <c r="P4" i="17" s="1"/>
  <c r="R4" i="17" s="1"/>
  <c r="Q3" i="17"/>
  <c r="O3" i="17"/>
  <c r="P3" i="17" s="1"/>
  <c r="R3" i="17" s="1"/>
  <c r="Q4" i="4"/>
  <c r="O4" i="4"/>
  <c r="P4" i="4" s="1"/>
  <c r="R4" i="4" s="1"/>
  <c r="Q3" i="4"/>
  <c r="O3" i="4"/>
  <c r="P3" i="4" s="1"/>
  <c r="R3" i="4" s="1"/>
  <c r="Q4" i="19"/>
  <c r="O4" i="19"/>
  <c r="P4" i="19" s="1"/>
  <c r="R4" i="19" s="1"/>
  <c r="Q3" i="19"/>
  <c r="O3" i="19"/>
  <c r="P3" i="19" s="1"/>
  <c r="R3" i="19" s="1"/>
  <c r="Q4" i="3"/>
  <c r="O4" i="3"/>
  <c r="P4" i="3" s="1"/>
  <c r="R4" i="3" s="1"/>
  <c r="Q3" i="3"/>
  <c r="O3" i="3"/>
  <c r="P3" i="3" s="1"/>
  <c r="R3" i="3" s="1"/>
  <c r="Q4" i="1"/>
  <c r="O4" i="1"/>
  <c r="P4" i="1" s="1"/>
  <c r="R4" i="1" s="1"/>
  <c r="Q3" i="1"/>
  <c r="O3" i="1"/>
  <c r="P3" i="1" s="1"/>
  <c r="R3" i="1" s="1"/>
  <c r="Q4" i="38"/>
  <c r="O4" i="38"/>
  <c r="P4" i="38" s="1"/>
  <c r="R4" i="38" s="1"/>
  <c r="Q3" i="38"/>
  <c r="O3" i="38"/>
  <c r="P3" i="38" s="1"/>
  <c r="R3" i="38" s="1"/>
  <c r="R4" i="31"/>
  <c r="S4" i="31" s="1"/>
  <c r="Q4" i="31"/>
  <c r="P4" i="31"/>
  <c r="O4" i="31"/>
  <c r="Q3" i="31"/>
  <c r="O3" i="31"/>
  <c r="P3" i="31" s="1"/>
  <c r="R3" i="31" s="1"/>
  <c r="D3" i="41"/>
  <c r="F6" i="38"/>
  <c r="C70" i="32" a="1"/>
  <c r="C73" i="32" a="1"/>
  <c r="C63" i="32" a="1"/>
  <c r="C81" i="32" a="1"/>
  <c r="C79" i="32" a="1"/>
  <c r="C77" i="32" a="1"/>
  <c r="C69" i="32" a="1"/>
  <c r="C66" i="32" a="1"/>
  <c r="C76" i="32" a="1"/>
  <c r="C74" i="32" a="1"/>
  <c r="C83" i="32" a="1"/>
  <c r="C68" i="32" a="1"/>
  <c r="C80" i="32" a="1"/>
  <c r="C64" i="32" a="1"/>
  <c r="C82" i="32" a="1"/>
  <c r="C78" i="32" a="1"/>
  <c r="C72" i="32" a="1"/>
  <c r="C67" i="32" a="1"/>
  <c r="C75" i="32" a="1"/>
  <c r="C65" i="32" a="1"/>
  <c r="C71" i="32" a="1"/>
  <c r="C71" i="32" l="1"/>
  <c r="C79" i="32"/>
  <c r="C70" i="32"/>
  <c r="C77" i="32"/>
  <c r="C69" i="32"/>
  <c r="C76" i="32"/>
  <c r="C68" i="32"/>
  <c r="C83" i="32"/>
  <c r="C75" i="32"/>
  <c r="C67" i="32"/>
  <c r="C78" i="32"/>
  <c r="C82" i="32"/>
  <c r="C74" i="32"/>
  <c r="C66" i="32"/>
  <c r="C81" i="32"/>
  <c r="C73" i="32"/>
  <c r="C65" i="32"/>
  <c r="C80" i="32"/>
  <c r="C72" i="32"/>
  <c r="C64" i="32"/>
  <c r="C63" i="32"/>
  <c r="G63" i="32" s="1"/>
  <c r="T3" i="42"/>
  <c r="S3" i="42"/>
  <c r="T4" i="42"/>
  <c r="S4" i="42"/>
  <c r="T3" i="40"/>
  <c r="S3" i="40"/>
  <c r="T4" i="40"/>
  <c r="S4" i="40"/>
  <c r="T3" i="37"/>
  <c r="S3" i="37"/>
  <c r="T4" i="37"/>
  <c r="S4" i="37"/>
  <c r="T3" i="14"/>
  <c r="S3" i="14"/>
  <c r="T4" i="14"/>
  <c r="S4" i="14"/>
  <c r="T3" i="9"/>
  <c r="M3" i="9" s="1"/>
  <c r="M5" i="9" s="1"/>
  <c r="M6" i="9" s="1"/>
  <c r="S3" i="9"/>
  <c r="M2" i="9" s="1"/>
  <c r="M4" i="9" s="1"/>
  <c r="T4" i="9"/>
  <c r="S4" i="9"/>
  <c r="T3" i="15"/>
  <c r="S3" i="15"/>
  <c r="T4" i="15"/>
  <c r="S4" i="15"/>
  <c r="T3" i="26"/>
  <c r="M3" i="26" s="1"/>
  <c r="M5" i="26" s="1"/>
  <c r="M6" i="26" s="1"/>
  <c r="S3" i="26"/>
  <c r="T4" i="26"/>
  <c r="S4" i="26"/>
  <c r="T3" i="21"/>
  <c r="S3" i="21"/>
  <c r="T4" i="21"/>
  <c r="S4" i="21"/>
  <c r="T3" i="34"/>
  <c r="S3" i="34"/>
  <c r="M2" i="34" s="1"/>
  <c r="M4" i="34" s="1"/>
  <c r="T4" i="34"/>
  <c r="S4" i="34"/>
  <c r="S3" i="11"/>
  <c r="T3" i="11"/>
  <c r="T4" i="11"/>
  <c r="S4" i="11"/>
  <c r="T3" i="16"/>
  <c r="S3" i="16"/>
  <c r="M2" i="16" s="1"/>
  <c r="M4" i="16" s="1"/>
  <c r="T4" i="16"/>
  <c r="S4" i="16"/>
  <c r="T3" i="8"/>
  <c r="M3" i="8" s="1"/>
  <c r="S3" i="8"/>
  <c r="M2" i="8" s="1"/>
  <c r="T4" i="8"/>
  <c r="S4" i="8"/>
  <c r="T3" i="22"/>
  <c r="S3" i="22"/>
  <c r="M2" i="22" s="1"/>
  <c r="M4" i="22" s="1"/>
  <c r="T4" i="22"/>
  <c r="S4" i="22"/>
  <c r="T3" i="7"/>
  <c r="S3" i="7"/>
  <c r="T4" i="7"/>
  <c r="S4" i="7"/>
  <c r="T3" i="18"/>
  <c r="S3" i="18"/>
  <c r="T4" i="18"/>
  <c r="S4" i="18"/>
  <c r="T3" i="6"/>
  <c r="S3" i="6"/>
  <c r="M2" i="6" s="1"/>
  <c r="M4" i="6" s="1"/>
  <c r="T4" i="6"/>
  <c r="S4" i="6"/>
  <c r="T3" i="20"/>
  <c r="S3" i="20"/>
  <c r="M2" i="20" s="1"/>
  <c r="M4" i="20" s="1"/>
  <c r="T4" i="20"/>
  <c r="S4" i="20"/>
  <c r="T3" i="5"/>
  <c r="S3" i="5"/>
  <c r="M2" i="5" s="1"/>
  <c r="M4" i="5" s="1"/>
  <c r="T4" i="5"/>
  <c r="S4" i="5"/>
  <c r="T3" i="17"/>
  <c r="M3" i="17" s="1"/>
  <c r="M5" i="17" s="1"/>
  <c r="M6" i="17" s="1"/>
  <c r="S3" i="17"/>
  <c r="T4" i="17"/>
  <c r="S4" i="17"/>
  <c r="T3" i="4"/>
  <c r="M3" i="4" s="1"/>
  <c r="M5" i="4" s="1"/>
  <c r="M6" i="4" s="1"/>
  <c r="S3" i="4"/>
  <c r="T4" i="4"/>
  <c r="S4" i="4"/>
  <c r="T3" i="19"/>
  <c r="M3" i="19" s="1"/>
  <c r="M5" i="19" s="1"/>
  <c r="M6" i="19" s="1"/>
  <c r="S3" i="19"/>
  <c r="T4" i="19"/>
  <c r="S4" i="19"/>
  <c r="T3" i="3"/>
  <c r="S3" i="3"/>
  <c r="T4" i="3"/>
  <c r="S4" i="3"/>
  <c r="T3" i="1"/>
  <c r="M3" i="1" s="1"/>
  <c r="M5" i="1" s="1"/>
  <c r="M6" i="1" s="1"/>
  <c r="S3" i="1"/>
  <c r="M2" i="1" s="1"/>
  <c r="M4" i="1" s="1"/>
  <c r="T4" i="1"/>
  <c r="S4" i="1"/>
  <c r="T3" i="38"/>
  <c r="S3" i="38"/>
  <c r="T4" i="38"/>
  <c r="S4" i="38"/>
  <c r="T3" i="31"/>
  <c r="M3" i="31" s="1"/>
  <c r="S3" i="31"/>
  <c r="M2" i="31" s="1"/>
  <c r="T4" i="31"/>
  <c r="F66" i="32" l="1"/>
  <c r="G66" i="32"/>
  <c r="F82" i="32"/>
  <c r="G82" i="32"/>
  <c r="F75" i="32"/>
  <c r="G75" i="32"/>
  <c r="F78" i="32"/>
  <c r="G78" i="32"/>
  <c r="F74" i="32"/>
  <c r="G74" i="32"/>
  <c r="F67" i="32"/>
  <c r="G67" i="32"/>
  <c r="F83" i="32"/>
  <c r="G83" i="32"/>
  <c r="F68" i="32"/>
  <c r="G68" i="32"/>
  <c r="F64" i="32"/>
  <c r="G64" i="32"/>
  <c r="F72" i="32"/>
  <c r="G72" i="32"/>
  <c r="F69" i="32"/>
  <c r="G69" i="32"/>
  <c r="F77" i="32"/>
  <c r="G77" i="32"/>
  <c r="F81" i="32"/>
  <c r="G81" i="32"/>
  <c r="F79" i="32"/>
  <c r="G79" i="32"/>
  <c r="F76" i="32"/>
  <c r="G76" i="32"/>
  <c r="F80" i="32"/>
  <c r="G80" i="32"/>
  <c r="F65" i="32"/>
  <c r="G65" i="32"/>
  <c r="F73" i="32"/>
  <c r="G73" i="32"/>
  <c r="F70" i="32"/>
  <c r="G70" i="32"/>
  <c r="F71" i="32"/>
  <c r="G71" i="32"/>
  <c r="F63" i="32"/>
  <c r="M2" i="42"/>
  <c r="M4" i="42" s="1"/>
  <c r="M3" i="42"/>
  <c r="M5" i="42" s="1"/>
  <c r="M6" i="42" s="1"/>
  <c r="M2" i="40"/>
  <c r="M4" i="40" s="1"/>
  <c r="M3" i="40"/>
  <c r="M5" i="40" s="1"/>
  <c r="M6" i="40" s="1"/>
  <c r="M2" i="37"/>
  <c r="M4" i="37" s="1"/>
  <c r="M3" i="37"/>
  <c r="M5" i="37" s="1"/>
  <c r="M6" i="37" s="1"/>
  <c r="M2" i="14"/>
  <c r="M4" i="14" s="1"/>
  <c r="M3" i="14"/>
  <c r="M5" i="14" s="1"/>
  <c r="M6" i="14" s="1"/>
  <c r="M2" i="15"/>
  <c r="M4" i="15" s="1"/>
  <c r="M3" i="15"/>
  <c r="M5" i="15" s="1"/>
  <c r="M6" i="15" s="1"/>
  <c r="M2" i="26"/>
  <c r="M4" i="26" s="1"/>
  <c r="M2" i="21"/>
  <c r="M4" i="21" s="1"/>
  <c r="M3" i="21"/>
  <c r="M5" i="21" s="1"/>
  <c r="M6" i="21" s="1"/>
  <c r="M3" i="34"/>
  <c r="M5" i="34" s="1"/>
  <c r="M6" i="34" s="1"/>
  <c r="M3" i="11"/>
  <c r="M5" i="11" s="1"/>
  <c r="M6" i="11" s="1"/>
  <c r="M2" i="11"/>
  <c r="M4" i="11" s="1"/>
  <c r="M3" i="16"/>
  <c r="M5" i="16" s="1"/>
  <c r="M6" i="16" s="1"/>
  <c r="M3" i="22"/>
  <c r="M5" i="22" s="1"/>
  <c r="M6" i="22" s="1"/>
  <c r="M2" i="7"/>
  <c r="M4" i="7" s="1"/>
  <c r="M3" i="7"/>
  <c r="M5" i="7" s="1"/>
  <c r="M6" i="7" s="1"/>
  <c r="M2" i="18"/>
  <c r="M4" i="18" s="1"/>
  <c r="M3" i="18"/>
  <c r="M5" i="18" s="1"/>
  <c r="M6" i="18" s="1"/>
  <c r="M3" i="6"/>
  <c r="M5" i="6" s="1"/>
  <c r="M6" i="6" s="1"/>
  <c r="M3" i="20"/>
  <c r="M5" i="20" s="1"/>
  <c r="M6" i="20" s="1"/>
  <c r="M3" i="5"/>
  <c r="M5" i="5" s="1"/>
  <c r="M6" i="5" s="1"/>
  <c r="M2" i="17"/>
  <c r="M4" i="17" s="1"/>
  <c r="M2" i="4"/>
  <c r="M4" i="4" s="1"/>
  <c r="M2" i="19"/>
  <c r="M4" i="19" s="1"/>
  <c r="M2" i="3"/>
  <c r="M4" i="3" s="1"/>
  <c r="M3" i="3"/>
  <c r="M5" i="3" s="1"/>
  <c r="M6" i="3" s="1"/>
  <c r="M2" i="38"/>
  <c r="M4" i="38" s="1"/>
  <c r="M3" i="38"/>
  <c r="M5" i="38" s="1"/>
  <c r="M6" i="38" s="1"/>
  <c r="M4" i="31"/>
  <c r="M5" i="31"/>
  <c r="M6" i="31" s="1"/>
  <c r="C86" i="32" a="1"/>
  <c r="C84" i="32" a="1"/>
  <c r="C87" i="32" a="1"/>
  <c r="C85" i="32" a="1"/>
  <c r="C84" i="32" l="1"/>
  <c r="C85" i="32"/>
  <c r="C86" i="32"/>
  <c r="C87" i="32"/>
  <c r="Q57" i="15"/>
  <c r="O57" i="15"/>
  <c r="F57" i="15"/>
  <c r="G57" i="15"/>
  <c r="G84" i="32" l="1"/>
  <c r="F84" i="32"/>
  <c r="G85" i="32"/>
  <c r="F85" i="32"/>
  <c r="G86" i="32"/>
  <c r="F86" i="32"/>
  <c r="F87" i="32"/>
  <c r="G87" i="32"/>
  <c r="N14" i="15"/>
  <c r="N5" i="41"/>
  <c r="N4" i="41"/>
  <c r="M5" i="41"/>
  <c r="M4" i="41"/>
  <c r="D14" i="2"/>
  <c r="C159" i="2" l="1" a="1"/>
  <c r="C159" i="2" s="1"/>
  <c r="B159" i="2" a="1"/>
  <c r="B159" i="2" s="1"/>
  <c r="C141" i="2" a="1"/>
  <c r="C141" i="2" s="1"/>
  <c r="B141" i="2" a="1"/>
  <c r="B141" i="2" s="1"/>
  <c r="C123" i="2" a="1"/>
  <c r="C123" i="2" s="1"/>
  <c r="B123" i="2" a="1"/>
  <c r="B123" i="2" s="1"/>
  <c r="C105" i="2" a="1"/>
  <c r="C105" i="2" s="1"/>
  <c r="B105" i="2" a="1"/>
  <c r="B105" i="2" s="1"/>
  <c r="C87" i="2" a="1"/>
  <c r="C87" i="2" s="1"/>
  <c r="B87" i="2" a="1"/>
  <c r="B87" i="2" s="1"/>
  <c r="C69" i="2" a="1"/>
  <c r="C69" i="2" s="1"/>
  <c r="B69" i="2" a="1"/>
  <c r="B69" i="2" s="1"/>
  <c r="C51" i="2" a="1"/>
  <c r="C51" i="2" s="1"/>
  <c r="B51" i="2" a="1"/>
  <c r="B51" i="2" s="1"/>
  <c r="C33" i="2" a="1"/>
  <c r="C33" i="2" s="1"/>
  <c r="B33" i="2" a="1"/>
  <c r="B33" i="2" s="1"/>
  <c r="B15" i="2" a="1"/>
  <c r="B15" i="2" s="1"/>
  <c r="C15" i="2" a="1"/>
  <c r="C15" i="2" s="1"/>
  <c r="B6" i="2"/>
  <c r="D11" i="2"/>
  <c r="A159" i="2" a="1"/>
  <c r="A159" i="2" s="1"/>
  <c r="A141" i="2" a="1"/>
  <c r="A141" i="2" s="1"/>
  <c r="A123" i="2" a="1"/>
  <c r="A123" i="2" s="1"/>
  <c r="A105" i="2" a="1"/>
  <c r="A105" i="2" s="1"/>
  <c r="A87" i="2" a="1"/>
  <c r="A87" i="2" s="1"/>
  <c r="A69" i="2" a="1"/>
  <c r="A69" i="2" s="1"/>
  <c r="A51" i="2" a="1"/>
  <c r="A51" i="2" s="1"/>
  <c r="A33" i="2" a="1"/>
  <c r="A33" i="2" s="1"/>
  <c r="A15" i="2" a="1"/>
  <c r="A15" i="2" s="1"/>
  <c r="B7" i="2"/>
  <c r="B8" i="2"/>
  <c r="B9" i="2"/>
  <c r="B10" i="2"/>
  <c r="B11" i="2"/>
  <c r="B12" i="2"/>
  <c r="B13" i="2"/>
  <c r="B14" i="2"/>
  <c r="A7" i="2"/>
  <c r="D7" i="2" s="1"/>
  <c r="A8" i="2"/>
  <c r="D8" i="2" s="1"/>
  <c r="A9" i="2"/>
  <c r="D9" i="2" s="1"/>
  <c r="A10" i="2"/>
  <c r="D10" i="2" s="1"/>
  <c r="A11" i="2"/>
  <c r="A12" i="2"/>
  <c r="D12" i="2" s="1"/>
  <c r="A13" i="2"/>
  <c r="D13" i="2" s="1"/>
  <c r="A14" i="2"/>
  <c r="A6" i="2"/>
  <c r="D6" i="2" s="1"/>
  <c r="AA26" i="41"/>
  <c r="AA27" i="41"/>
  <c r="AA28" i="41"/>
  <c r="AA29" i="41"/>
  <c r="AA30" i="41"/>
  <c r="AA31" i="41"/>
  <c r="AA32" i="41"/>
  <c r="AA33" i="41"/>
  <c r="AA34" i="41"/>
  <c r="AA35" i="41"/>
  <c r="AA36" i="41"/>
  <c r="AA37" i="41"/>
  <c r="AA38" i="41"/>
  <c r="AA39" i="41"/>
  <c r="AA40" i="41"/>
  <c r="AA41" i="41"/>
  <c r="AA42" i="41"/>
  <c r="AA25" i="41"/>
  <c r="Z26" i="41"/>
  <c r="Z27" i="41"/>
  <c r="Z28" i="41"/>
  <c r="Z29" i="41"/>
  <c r="Z30" i="41"/>
  <c r="Z31" i="41"/>
  <c r="Z32" i="41"/>
  <c r="Z33" i="41"/>
  <c r="Z34" i="41"/>
  <c r="Z35" i="41"/>
  <c r="Z36" i="41"/>
  <c r="Z37" i="41"/>
  <c r="Z38" i="41"/>
  <c r="Z39" i="41"/>
  <c r="Z40" i="41"/>
  <c r="Z41" i="41"/>
  <c r="Z42" i="41"/>
  <c r="Z25" i="41"/>
  <c r="V42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25" i="41"/>
  <c r="V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Q25" i="41"/>
  <c r="P25" i="41"/>
  <c r="L26" i="41"/>
  <c r="L27" i="41"/>
  <c r="L28" i="41"/>
  <c r="L29" i="41"/>
  <c r="L30" i="41"/>
  <c r="L31" i="41"/>
  <c r="L32" i="41"/>
  <c r="L33" i="41"/>
  <c r="L34" i="41"/>
  <c r="L35" i="41"/>
  <c r="L36" i="41"/>
  <c r="L37" i="41"/>
  <c r="L38" i="41"/>
  <c r="L39" i="41"/>
  <c r="L40" i="41"/>
  <c r="L41" i="41"/>
  <c r="L42" i="41"/>
  <c r="K26" i="41"/>
  <c r="K27" i="41"/>
  <c r="K28" i="41"/>
  <c r="K29" i="41"/>
  <c r="K30" i="41"/>
  <c r="K31" i="41"/>
  <c r="K32" i="41"/>
  <c r="K33" i="41"/>
  <c r="K34" i="41"/>
  <c r="K35" i="41"/>
  <c r="K36" i="41"/>
  <c r="K37" i="41"/>
  <c r="K38" i="41"/>
  <c r="K39" i="41"/>
  <c r="K40" i="41"/>
  <c r="K41" i="41"/>
  <c r="K42" i="41"/>
  <c r="L25" i="41"/>
  <c r="K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G41" i="41"/>
  <c r="G42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G25" i="41"/>
  <c r="F25" i="41"/>
  <c r="AA5" i="41"/>
  <c r="AA6" i="41"/>
  <c r="AA7" i="41"/>
  <c r="AA8" i="41"/>
  <c r="AA9" i="41"/>
  <c r="AA10" i="41"/>
  <c r="AA11" i="41"/>
  <c r="AA12" i="41"/>
  <c r="AA13" i="41"/>
  <c r="AA14" i="41"/>
  <c r="AA15" i="41"/>
  <c r="AA16" i="41"/>
  <c r="AA17" i="41"/>
  <c r="AA18" i="41"/>
  <c r="AA19" i="41"/>
  <c r="AA20" i="41"/>
  <c r="AA21" i="41"/>
  <c r="Z5" i="41"/>
  <c r="Z6" i="41"/>
  <c r="Z7" i="41"/>
  <c r="Z8" i="41"/>
  <c r="Z9" i="41"/>
  <c r="Z10" i="41"/>
  <c r="Z11" i="41"/>
  <c r="Z12" i="41"/>
  <c r="Z13" i="41"/>
  <c r="Z14" i="41"/>
  <c r="Z15" i="41"/>
  <c r="Z16" i="41"/>
  <c r="Z17" i="41"/>
  <c r="Z18" i="41"/>
  <c r="Z19" i="41"/>
  <c r="Z20" i="41"/>
  <c r="Z21" i="41"/>
  <c r="AA4" i="41"/>
  <c r="Z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V4" i="41"/>
  <c r="U4" i="41"/>
  <c r="Q5" i="41"/>
  <c r="Q6" i="41"/>
  <c r="Q7" i="41"/>
  <c r="Q8" i="41"/>
  <c r="Q9" i="41"/>
  <c r="Q10" i="41"/>
  <c r="Q11" i="41"/>
  <c r="Q12" i="41"/>
  <c r="Q13" i="41"/>
  <c r="Q14" i="41"/>
  <c r="Q15" i="41"/>
  <c r="Q16" i="41"/>
  <c r="Q17" i="41"/>
  <c r="Q18" i="41"/>
  <c r="Q19" i="41"/>
  <c r="Q20" i="41"/>
  <c r="Q21" i="41"/>
  <c r="Q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4" i="41"/>
  <c r="L5" i="41"/>
  <c r="L6" i="41"/>
  <c r="L7" i="41"/>
  <c r="L8" i="41"/>
  <c r="L9" i="41"/>
  <c r="L10" i="41"/>
  <c r="L11" i="41"/>
  <c r="L12" i="41"/>
  <c r="L13" i="41"/>
  <c r="L14" i="41"/>
  <c r="L15" i="41"/>
  <c r="L16" i="41"/>
  <c r="L17" i="41"/>
  <c r="L18" i="41"/>
  <c r="L19" i="41"/>
  <c r="L20" i="41"/>
  <c r="L21" i="41"/>
  <c r="L4" i="41"/>
  <c r="K5" i="41"/>
  <c r="K6" i="41"/>
  <c r="K7" i="41"/>
  <c r="K8" i="41"/>
  <c r="K9" i="41"/>
  <c r="K10" i="41"/>
  <c r="K11" i="41"/>
  <c r="K12" i="41"/>
  <c r="K13" i="41"/>
  <c r="K14" i="41"/>
  <c r="K15" i="41"/>
  <c r="K16" i="41"/>
  <c r="K17" i="41"/>
  <c r="K18" i="41"/>
  <c r="K19" i="41"/>
  <c r="K20" i="41"/>
  <c r="K21" i="41"/>
  <c r="K4" i="41"/>
  <c r="B27" i="32"/>
  <c r="T54" i="42"/>
  <c r="M54" i="42"/>
  <c r="L54" i="42"/>
  <c r="I54" i="42"/>
  <c r="J54" i="42" s="1"/>
  <c r="F54" i="42"/>
  <c r="T53" i="42"/>
  <c r="M53" i="42"/>
  <c r="L53" i="42"/>
  <c r="J53" i="42"/>
  <c r="F53" i="42"/>
  <c r="D53" i="42"/>
  <c r="C53" i="42"/>
  <c r="B53" i="42"/>
  <c r="I53" i="42" s="1"/>
  <c r="T52" i="42"/>
  <c r="F52" i="42"/>
  <c r="D52" i="42"/>
  <c r="M52" i="42" s="1"/>
  <c r="C52" i="42"/>
  <c r="L52" i="42" s="1"/>
  <c r="B52" i="42"/>
  <c r="I52" i="42" s="1"/>
  <c r="J52" i="42" s="1"/>
  <c r="T51" i="42"/>
  <c r="F51" i="42"/>
  <c r="D51" i="42"/>
  <c r="M51" i="42" s="1"/>
  <c r="C51" i="42"/>
  <c r="L51" i="42" s="1"/>
  <c r="B51" i="42"/>
  <c r="I51" i="42" s="1"/>
  <c r="J51" i="42" s="1"/>
  <c r="T50" i="42"/>
  <c r="I50" i="42"/>
  <c r="J50" i="42" s="1"/>
  <c r="F50" i="42"/>
  <c r="D50" i="42"/>
  <c r="M50" i="42" s="1"/>
  <c r="C50" i="42"/>
  <c r="L50" i="42" s="1"/>
  <c r="B50" i="42"/>
  <c r="T49" i="42"/>
  <c r="I49" i="42"/>
  <c r="J49" i="42" s="1"/>
  <c r="F49" i="42"/>
  <c r="G49" i="42" s="1"/>
  <c r="D49" i="42"/>
  <c r="M49" i="42" s="1"/>
  <c r="C49" i="42"/>
  <c r="L49" i="42" s="1"/>
  <c r="B49" i="42"/>
  <c r="T48" i="42"/>
  <c r="M48" i="42"/>
  <c r="L48" i="42"/>
  <c r="I48" i="42"/>
  <c r="J48" i="42" s="1"/>
  <c r="F48" i="42"/>
  <c r="T47" i="42"/>
  <c r="L47" i="42"/>
  <c r="I47" i="42"/>
  <c r="J47" i="42" s="1"/>
  <c r="F47" i="42"/>
  <c r="D47" i="42"/>
  <c r="M47" i="42" s="1"/>
  <c r="C47" i="42"/>
  <c r="B47" i="42"/>
  <c r="T46" i="42"/>
  <c r="M46" i="42"/>
  <c r="L46" i="42"/>
  <c r="I46" i="42"/>
  <c r="J46" i="42" s="1"/>
  <c r="F46" i="42"/>
  <c r="D46" i="42"/>
  <c r="C46" i="42"/>
  <c r="B46" i="42"/>
  <c r="T45" i="42"/>
  <c r="M45" i="42"/>
  <c r="L45" i="42"/>
  <c r="I45" i="42"/>
  <c r="J45" i="42" s="1"/>
  <c r="F45" i="42"/>
  <c r="D45" i="42"/>
  <c r="C45" i="42"/>
  <c r="B45" i="42"/>
  <c r="T44" i="42"/>
  <c r="M44" i="42"/>
  <c r="L44" i="42"/>
  <c r="I44" i="42"/>
  <c r="J44" i="42" s="1"/>
  <c r="F44" i="42"/>
  <c r="D44" i="42"/>
  <c r="C44" i="42"/>
  <c r="B44" i="42"/>
  <c r="T43" i="42"/>
  <c r="M43" i="42"/>
  <c r="L43" i="42"/>
  <c r="I43" i="42"/>
  <c r="J43" i="42" s="1"/>
  <c r="F43" i="42"/>
  <c r="T42" i="42"/>
  <c r="M42" i="42"/>
  <c r="L42" i="42"/>
  <c r="F42" i="42"/>
  <c r="D42" i="42"/>
  <c r="C42" i="42"/>
  <c r="B42" i="42"/>
  <c r="I42" i="42" s="1"/>
  <c r="J42" i="42" s="1"/>
  <c r="T41" i="42"/>
  <c r="F41" i="42"/>
  <c r="D41" i="42"/>
  <c r="M41" i="42" s="1"/>
  <c r="C41" i="42"/>
  <c r="L41" i="42" s="1"/>
  <c r="B41" i="42"/>
  <c r="I41" i="42" s="1"/>
  <c r="J41" i="42" s="1"/>
  <c r="T40" i="42"/>
  <c r="F40" i="42"/>
  <c r="D40" i="42"/>
  <c r="M40" i="42" s="1"/>
  <c r="C40" i="42"/>
  <c r="L40" i="42" s="1"/>
  <c r="B40" i="42"/>
  <c r="I40" i="42" s="1"/>
  <c r="J40" i="42" s="1"/>
  <c r="T39" i="42"/>
  <c r="I39" i="42"/>
  <c r="J39" i="42" s="1"/>
  <c r="F39" i="42"/>
  <c r="G39" i="42" s="1"/>
  <c r="D39" i="42"/>
  <c r="M39" i="42" s="1"/>
  <c r="C39" i="42"/>
  <c r="L39" i="42" s="1"/>
  <c r="B39" i="42"/>
  <c r="T38" i="42"/>
  <c r="M38" i="42"/>
  <c r="L38" i="42"/>
  <c r="I38" i="42"/>
  <c r="J38" i="42" s="1"/>
  <c r="F38" i="42"/>
  <c r="G38" i="42" s="1"/>
  <c r="T37" i="42"/>
  <c r="I37" i="42"/>
  <c r="J37" i="42" s="1"/>
  <c r="F37" i="42"/>
  <c r="D37" i="42"/>
  <c r="M37" i="42" s="1"/>
  <c r="C37" i="42"/>
  <c r="L37" i="42" s="1"/>
  <c r="B37" i="42"/>
  <c r="T36" i="42"/>
  <c r="L36" i="42"/>
  <c r="J36" i="42"/>
  <c r="I36" i="42"/>
  <c r="F36" i="42"/>
  <c r="G36" i="42" s="1"/>
  <c r="D36" i="42"/>
  <c r="M36" i="42" s="1"/>
  <c r="C36" i="42"/>
  <c r="B36" i="42"/>
  <c r="T35" i="42"/>
  <c r="M35" i="42"/>
  <c r="L35" i="42"/>
  <c r="I35" i="42"/>
  <c r="J35" i="42" s="1"/>
  <c r="F35" i="42"/>
  <c r="D35" i="42"/>
  <c r="C35" i="42"/>
  <c r="B35" i="42"/>
  <c r="T34" i="42"/>
  <c r="M34" i="42"/>
  <c r="L34" i="42"/>
  <c r="I34" i="42"/>
  <c r="J34" i="42" s="1"/>
  <c r="F34" i="42"/>
  <c r="D34" i="42"/>
  <c r="C34" i="42"/>
  <c r="B34" i="42"/>
  <c r="T33" i="42"/>
  <c r="M33" i="42"/>
  <c r="L33" i="42"/>
  <c r="J33" i="42"/>
  <c r="I33" i="42"/>
  <c r="F33" i="42"/>
  <c r="T32" i="42"/>
  <c r="M32" i="42"/>
  <c r="L32" i="42"/>
  <c r="I32" i="42"/>
  <c r="J32" i="42" s="1"/>
  <c r="F32" i="42"/>
  <c r="D32" i="42"/>
  <c r="C32" i="42"/>
  <c r="B32" i="42"/>
  <c r="T31" i="42"/>
  <c r="L31" i="42"/>
  <c r="F31" i="42"/>
  <c r="D31" i="42"/>
  <c r="M31" i="42" s="1"/>
  <c r="C31" i="42"/>
  <c r="B31" i="42"/>
  <c r="I31" i="42" s="1"/>
  <c r="J31" i="42" s="1"/>
  <c r="T30" i="42"/>
  <c r="F30" i="42"/>
  <c r="D30" i="42"/>
  <c r="M30" i="42" s="1"/>
  <c r="C30" i="42"/>
  <c r="L30" i="42" s="1"/>
  <c r="B30" i="42"/>
  <c r="I30" i="42" s="1"/>
  <c r="J30" i="42" s="1"/>
  <c r="T29" i="42"/>
  <c r="F29" i="42"/>
  <c r="D29" i="42"/>
  <c r="M29" i="42" s="1"/>
  <c r="C29" i="42"/>
  <c r="L29" i="42" s="1"/>
  <c r="B29" i="42"/>
  <c r="I29" i="42" s="1"/>
  <c r="J29" i="42" s="1"/>
  <c r="M28" i="42"/>
  <c r="L28" i="42"/>
  <c r="J28" i="42"/>
  <c r="I28" i="42"/>
  <c r="F28" i="42"/>
  <c r="T27" i="42"/>
  <c r="I27" i="42"/>
  <c r="J27" i="42" s="1"/>
  <c r="F27" i="42"/>
  <c r="G27" i="42" s="1"/>
  <c r="D27" i="42"/>
  <c r="M27" i="42" s="1"/>
  <c r="C27" i="42"/>
  <c r="L27" i="42" s="1"/>
  <c r="B27" i="42"/>
  <c r="T26" i="42"/>
  <c r="I26" i="42"/>
  <c r="J26" i="42" s="1"/>
  <c r="F26" i="42"/>
  <c r="G26" i="42" s="1"/>
  <c r="D26" i="42"/>
  <c r="M26" i="42" s="1"/>
  <c r="C26" i="42"/>
  <c r="L26" i="42" s="1"/>
  <c r="B26" i="42"/>
  <c r="T25" i="42"/>
  <c r="F25" i="42"/>
  <c r="G25" i="42" s="1"/>
  <c r="D25" i="42"/>
  <c r="M25" i="42" s="1"/>
  <c r="C25" i="42"/>
  <c r="L25" i="42" s="1"/>
  <c r="B25" i="42"/>
  <c r="I25" i="42" s="1"/>
  <c r="J25" i="42" s="1"/>
  <c r="T24" i="42"/>
  <c r="J24" i="42"/>
  <c r="I24" i="42"/>
  <c r="F24" i="42"/>
  <c r="D24" i="42"/>
  <c r="M24" i="42" s="1"/>
  <c r="C24" i="42"/>
  <c r="L24" i="42" s="1"/>
  <c r="B24" i="42"/>
  <c r="T23" i="42"/>
  <c r="M23" i="42"/>
  <c r="L23" i="42"/>
  <c r="J23" i="42"/>
  <c r="I23" i="42"/>
  <c r="F23" i="42"/>
  <c r="T22" i="42"/>
  <c r="M22" i="42"/>
  <c r="L22" i="42"/>
  <c r="J22" i="42"/>
  <c r="I22" i="42"/>
  <c r="F22" i="42"/>
  <c r="D22" i="42"/>
  <c r="C22" i="42"/>
  <c r="B22" i="42"/>
  <c r="T21" i="42"/>
  <c r="M21" i="42"/>
  <c r="L21" i="42"/>
  <c r="J21" i="42"/>
  <c r="I21" i="42"/>
  <c r="F21" i="42"/>
  <c r="D21" i="42"/>
  <c r="C21" i="42"/>
  <c r="B21" i="42"/>
  <c r="T20" i="42"/>
  <c r="M20" i="42"/>
  <c r="L20" i="42"/>
  <c r="I20" i="42"/>
  <c r="J20" i="42" s="1"/>
  <c r="F20" i="42"/>
  <c r="G20" i="42" s="1"/>
  <c r="D20" i="42"/>
  <c r="C20" i="42"/>
  <c r="B20" i="42"/>
  <c r="T19" i="42"/>
  <c r="M19" i="42"/>
  <c r="L19" i="42"/>
  <c r="F19" i="42"/>
  <c r="D19" i="42"/>
  <c r="C19" i="42"/>
  <c r="B19" i="42"/>
  <c r="I19" i="42" s="1"/>
  <c r="J19" i="42" s="1"/>
  <c r="T18" i="42"/>
  <c r="M18" i="42"/>
  <c r="L18" i="42"/>
  <c r="J18" i="42"/>
  <c r="I18" i="42"/>
  <c r="F18" i="42"/>
  <c r="T17" i="42"/>
  <c r="L17" i="42"/>
  <c r="I17" i="42"/>
  <c r="J17" i="42" s="1"/>
  <c r="F17" i="42"/>
  <c r="D17" i="42"/>
  <c r="M17" i="42" s="1"/>
  <c r="C17" i="42"/>
  <c r="B17" i="42"/>
  <c r="T16" i="42"/>
  <c r="I16" i="42"/>
  <c r="J16" i="42" s="1"/>
  <c r="F16" i="42"/>
  <c r="G16" i="42" s="1"/>
  <c r="D16" i="42"/>
  <c r="M16" i="42" s="1"/>
  <c r="C16" i="42"/>
  <c r="L16" i="42" s="1"/>
  <c r="B16" i="42"/>
  <c r="T15" i="42"/>
  <c r="F15" i="42"/>
  <c r="D15" i="42"/>
  <c r="M15" i="42" s="1"/>
  <c r="C15" i="42"/>
  <c r="L15" i="42" s="1"/>
  <c r="B15" i="42"/>
  <c r="I15" i="42" s="1"/>
  <c r="J15" i="42" s="1"/>
  <c r="T14" i="42"/>
  <c r="M14" i="42"/>
  <c r="F14" i="42"/>
  <c r="D14" i="42"/>
  <c r="C14" i="42"/>
  <c r="L14" i="42" s="1"/>
  <c r="B14" i="42"/>
  <c r="I14" i="42" s="1"/>
  <c r="J14" i="42" s="1"/>
  <c r="T13" i="42"/>
  <c r="M13" i="42"/>
  <c r="L13" i="42"/>
  <c r="J13" i="42"/>
  <c r="I13" i="42"/>
  <c r="F13" i="42"/>
  <c r="B8" i="42"/>
  <c r="F4" i="42" s="1"/>
  <c r="B6" i="42"/>
  <c r="F3" i="42"/>
  <c r="AC4" i="41" l="1"/>
  <c r="H38" i="42"/>
  <c r="K38" i="42" s="1"/>
  <c r="G82" i="42" s="1"/>
  <c r="O54" i="42"/>
  <c r="S54" i="42" s="1"/>
  <c r="H47" i="42"/>
  <c r="N20" i="42"/>
  <c r="K49" i="42"/>
  <c r="G93" i="42" s="1"/>
  <c r="O50" i="42"/>
  <c r="S50" i="42" s="1"/>
  <c r="O39" i="42"/>
  <c r="S39" i="42" s="1"/>
  <c r="O26" i="42"/>
  <c r="S26" i="42" s="1"/>
  <c r="H20" i="42"/>
  <c r="O15" i="42"/>
  <c r="S15" i="42" s="1"/>
  <c r="H53" i="42"/>
  <c r="H42" i="42"/>
  <c r="O37" i="42"/>
  <c r="S37" i="42" s="1"/>
  <c r="H31" i="42"/>
  <c r="H54" i="42"/>
  <c r="K54" i="42" s="1"/>
  <c r="G98" i="42" s="1"/>
  <c r="O49" i="42"/>
  <c r="H43" i="42"/>
  <c r="O38" i="42"/>
  <c r="S38" i="42" s="1"/>
  <c r="O25" i="42"/>
  <c r="H52" i="42"/>
  <c r="K52" i="42" s="1"/>
  <c r="G96" i="42" s="1"/>
  <c r="O36" i="42"/>
  <c r="S36" i="42" s="1"/>
  <c r="O48" i="42"/>
  <c r="S48" i="42" s="1"/>
  <c r="H51" i="42"/>
  <c r="O46" i="42"/>
  <c r="S46" i="42" s="1"/>
  <c r="H40" i="42"/>
  <c r="O35" i="42"/>
  <c r="S35" i="42" s="1"/>
  <c r="H29" i="42"/>
  <c r="H27" i="42"/>
  <c r="O22" i="42"/>
  <c r="S22" i="42" s="1"/>
  <c r="H16" i="42"/>
  <c r="H36" i="42"/>
  <c r="K36" i="42" s="1"/>
  <c r="G80" i="42" s="1"/>
  <c r="H22" i="42"/>
  <c r="K22" i="42" s="1"/>
  <c r="G66" i="42" s="1"/>
  <c r="H19" i="42"/>
  <c r="O51" i="42"/>
  <c r="S51" i="42" s="1"/>
  <c r="O42" i="42"/>
  <c r="S42" i="42" s="1"/>
  <c r="H37" i="42"/>
  <c r="O30" i="42"/>
  <c r="S30" i="42" s="1"/>
  <c r="O52" i="42"/>
  <c r="S52" i="42" s="1"/>
  <c r="O16" i="42"/>
  <c r="S16" i="42" s="1"/>
  <c r="O32" i="42"/>
  <c r="S32" i="42" s="1"/>
  <c r="H24" i="42"/>
  <c r="H48" i="42"/>
  <c r="K48" i="42" s="1"/>
  <c r="G92" i="42" s="1"/>
  <c r="O53" i="42"/>
  <c r="S53" i="42" s="1"/>
  <c r="O45" i="42"/>
  <c r="S45" i="42" s="1"/>
  <c r="H25" i="42"/>
  <c r="O17" i="42"/>
  <c r="S17" i="42" s="1"/>
  <c r="H15" i="42"/>
  <c r="O43" i="42"/>
  <c r="S43" i="42" s="1"/>
  <c r="H26" i="42"/>
  <c r="K26" i="42" s="1"/>
  <c r="G70" i="42" s="1"/>
  <c r="O27" i="42"/>
  <c r="S27" i="42" s="1"/>
  <c r="H49" i="42"/>
  <c r="H35" i="42"/>
  <c r="K35" i="42" s="1"/>
  <c r="G79" i="42" s="1"/>
  <c r="H28" i="42"/>
  <c r="K28" i="42" s="1"/>
  <c r="G72" i="42" s="1"/>
  <c r="O20" i="42"/>
  <c r="I71" i="42"/>
  <c r="J71" i="42" s="1"/>
  <c r="N28" i="42"/>
  <c r="G31" i="42"/>
  <c r="N50" i="42"/>
  <c r="N39" i="42"/>
  <c r="N26" i="42"/>
  <c r="G53" i="42"/>
  <c r="G42" i="42"/>
  <c r="N37" i="42"/>
  <c r="N49" i="42"/>
  <c r="N38" i="42"/>
  <c r="N25" i="42"/>
  <c r="N47" i="42"/>
  <c r="G41" i="42"/>
  <c r="G52" i="42"/>
  <c r="N48" i="42"/>
  <c r="N24" i="42"/>
  <c r="N13" i="42"/>
  <c r="G45" i="42"/>
  <c r="G35" i="42"/>
  <c r="G34" i="42"/>
  <c r="N40" i="42"/>
  <c r="G21" i="42"/>
  <c r="O21" i="42" s="1"/>
  <c r="S21" i="42" s="1"/>
  <c r="G47" i="42"/>
  <c r="G28" i="42"/>
  <c r="G24" i="42"/>
  <c r="N51" i="42"/>
  <c r="N42" i="42"/>
  <c r="N30" i="42"/>
  <c r="N31" i="42"/>
  <c r="G14" i="42"/>
  <c r="N34" i="42"/>
  <c r="N17" i="42"/>
  <c r="N43" i="42"/>
  <c r="G30" i="42"/>
  <c r="N16" i="42"/>
  <c r="N53" i="42"/>
  <c r="N45" i="42"/>
  <c r="N35" i="42"/>
  <c r="N54" i="42"/>
  <c r="N19" i="42"/>
  <c r="N36" i="42"/>
  <c r="N27" i="42"/>
  <c r="G17" i="42"/>
  <c r="H17" i="42" s="1"/>
  <c r="N22" i="42"/>
  <c r="G37" i="42"/>
  <c r="H39" i="42"/>
  <c r="G48" i="42"/>
  <c r="G13" i="42"/>
  <c r="G23" i="42"/>
  <c r="G29" i="42"/>
  <c r="G40" i="42"/>
  <c r="G51" i="42"/>
  <c r="G15" i="42"/>
  <c r="G22" i="42"/>
  <c r="G46" i="42"/>
  <c r="G54" i="42"/>
  <c r="G43" i="42"/>
  <c r="G32" i="42"/>
  <c r="G50" i="42"/>
  <c r="G18" i="42"/>
  <c r="G33" i="42"/>
  <c r="G19" i="42"/>
  <c r="G44" i="42"/>
  <c r="S4" i="41"/>
  <c r="X4" i="41"/>
  <c r="I25" i="41"/>
  <c r="S25" i="41"/>
  <c r="R25" i="41"/>
  <c r="N25" i="41"/>
  <c r="W25" i="41"/>
  <c r="W4" i="41"/>
  <c r="AC25" i="41"/>
  <c r="AB4" i="41"/>
  <c r="X25" i="41"/>
  <c r="H25" i="41"/>
  <c r="AB25" i="41"/>
  <c r="R4" i="41"/>
  <c r="M25" i="41"/>
  <c r="I82" i="42" l="1"/>
  <c r="J82" i="42" s="1"/>
  <c r="I95" i="42"/>
  <c r="I59" i="42"/>
  <c r="J59" i="42" s="1"/>
  <c r="I70" i="42"/>
  <c r="J70" i="42" s="1"/>
  <c r="I83" i="42"/>
  <c r="J83" i="42" s="1"/>
  <c r="I98" i="42"/>
  <c r="J98" i="42" s="1"/>
  <c r="I80" i="42"/>
  <c r="J80" i="42" s="1"/>
  <c r="I97" i="42"/>
  <c r="J97" i="42" s="1"/>
  <c r="I89" i="42"/>
  <c r="J89" i="42" s="1"/>
  <c r="K17" i="42"/>
  <c r="G61" i="42" s="1"/>
  <c r="R19" i="42"/>
  <c r="Q19" i="42"/>
  <c r="K16" i="42"/>
  <c r="G60" i="42" s="1"/>
  <c r="R60" i="42" s="1"/>
  <c r="N33" i="42"/>
  <c r="H33" i="42"/>
  <c r="Q26" i="42"/>
  <c r="R26" i="42"/>
  <c r="N14" i="42"/>
  <c r="H32" i="42"/>
  <c r="Q31" i="42"/>
  <c r="R31" i="42"/>
  <c r="H41" i="42"/>
  <c r="R20" i="42"/>
  <c r="Q20" i="42"/>
  <c r="O18" i="42"/>
  <c r="S18" i="42" s="1"/>
  <c r="N18" i="42"/>
  <c r="R54" i="42"/>
  <c r="Q54" i="42"/>
  <c r="O23" i="42"/>
  <c r="N23" i="42"/>
  <c r="H23" i="42"/>
  <c r="R51" i="42"/>
  <c r="Q51" i="42"/>
  <c r="O14" i="42"/>
  <c r="S14" i="42" s="1"/>
  <c r="O29" i="42"/>
  <c r="S29" i="42" s="1"/>
  <c r="N29" i="42"/>
  <c r="R22" i="42"/>
  <c r="Q22" i="42"/>
  <c r="R45" i="42"/>
  <c r="Q45" i="42"/>
  <c r="Q13" i="42"/>
  <c r="R13" i="42"/>
  <c r="I74" i="42"/>
  <c r="J74" i="42" s="1"/>
  <c r="K25" i="42"/>
  <c r="G69" i="42" s="1"/>
  <c r="H18" i="42"/>
  <c r="K20" i="42"/>
  <c r="G64" i="42" s="1"/>
  <c r="R64" i="42" s="1"/>
  <c r="R98" i="42"/>
  <c r="Q17" i="42"/>
  <c r="R17" i="42"/>
  <c r="R79" i="42"/>
  <c r="R34" i="42"/>
  <c r="Q34" i="42"/>
  <c r="N21" i="42"/>
  <c r="I65" i="42"/>
  <c r="J65" i="42" s="1"/>
  <c r="R39" i="42"/>
  <c r="Q39" i="42"/>
  <c r="R40" i="42"/>
  <c r="Q40" i="42"/>
  <c r="R50" i="42"/>
  <c r="Q50" i="42"/>
  <c r="N32" i="42"/>
  <c r="R47" i="42"/>
  <c r="Q47" i="42"/>
  <c r="K27" i="42"/>
  <c r="G71" i="42" s="1"/>
  <c r="R71" i="42" s="1"/>
  <c r="I81" i="42"/>
  <c r="J81" i="42" s="1"/>
  <c r="R28" i="42"/>
  <c r="Q28" i="42"/>
  <c r="O33" i="42"/>
  <c r="S33" i="42" s="1"/>
  <c r="K37" i="42"/>
  <c r="G81" i="42" s="1"/>
  <c r="R30" i="42"/>
  <c r="Q30" i="42"/>
  <c r="H34" i="42"/>
  <c r="K29" i="42"/>
  <c r="G73" i="42" s="1"/>
  <c r="R42" i="42"/>
  <c r="Q42" i="42"/>
  <c r="I87" i="42"/>
  <c r="J87" i="42" s="1"/>
  <c r="K51" i="42"/>
  <c r="G95" i="42" s="1"/>
  <c r="R95" i="42" s="1"/>
  <c r="R35" i="42"/>
  <c r="Q35" i="42"/>
  <c r="I61" i="42"/>
  <c r="J61" i="42" s="1"/>
  <c r="Q53" i="42"/>
  <c r="R53" i="42"/>
  <c r="R24" i="42"/>
  <c r="Q24" i="42"/>
  <c r="I90" i="42"/>
  <c r="J90" i="42" s="1"/>
  <c r="O41" i="42"/>
  <c r="O34" i="42"/>
  <c r="K19" i="42"/>
  <c r="G63" i="42" s="1"/>
  <c r="R63" i="42" s="1"/>
  <c r="H13" i="42"/>
  <c r="K15" i="42"/>
  <c r="G59" i="42" s="1"/>
  <c r="R16" i="42"/>
  <c r="Q16" i="42"/>
  <c r="N41" i="42"/>
  <c r="R48" i="42"/>
  <c r="Q48" i="42"/>
  <c r="Q37" i="42"/>
  <c r="R37" i="42"/>
  <c r="H21" i="42"/>
  <c r="R96" i="42"/>
  <c r="K53" i="42"/>
  <c r="G97" i="42" s="1"/>
  <c r="H44" i="42"/>
  <c r="K40" i="42"/>
  <c r="G84" i="42" s="1"/>
  <c r="O47" i="42"/>
  <c r="I60" i="42"/>
  <c r="J60" i="42" s="1"/>
  <c r="I86" i="42"/>
  <c r="J86" i="42" s="1"/>
  <c r="R66" i="42"/>
  <c r="S25" i="42"/>
  <c r="I69" i="42"/>
  <c r="J69" i="42" s="1"/>
  <c r="K47" i="42"/>
  <c r="G91" i="42" s="1"/>
  <c r="R91" i="42" s="1"/>
  <c r="I66" i="42"/>
  <c r="J66" i="42" s="1"/>
  <c r="R43" i="42"/>
  <c r="Q43" i="42"/>
  <c r="I76" i="42"/>
  <c r="J76" i="42" s="1"/>
  <c r="S20" i="42"/>
  <c r="I64" i="42"/>
  <c r="J64" i="42" s="1"/>
  <c r="R92" i="42"/>
  <c r="K31" i="42"/>
  <c r="G75" i="42" s="1"/>
  <c r="R75" i="42" s="1"/>
  <c r="R82" i="42"/>
  <c r="O19" i="42"/>
  <c r="N44" i="42"/>
  <c r="I94" i="42"/>
  <c r="J94" i="42" s="1"/>
  <c r="I92" i="42"/>
  <c r="J92" i="42" s="1"/>
  <c r="O13" i="42"/>
  <c r="S13" i="42" s="1"/>
  <c r="O44" i="42"/>
  <c r="S44" i="42" s="1"/>
  <c r="O40" i="42"/>
  <c r="S40" i="42" s="1"/>
  <c r="K43" i="42"/>
  <c r="G87" i="42" s="1"/>
  <c r="R87" i="42" s="1"/>
  <c r="H50" i="42"/>
  <c r="K42" i="42"/>
  <c r="G86" i="42" s="1"/>
  <c r="R86" i="42" s="1"/>
  <c r="N46" i="42"/>
  <c r="I96" i="42"/>
  <c r="J96" i="42" s="1"/>
  <c r="N52" i="42"/>
  <c r="R72" i="42"/>
  <c r="H14" i="42"/>
  <c r="H46" i="42"/>
  <c r="S49" i="42"/>
  <c r="I93" i="42"/>
  <c r="J93" i="42" s="1"/>
  <c r="R27" i="42"/>
  <c r="Q27" i="42"/>
  <c r="R93" i="42"/>
  <c r="K24" i="42"/>
  <c r="G68" i="42" s="1"/>
  <c r="R68" i="42" s="1"/>
  <c r="R80" i="42"/>
  <c r="H30" i="42"/>
  <c r="H45" i="42"/>
  <c r="R25" i="42"/>
  <c r="Q25" i="42"/>
  <c r="J95" i="42"/>
  <c r="R38" i="42"/>
  <c r="Q38" i="42"/>
  <c r="K39" i="42"/>
  <c r="G83" i="42" s="1"/>
  <c r="R83" i="42" s="1"/>
  <c r="R36" i="42"/>
  <c r="Q36" i="42"/>
  <c r="I79" i="42"/>
  <c r="J79" i="42" s="1"/>
  <c r="O28" i="42"/>
  <c r="R49" i="42"/>
  <c r="Q49" i="42"/>
  <c r="N15" i="42"/>
  <c r="R70" i="42"/>
  <c r="O31" i="42"/>
  <c r="O24" i="42"/>
  <c r="T28" i="1"/>
  <c r="F57" i="7"/>
  <c r="T13" i="34"/>
  <c r="T14" i="34"/>
  <c r="T15" i="34"/>
  <c r="T16" i="34"/>
  <c r="T17" i="34"/>
  <c r="T18" i="34"/>
  <c r="T19" i="34"/>
  <c r="T20" i="34"/>
  <c r="T21" i="34"/>
  <c r="T22" i="34"/>
  <c r="T23" i="34"/>
  <c r="T24" i="34"/>
  <c r="T25" i="34"/>
  <c r="T26" i="34"/>
  <c r="T27" i="34"/>
  <c r="T29" i="34"/>
  <c r="T30" i="34"/>
  <c r="T31" i="34"/>
  <c r="T32" i="34"/>
  <c r="T33" i="34"/>
  <c r="T34" i="34"/>
  <c r="T35" i="34"/>
  <c r="T36" i="34"/>
  <c r="T37" i="34"/>
  <c r="T38" i="34"/>
  <c r="T39" i="34"/>
  <c r="T40" i="34"/>
  <c r="T41" i="34"/>
  <c r="T42" i="34"/>
  <c r="T43" i="34"/>
  <c r="T44" i="34"/>
  <c r="T45" i="34"/>
  <c r="T46" i="34"/>
  <c r="T47" i="34"/>
  <c r="T48" i="34"/>
  <c r="T49" i="34"/>
  <c r="T50" i="34"/>
  <c r="T51" i="34"/>
  <c r="T52" i="34"/>
  <c r="T53" i="34"/>
  <c r="T54" i="34"/>
  <c r="B26" i="32"/>
  <c r="T54" i="40"/>
  <c r="M54" i="40"/>
  <c r="L54" i="40"/>
  <c r="I54" i="40"/>
  <c r="J54" i="40" s="1"/>
  <c r="F54" i="40"/>
  <c r="G54" i="40" s="1"/>
  <c r="T53" i="40"/>
  <c r="F53" i="40"/>
  <c r="G53" i="40" s="1"/>
  <c r="D53" i="40"/>
  <c r="M53" i="40" s="1"/>
  <c r="C53" i="40"/>
  <c r="L53" i="40" s="1"/>
  <c r="B53" i="40"/>
  <c r="I53" i="40" s="1"/>
  <c r="J53" i="40" s="1"/>
  <c r="T52" i="40"/>
  <c r="I52" i="40"/>
  <c r="J52" i="40" s="1"/>
  <c r="G52" i="40"/>
  <c r="F52" i="40"/>
  <c r="D52" i="40"/>
  <c r="M52" i="40" s="1"/>
  <c r="C52" i="40"/>
  <c r="L52" i="40" s="1"/>
  <c r="B52" i="40"/>
  <c r="T51" i="40"/>
  <c r="I51" i="40"/>
  <c r="J51" i="40" s="1"/>
  <c r="F51" i="40"/>
  <c r="G51" i="40" s="1"/>
  <c r="D51" i="40"/>
  <c r="M51" i="40" s="1"/>
  <c r="C51" i="40"/>
  <c r="L51" i="40" s="1"/>
  <c r="B51" i="40"/>
  <c r="T50" i="40"/>
  <c r="L50" i="40"/>
  <c r="I50" i="40"/>
  <c r="J50" i="40" s="1"/>
  <c r="G50" i="40"/>
  <c r="F50" i="40"/>
  <c r="D50" i="40"/>
  <c r="M50" i="40" s="1"/>
  <c r="C50" i="40"/>
  <c r="B50" i="40"/>
  <c r="T49" i="40"/>
  <c r="M49" i="40"/>
  <c r="L49" i="40"/>
  <c r="I49" i="40"/>
  <c r="J49" i="40" s="1"/>
  <c r="F49" i="40"/>
  <c r="G49" i="40" s="1"/>
  <c r="D49" i="40"/>
  <c r="C49" i="40"/>
  <c r="B49" i="40"/>
  <c r="T48" i="40"/>
  <c r="M48" i="40"/>
  <c r="L48" i="40"/>
  <c r="I48" i="40"/>
  <c r="J48" i="40" s="1"/>
  <c r="G48" i="40"/>
  <c r="N48" i="40" s="1"/>
  <c r="F48" i="40"/>
  <c r="T47" i="40"/>
  <c r="L47" i="40"/>
  <c r="I47" i="40"/>
  <c r="J47" i="40" s="1"/>
  <c r="G47" i="40"/>
  <c r="F47" i="40"/>
  <c r="D47" i="40"/>
  <c r="M47" i="40" s="1"/>
  <c r="C47" i="40"/>
  <c r="B47" i="40"/>
  <c r="T46" i="40"/>
  <c r="M46" i="40"/>
  <c r="L46" i="40"/>
  <c r="J46" i="40"/>
  <c r="I46" i="40"/>
  <c r="F46" i="40"/>
  <c r="G46" i="40" s="1"/>
  <c r="D46" i="40"/>
  <c r="C46" i="40"/>
  <c r="B46" i="40"/>
  <c r="T45" i="40"/>
  <c r="M45" i="40"/>
  <c r="L45" i="40"/>
  <c r="I45" i="40"/>
  <c r="J45" i="40" s="1"/>
  <c r="G45" i="40"/>
  <c r="N45" i="40" s="1"/>
  <c r="F45" i="40"/>
  <c r="D45" i="40"/>
  <c r="C45" i="40"/>
  <c r="B45" i="40"/>
  <c r="T44" i="40"/>
  <c r="M44" i="40"/>
  <c r="L44" i="40"/>
  <c r="I44" i="40"/>
  <c r="J44" i="40" s="1"/>
  <c r="F44" i="40"/>
  <c r="G44" i="40" s="1"/>
  <c r="D44" i="40"/>
  <c r="C44" i="40"/>
  <c r="B44" i="40"/>
  <c r="T43" i="40"/>
  <c r="M43" i="40"/>
  <c r="L43" i="40"/>
  <c r="J43" i="40"/>
  <c r="I43" i="40"/>
  <c r="F43" i="40"/>
  <c r="G43" i="40" s="1"/>
  <c r="T42" i="40"/>
  <c r="M42" i="40"/>
  <c r="L42" i="40"/>
  <c r="J42" i="40"/>
  <c r="I42" i="40"/>
  <c r="G42" i="40"/>
  <c r="F42" i="40"/>
  <c r="D42" i="40"/>
  <c r="C42" i="40"/>
  <c r="B42" i="40"/>
  <c r="T41" i="40"/>
  <c r="N41" i="40"/>
  <c r="M41" i="40"/>
  <c r="L41" i="40"/>
  <c r="J41" i="40"/>
  <c r="I41" i="40"/>
  <c r="F41" i="40"/>
  <c r="G41" i="40" s="1"/>
  <c r="D41" i="40"/>
  <c r="C41" i="40"/>
  <c r="B41" i="40"/>
  <c r="T40" i="40"/>
  <c r="N40" i="40"/>
  <c r="M40" i="40"/>
  <c r="L40" i="40"/>
  <c r="J40" i="40"/>
  <c r="I40" i="40"/>
  <c r="F40" i="40"/>
  <c r="G40" i="40" s="1"/>
  <c r="D40" i="40"/>
  <c r="C40" i="40"/>
  <c r="B40" i="40"/>
  <c r="T39" i="40"/>
  <c r="M39" i="40"/>
  <c r="L39" i="40"/>
  <c r="J39" i="40"/>
  <c r="I39" i="40"/>
  <c r="F39" i="40"/>
  <c r="D39" i="40"/>
  <c r="C39" i="40"/>
  <c r="B39" i="40"/>
  <c r="T38" i="40"/>
  <c r="M38" i="40"/>
  <c r="L38" i="40"/>
  <c r="I38" i="40"/>
  <c r="J38" i="40" s="1"/>
  <c r="F38" i="40"/>
  <c r="G38" i="40" s="1"/>
  <c r="T37" i="40"/>
  <c r="M37" i="40"/>
  <c r="L37" i="40"/>
  <c r="I37" i="40"/>
  <c r="J37" i="40" s="1"/>
  <c r="F37" i="40"/>
  <c r="G37" i="40" s="1"/>
  <c r="D37" i="40"/>
  <c r="C37" i="40"/>
  <c r="B37" i="40"/>
  <c r="T36" i="40"/>
  <c r="M36" i="40"/>
  <c r="L36" i="40"/>
  <c r="J36" i="40"/>
  <c r="I36" i="40"/>
  <c r="F36" i="40"/>
  <c r="D36" i="40"/>
  <c r="C36" i="40"/>
  <c r="B36" i="40"/>
  <c r="T35" i="40"/>
  <c r="N35" i="40"/>
  <c r="R35" i="40" s="1"/>
  <c r="M35" i="40"/>
  <c r="L35" i="40"/>
  <c r="I35" i="40"/>
  <c r="J35" i="40" s="1"/>
  <c r="F35" i="40"/>
  <c r="G35" i="40" s="1"/>
  <c r="D35" i="40"/>
  <c r="C35" i="40"/>
  <c r="B35" i="40"/>
  <c r="T34" i="40"/>
  <c r="M34" i="40"/>
  <c r="L34" i="40"/>
  <c r="F34" i="40"/>
  <c r="D34" i="40"/>
  <c r="C34" i="40"/>
  <c r="B34" i="40"/>
  <c r="I34" i="40" s="1"/>
  <c r="J34" i="40" s="1"/>
  <c r="T33" i="40"/>
  <c r="M33" i="40"/>
  <c r="L33" i="40"/>
  <c r="J33" i="40"/>
  <c r="I33" i="40"/>
  <c r="F33" i="40"/>
  <c r="T32" i="40"/>
  <c r="N32" i="40"/>
  <c r="R32" i="40" s="1"/>
  <c r="M32" i="40"/>
  <c r="L32" i="40"/>
  <c r="I32" i="40"/>
  <c r="J32" i="40" s="1"/>
  <c r="F32" i="40"/>
  <c r="G32" i="40" s="1"/>
  <c r="D32" i="40"/>
  <c r="C32" i="40"/>
  <c r="B32" i="40"/>
  <c r="T31" i="40"/>
  <c r="R31" i="40"/>
  <c r="Q31" i="40"/>
  <c r="U31" i="40" s="1"/>
  <c r="N31" i="40"/>
  <c r="M31" i="40"/>
  <c r="L31" i="40"/>
  <c r="F31" i="40"/>
  <c r="G31" i="40" s="1"/>
  <c r="D31" i="40"/>
  <c r="C31" i="40"/>
  <c r="B31" i="40"/>
  <c r="I31" i="40" s="1"/>
  <c r="J31" i="40" s="1"/>
  <c r="T30" i="40"/>
  <c r="M30" i="40"/>
  <c r="F30" i="40"/>
  <c r="D30" i="40"/>
  <c r="C30" i="40"/>
  <c r="L30" i="40" s="1"/>
  <c r="B30" i="40"/>
  <c r="I30" i="40" s="1"/>
  <c r="J30" i="40" s="1"/>
  <c r="T29" i="40"/>
  <c r="R29" i="40"/>
  <c r="N29" i="40"/>
  <c r="Q29" i="40" s="1"/>
  <c r="F29" i="40"/>
  <c r="G29" i="40" s="1"/>
  <c r="D29" i="40"/>
  <c r="M29" i="40" s="1"/>
  <c r="C29" i="40"/>
  <c r="L29" i="40" s="1"/>
  <c r="B29" i="40"/>
  <c r="I29" i="40" s="1"/>
  <c r="J29" i="40" s="1"/>
  <c r="R28" i="40"/>
  <c r="Q28" i="40"/>
  <c r="N28" i="40"/>
  <c r="M28" i="40"/>
  <c r="L28" i="40"/>
  <c r="I28" i="40"/>
  <c r="J28" i="40" s="1"/>
  <c r="F28" i="40"/>
  <c r="G28" i="40" s="1"/>
  <c r="T27" i="40"/>
  <c r="N27" i="40"/>
  <c r="R27" i="40" s="1"/>
  <c r="M27" i="40"/>
  <c r="L27" i="40"/>
  <c r="F27" i="40"/>
  <c r="G27" i="40" s="1"/>
  <c r="D27" i="40"/>
  <c r="C27" i="40"/>
  <c r="B27" i="40"/>
  <c r="I27" i="40" s="1"/>
  <c r="J27" i="40" s="1"/>
  <c r="T26" i="40"/>
  <c r="M26" i="40"/>
  <c r="F26" i="40"/>
  <c r="D26" i="40"/>
  <c r="C26" i="40"/>
  <c r="L26" i="40" s="1"/>
  <c r="B26" i="40"/>
  <c r="I26" i="40" s="1"/>
  <c r="J26" i="40" s="1"/>
  <c r="T25" i="40"/>
  <c r="R25" i="40"/>
  <c r="Q25" i="40"/>
  <c r="F69" i="40" s="1"/>
  <c r="N25" i="40"/>
  <c r="F25" i="40"/>
  <c r="G25" i="40" s="1"/>
  <c r="D25" i="40"/>
  <c r="M25" i="40" s="1"/>
  <c r="C25" i="40"/>
  <c r="L25" i="40" s="1"/>
  <c r="B25" i="40"/>
  <c r="I25" i="40" s="1"/>
  <c r="J25" i="40" s="1"/>
  <c r="T24" i="40"/>
  <c r="F24" i="40"/>
  <c r="G24" i="40" s="1"/>
  <c r="D24" i="40"/>
  <c r="M24" i="40" s="1"/>
  <c r="C24" i="40"/>
  <c r="L24" i="40" s="1"/>
  <c r="B24" i="40"/>
  <c r="I24" i="40" s="1"/>
  <c r="J24" i="40" s="1"/>
  <c r="T23" i="40"/>
  <c r="M23" i="40"/>
  <c r="L23" i="40"/>
  <c r="J23" i="40"/>
  <c r="I23" i="40"/>
  <c r="F23" i="40"/>
  <c r="G23" i="40" s="1"/>
  <c r="T22" i="40"/>
  <c r="N22" i="40"/>
  <c r="R22" i="40" s="1"/>
  <c r="F22" i="40"/>
  <c r="G22" i="40" s="1"/>
  <c r="D22" i="40"/>
  <c r="M22" i="40" s="1"/>
  <c r="C22" i="40"/>
  <c r="L22" i="40" s="1"/>
  <c r="B22" i="40"/>
  <c r="I22" i="40" s="1"/>
  <c r="J22" i="40" s="1"/>
  <c r="T21" i="40"/>
  <c r="F21" i="40"/>
  <c r="G21" i="40" s="1"/>
  <c r="D21" i="40"/>
  <c r="M21" i="40" s="1"/>
  <c r="C21" i="40"/>
  <c r="L21" i="40" s="1"/>
  <c r="B21" i="40"/>
  <c r="I21" i="40" s="1"/>
  <c r="J21" i="40" s="1"/>
  <c r="T20" i="40"/>
  <c r="G20" i="40"/>
  <c r="F20" i="40"/>
  <c r="D20" i="40"/>
  <c r="M20" i="40" s="1"/>
  <c r="C20" i="40"/>
  <c r="L20" i="40" s="1"/>
  <c r="B20" i="40"/>
  <c r="I20" i="40" s="1"/>
  <c r="J20" i="40" s="1"/>
  <c r="T19" i="40"/>
  <c r="F19" i="40"/>
  <c r="G19" i="40" s="1"/>
  <c r="D19" i="40"/>
  <c r="M19" i="40" s="1"/>
  <c r="C19" i="40"/>
  <c r="L19" i="40" s="1"/>
  <c r="B19" i="40"/>
  <c r="I19" i="40" s="1"/>
  <c r="J19" i="40" s="1"/>
  <c r="T18" i="40"/>
  <c r="M18" i="40"/>
  <c r="L18" i="40"/>
  <c r="I18" i="40"/>
  <c r="J18" i="40" s="1"/>
  <c r="F18" i="40"/>
  <c r="G18" i="40" s="1"/>
  <c r="T17" i="40"/>
  <c r="F17" i="40"/>
  <c r="G17" i="40" s="1"/>
  <c r="D17" i="40"/>
  <c r="M17" i="40" s="1"/>
  <c r="C17" i="40"/>
  <c r="L17" i="40" s="1"/>
  <c r="B17" i="40"/>
  <c r="I17" i="40" s="1"/>
  <c r="J17" i="40" s="1"/>
  <c r="T16" i="40"/>
  <c r="F16" i="40"/>
  <c r="G16" i="40" s="1"/>
  <c r="D16" i="40"/>
  <c r="M16" i="40" s="1"/>
  <c r="C16" i="40"/>
  <c r="L16" i="40" s="1"/>
  <c r="B16" i="40"/>
  <c r="I16" i="40" s="1"/>
  <c r="J16" i="40" s="1"/>
  <c r="T15" i="40"/>
  <c r="I15" i="40"/>
  <c r="J15" i="40" s="1"/>
  <c r="F15" i="40"/>
  <c r="G15" i="40" s="1"/>
  <c r="D15" i="40"/>
  <c r="M15" i="40" s="1"/>
  <c r="C15" i="40"/>
  <c r="L15" i="40" s="1"/>
  <c r="B15" i="40"/>
  <c r="T14" i="40"/>
  <c r="J14" i="40"/>
  <c r="I14" i="40"/>
  <c r="G14" i="40"/>
  <c r="F14" i="40"/>
  <c r="D14" i="40"/>
  <c r="M14" i="40" s="1"/>
  <c r="C14" i="40"/>
  <c r="L14" i="40" s="1"/>
  <c r="B14" i="40"/>
  <c r="T13" i="40"/>
  <c r="M13" i="40"/>
  <c r="L13" i="40"/>
  <c r="I13" i="40"/>
  <c r="J13" i="40" s="1"/>
  <c r="G13" i="40"/>
  <c r="N13" i="40" s="1"/>
  <c r="F13" i="40"/>
  <c r="B8" i="40"/>
  <c r="B6" i="40"/>
  <c r="B25" i="32"/>
  <c r="B3" i="32"/>
  <c r="T54" i="38"/>
  <c r="M54" i="38"/>
  <c r="L54" i="38"/>
  <c r="I54" i="38"/>
  <c r="J54" i="38" s="1"/>
  <c r="F54" i="38"/>
  <c r="G54" i="38" s="1"/>
  <c r="T53" i="38"/>
  <c r="F53" i="38"/>
  <c r="G53" i="38" s="1"/>
  <c r="D53" i="38"/>
  <c r="M53" i="38" s="1"/>
  <c r="C53" i="38"/>
  <c r="L53" i="38" s="1"/>
  <c r="B53" i="38"/>
  <c r="I53" i="38" s="1"/>
  <c r="J53" i="38" s="1"/>
  <c r="T52" i="38"/>
  <c r="G52" i="38"/>
  <c r="F52" i="38"/>
  <c r="D52" i="38"/>
  <c r="M52" i="38" s="1"/>
  <c r="C52" i="38"/>
  <c r="L52" i="38" s="1"/>
  <c r="B52" i="38"/>
  <c r="I52" i="38" s="1"/>
  <c r="J52" i="38" s="1"/>
  <c r="T51" i="38"/>
  <c r="I51" i="38"/>
  <c r="J51" i="38" s="1"/>
  <c r="G51" i="38"/>
  <c r="F51" i="38"/>
  <c r="D51" i="38"/>
  <c r="M51" i="38" s="1"/>
  <c r="C51" i="38"/>
  <c r="L51" i="38" s="1"/>
  <c r="B51" i="38"/>
  <c r="T50" i="38"/>
  <c r="M50" i="38"/>
  <c r="L50" i="38"/>
  <c r="I50" i="38"/>
  <c r="J50" i="38" s="1"/>
  <c r="G50" i="38"/>
  <c r="F50" i="38"/>
  <c r="D50" i="38"/>
  <c r="C50" i="38"/>
  <c r="B50" i="38"/>
  <c r="T49" i="38"/>
  <c r="M49" i="38"/>
  <c r="L49" i="38"/>
  <c r="I49" i="38"/>
  <c r="J49" i="38" s="1"/>
  <c r="F49" i="38"/>
  <c r="G49" i="38" s="1"/>
  <c r="D49" i="38"/>
  <c r="C49" i="38"/>
  <c r="B49" i="38"/>
  <c r="T48" i="38"/>
  <c r="M48" i="38"/>
  <c r="L48" i="38"/>
  <c r="J48" i="38"/>
  <c r="I48" i="38"/>
  <c r="G48" i="38"/>
  <c r="F48" i="38"/>
  <c r="T47" i="38"/>
  <c r="M47" i="38"/>
  <c r="L47" i="38"/>
  <c r="I47" i="38"/>
  <c r="J47" i="38" s="1"/>
  <c r="F47" i="38"/>
  <c r="G47" i="38" s="1"/>
  <c r="D47" i="38"/>
  <c r="C47" i="38"/>
  <c r="B47" i="38"/>
  <c r="T46" i="38"/>
  <c r="N46" i="38"/>
  <c r="M46" i="38"/>
  <c r="L46" i="38"/>
  <c r="I46" i="38"/>
  <c r="J46" i="38" s="1"/>
  <c r="G46" i="38"/>
  <c r="F46" i="38"/>
  <c r="D46" i="38"/>
  <c r="C46" i="38"/>
  <c r="B46" i="38"/>
  <c r="T45" i="38"/>
  <c r="N45" i="38"/>
  <c r="M45" i="38"/>
  <c r="L45" i="38"/>
  <c r="J45" i="38"/>
  <c r="I45" i="38"/>
  <c r="G45" i="38"/>
  <c r="F45" i="38"/>
  <c r="D45" i="38"/>
  <c r="C45" i="38"/>
  <c r="B45" i="38"/>
  <c r="T44" i="38"/>
  <c r="Q44" i="38"/>
  <c r="U44" i="38" s="1"/>
  <c r="N44" i="38"/>
  <c r="R44" i="38" s="1"/>
  <c r="M44" i="38"/>
  <c r="L44" i="38"/>
  <c r="I44" i="38"/>
  <c r="J44" i="38" s="1"/>
  <c r="F44" i="38"/>
  <c r="G44" i="38" s="1"/>
  <c r="D44" i="38"/>
  <c r="C44" i="38"/>
  <c r="B44" i="38"/>
  <c r="T43" i="38"/>
  <c r="M43" i="38"/>
  <c r="L43" i="38"/>
  <c r="J43" i="38"/>
  <c r="I43" i="38"/>
  <c r="F43" i="38"/>
  <c r="G43" i="38" s="1"/>
  <c r="T42" i="38"/>
  <c r="N42" i="38"/>
  <c r="M42" i="38"/>
  <c r="L42" i="38"/>
  <c r="I42" i="38"/>
  <c r="J42" i="38" s="1"/>
  <c r="G42" i="38"/>
  <c r="F42" i="38"/>
  <c r="D42" i="38"/>
  <c r="C42" i="38"/>
  <c r="B42" i="38"/>
  <c r="T41" i="38"/>
  <c r="M41" i="38"/>
  <c r="L41" i="38"/>
  <c r="I41" i="38"/>
  <c r="J41" i="38" s="1"/>
  <c r="F41" i="38"/>
  <c r="G41" i="38" s="1"/>
  <c r="D41" i="38"/>
  <c r="C41" i="38"/>
  <c r="B41" i="38"/>
  <c r="T40" i="38"/>
  <c r="N40" i="38"/>
  <c r="Q40" i="38" s="1"/>
  <c r="U40" i="38" s="1"/>
  <c r="M40" i="38"/>
  <c r="L40" i="38"/>
  <c r="J40" i="38"/>
  <c r="I40" i="38"/>
  <c r="F40" i="38"/>
  <c r="G40" i="38" s="1"/>
  <c r="D40" i="38"/>
  <c r="C40" i="38"/>
  <c r="B40" i="38"/>
  <c r="T39" i="38"/>
  <c r="M39" i="38"/>
  <c r="L39" i="38"/>
  <c r="F39" i="38"/>
  <c r="D39" i="38"/>
  <c r="C39" i="38"/>
  <c r="B39" i="38"/>
  <c r="I39" i="38" s="1"/>
  <c r="J39" i="38" s="1"/>
  <c r="T38" i="38"/>
  <c r="M38" i="38"/>
  <c r="L38" i="38"/>
  <c r="I38" i="38"/>
  <c r="J38" i="38" s="1"/>
  <c r="F38" i="38"/>
  <c r="T37" i="38"/>
  <c r="M37" i="38"/>
  <c r="L37" i="38"/>
  <c r="I37" i="38"/>
  <c r="J37" i="38" s="1"/>
  <c r="F37" i="38"/>
  <c r="G37" i="38" s="1"/>
  <c r="D37" i="38"/>
  <c r="C37" i="38"/>
  <c r="B37" i="38"/>
  <c r="T36" i="38"/>
  <c r="M36" i="38"/>
  <c r="L36" i="38"/>
  <c r="J36" i="38"/>
  <c r="F36" i="38"/>
  <c r="D36" i="38"/>
  <c r="C36" i="38"/>
  <c r="B36" i="38"/>
  <c r="I36" i="38" s="1"/>
  <c r="T35" i="38"/>
  <c r="M35" i="38"/>
  <c r="F35" i="38"/>
  <c r="D35" i="38"/>
  <c r="C35" i="38"/>
  <c r="L35" i="38" s="1"/>
  <c r="B35" i="38"/>
  <c r="I35" i="38" s="1"/>
  <c r="J35" i="38" s="1"/>
  <c r="T34" i="38"/>
  <c r="F34" i="38"/>
  <c r="D34" i="38"/>
  <c r="M34" i="38" s="1"/>
  <c r="C34" i="38"/>
  <c r="L34" i="38" s="1"/>
  <c r="B34" i="38"/>
  <c r="I34" i="38" s="1"/>
  <c r="J34" i="38" s="1"/>
  <c r="T33" i="38"/>
  <c r="Q33" i="38"/>
  <c r="U33" i="38" s="1"/>
  <c r="N33" i="38"/>
  <c r="R33" i="38" s="1"/>
  <c r="M33" i="38"/>
  <c r="L33" i="38"/>
  <c r="J33" i="38"/>
  <c r="I33" i="38"/>
  <c r="F33" i="38"/>
  <c r="G33" i="38" s="1"/>
  <c r="T32" i="38"/>
  <c r="M32" i="38"/>
  <c r="F32" i="38"/>
  <c r="D32" i="38"/>
  <c r="C32" i="38"/>
  <c r="L32" i="38" s="1"/>
  <c r="B32" i="38"/>
  <c r="I32" i="38" s="1"/>
  <c r="J32" i="38" s="1"/>
  <c r="T31" i="38"/>
  <c r="M31" i="38"/>
  <c r="F31" i="38"/>
  <c r="D31" i="38"/>
  <c r="C31" i="38"/>
  <c r="L31" i="38" s="1"/>
  <c r="B31" i="38"/>
  <c r="I31" i="38" s="1"/>
  <c r="J31" i="38" s="1"/>
  <c r="T30" i="38"/>
  <c r="M30" i="38"/>
  <c r="F30" i="38"/>
  <c r="G30" i="38" s="1"/>
  <c r="D30" i="38"/>
  <c r="C30" i="38"/>
  <c r="L30" i="38" s="1"/>
  <c r="B30" i="38"/>
  <c r="I30" i="38" s="1"/>
  <c r="J30" i="38" s="1"/>
  <c r="T29" i="38"/>
  <c r="F29" i="38"/>
  <c r="G29" i="38" s="1"/>
  <c r="D29" i="38"/>
  <c r="M29" i="38" s="1"/>
  <c r="C29" i="38"/>
  <c r="L29" i="38" s="1"/>
  <c r="B29" i="38"/>
  <c r="I29" i="38" s="1"/>
  <c r="J29" i="38" s="1"/>
  <c r="M28" i="38"/>
  <c r="L28" i="38"/>
  <c r="J28" i="38"/>
  <c r="I28" i="38"/>
  <c r="F28" i="38"/>
  <c r="G28" i="38" s="1"/>
  <c r="T27" i="38"/>
  <c r="M27" i="38"/>
  <c r="L27" i="38"/>
  <c r="F27" i="38"/>
  <c r="D27" i="38"/>
  <c r="C27" i="38"/>
  <c r="B27" i="38"/>
  <c r="I27" i="38" s="1"/>
  <c r="J27" i="38" s="1"/>
  <c r="T26" i="38"/>
  <c r="M26" i="38"/>
  <c r="F26" i="38"/>
  <c r="G26" i="38" s="1"/>
  <c r="D26" i="38"/>
  <c r="C26" i="38"/>
  <c r="L26" i="38" s="1"/>
  <c r="B26" i="38"/>
  <c r="I26" i="38" s="1"/>
  <c r="J26" i="38" s="1"/>
  <c r="T25" i="38"/>
  <c r="F25" i="38"/>
  <c r="G25" i="38" s="1"/>
  <c r="D25" i="38"/>
  <c r="M25" i="38" s="1"/>
  <c r="C25" i="38"/>
  <c r="L25" i="38" s="1"/>
  <c r="B25" i="38"/>
  <c r="I25" i="38" s="1"/>
  <c r="J25" i="38" s="1"/>
  <c r="T24" i="38"/>
  <c r="G24" i="38"/>
  <c r="F24" i="38"/>
  <c r="D24" i="38"/>
  <c r="M24" i="38" s="1"/>
  <c r="C24" i="38"/>
  <c r="L24" i="38" s="1"/>
  <c r="B24" i="38"/>
  <c r="I24" i="38" s="1"/>
  <c r="J24" i="38" s="1"/>
  <c r="T23" i="38"/>
  <c r="M23" i="38"/>
  <c r="L23" i="38"/>
  <c r="I23" i="38"/>
  <c r="J23" i="38" s="1"/>
  <c r="F23" i="38"/>
  <c r="G23" i="38" s="1"/>
  <c r="T22" i="38"/>
  <c r="F22" i="38"/>
  <c r="G22" i="38" s="1"/>
  <c r="D22" i="38"/>
  <c r="M22" i="38" s="1"/>
  <c r="C22" i="38"/>
  <c r="L22" i="38" s="1"/>
  <c r="B22" i="38"/>
  <c r="I22" i="38" s="1"/>
  <c r="J22" i="38" s="1"/>
  <c r="T21" i="38"/>
  <c r="F21" i="38"/>
  <c r="G21" i="38" s="1"/>
  <c r="D21" i="38"/>
  <c r="M21" i="38" s="1"/>
  <c r="C21" i="38"/>
  <c r="L21" i="38" s="1"/>
  <c r="B21" i="38"/>
  <c r="I21" i="38" s="1"/>
  <c r="J21" i="38" s="1"/>
  <c r="T20" i="38"/>
  <c r="F20" i="38"/>
  <c r="G20" i="38" s="1"/>
  <c r="D20" i="38"/>
  <c r="M20" i="38" s="1"/>
  <c r="C20" i="38"/>
  <c r="L20" i="38" s="1"/>
  <c r="B20" i="38"/>
  <c r="I20" i="38" s="1"/>
  <c r="J20" i="38" s="1"/>
  <c r="T19" i="38"/>
  <c r="I19" i="38"/>
  <c r="J19" i="38" s="1"/>
  <c r="F19" i="38"/>
  <c r="G19" i="38" s="1"/>
  <c r="D19" i="38"/>
  <c r="M19" i="38" s="1"/>
  <c r="C19" i="38"/>
  <c r="L19" i="38" s="1"/>
  <c r="B19" i="38"/>
  <c r="T18" i="38"/>
  <c r="M18" i="38"/>
  <c r="L18" i="38"/>
  <c r="J18" i="38"/>
  <c r="I18" i="38"/>
  <c r="G18" i="38"/>
  <c r="F18" i="38"/>
  <c r="T17" i="38"/>
  <c r="I17" i="38"/>
  <c r="J17" i="38" s="1"/>
  <c r="F17" i="38"/>
  <c r="G17" i="38" s="1"/>
  <c r="D17" i="38"/>
  <c r="M17" i="38" s="1"/>
  <c r="C17" i="38"/>
  <c r="L17" i="38" s="1"/>
  <c r="B17" i="38"/>
  <c r="T16" i="38"/>
  <c r="G16" i="38"/>
  <c r="F16" i="38"/>
  <c r="D16" i="38"/>
  <c r="M16" i="38" s="1"/>
  <c r="C16" i="38"/>
  <c r="L16" i="38" s="1"/>
  <c r="B16" i="38"/>
  <c r="I16" i="38" s="1"/>
  <c r="J16" i="38" s="1"/>
  <c r="T15" i="38"/>
  <c r="G15" i="38"/>
  <c r="F15" i="38"/>
  <c r="D15" i="38"/>
  <c r="M15" i="38" s="1"/>
  <c r="C15" i="38"/>
  <c r="L15" i="38" s="1"/>
  <c r="B15" i="38"/>
  <c r="I15" i="38" s="1"/>
  <c r="J15" i="38" s="1"/>
  <c r="T14" i="38"/>
  <c r="L14" i="38"/>
  <c r="J14" i="38"/>
  <c r="I14" i="38"/>
  <c r="F14" i="38"/>
  <c r="G14" i="38" s="1"/>
  <c r="D14" i="38"/>
  <c r="M14" i="38" s="1"/>
  <c r="C14" i="38"/>
  <c r="B14" i="38"/>
  <c r="T13" i="38"/>
  <c r="M13" i="38"/>
  <c r="L13" i="38"/>
  <c r="I13" i="38"/>
  <c r="J13" i="38" s="1"/>
  <c r="F13" i="38"/>
  <c r="G13" i="38" s="1"/>
  <c r="B8" i="38"/>
  <c r="F4" i="38" s="1"/>
  <c r="B6" i="38"/>
  <c r="T54" i="37"/>
  <c r="M54" i="37"/>
  <c r="L54" i="37"/>
  <c r="I54" i="37"/>
  <c r="J54" i="37" s="1"/>
  <c r="G54" i="37"/>
  <c r="F54" i="37"/>
  <c r="T53" i="37"/>
  <c r="G53" i="37"/>
  <c r="F53" i="37"/>
  <c r="D53" i="37"/>
  <c r="M53" i="37" s="1"/>
  <c r="C53" i="37"/>
  <c r="L53" i="37" s="1"/>
  <c r="B53" i="37"/>
  <c r="I53" i="37" s="1"/>
  <c r="J53" i="37" s="1"/>
  <c r="T52" i="37"/>
  <c r="F52" i="37"/>
  <c r="G52" i="37" s="1"/>
  <c r="D52" i="37"/>
  <c r="M52" i="37" s="1"/>
  <c r="C52" i="37"/>
  <c r="L52" i="37" s="1"/>
  <c r="B52" i="37"/>
  <c r="I52" i="37" s="1"/>
  <c r="J52" i="37" s="1"/>
  <c r="T51" i="37"/>
  <c r="I51" i="37"/>
  <c r="J51" i="37" s="1"/>
  <c r="G51" i="37"/>
  <c r="F51" i="37"/>
  <c r="D51" i="37"/>
  <c r="M51" i="37" s="1"/>
  <c r="C51" i="37"/>
  <c r="L51" i="37" s="1"/>
  <c r="B51" i="37"/>
  <c r="T50" i="37"/>
  <c r="L50" i="37"/>
  <c r="I50" i="37"/>
  <c r="J50" i="37" s="1"/>
  <c r="G50" i="37"/>
  <c r="F50" i="37"/>
  <c r="D50" i="37"/>
  <c r="M50" i="37" s="1"/>
  <c r="C50" i="37"/>
  <c r="B50" i="37"/>
  <c r="T49" i="37"/>
  <c r="M49" i="37"/>
  <c r="L49" i="37"/>
  <c r="J49" i="37"/>
  <c r="I49" i="37"/>
  <c r="F49" i="37"/>
  <c r="G49" i="37" s="1"/>
  <c r="D49" i="37"/>
  <c r="C49" i="37"/>
  <c r="B49" i="37"/>
  <c r="T48" i="37"/>
  <c r="M48" i="37"/>
  <c r="L48" i="37"/>
  <c r="J48" i="37"/>
  <c r="I48" i="37"/>
  <c r="G48" i="37"/>
  <c r="N48" i="37" s="1"/>
  <c r="F48" i="37"/>
  <c r="T47" i="37"/>
  <c r="L47" i="37"/>
  <c r="I47" i="37"/>
  <c r="J47" i="37" s="1"/>
  <c r="G47" i="37"/>
  <c r="F47" i="37"/>
  <c r="D47" i="37"/>
  <c r="M47" i="37" s="1"/>
  <c r="C47" i="37"/>
  <c r="B47" i="37"/>
  <c r="T46" i="37"/>
  <c r="M46" i="37"/>
  <c r="L46" i="37"/>
  <c r="J46" i="37"/>
  <c r="I46" i="37"/>
  <c r="G46" i="37"/>
  <c r="F46" i="37"/>
  <c r="D46" i="37"/>
  <c r="C46" i="37"/>
  <c r="B46" i="37"/>
  <c r="T45" i="37"/>
  <c r="M45" i="37"/>
  <c r="L45" i="37"/>
  <c r="I45" i="37"/>
  <c r="J45" i="37" s="1"/>
  <c r="G45" i="37"/>
  <c r="N45" i="37" s="1"/>
  <c r="F45" i="37"/>
  <c r="D45" i="37"/>
  <c r="C45" i="37"/>
  <c r="B45" i="37"/>
  <c r="T44" i="37"/>
  <c r="M44" i="37"/>
  <c r="L44" i="37"/>
  <c r="I44" i="37"/>
  <c r="J44" i="37" s="1"/>
  <c r="F44" i="37"/>
  <c r="G44" i="37" s="1"/>
  <c r="N44" i="37" s="1"/>
  <c r="D44" i="37"/>
  <c r="C44" i="37"/>
  <c r="B44" i="37"/>
  <c r="T43" i="37"/>
  <c r="N43" i="37"/>
  <c r="M43" i="37"/>
  <c r="L43" i="37"/>
  <c r="I43" i="37"/>
  <c r="J43" i="37" s="1"/>
  <c r="F43" i="37"/>
  <c r="G43" i="37" s="1"/>
  <c r="T42" i="37"/>
  <c r="M42" i="37"/>
  <c r="L42" i="37"/>
  <c r="J42" i="37"/>
  <c r="I42" i="37"/>
  <c r="G42" i="37"/>
  <c r="N42" i="37" s="1"/>
  <c r="F42" i="37"/>
  <c r="D42" i="37"/>
  <c r="C42" i="37"/>
  <c r="B42" i="37"/>
  <c r="T41" i="37"/>
  <c r="M41" i="37"/>
  <c r="L41" i="37"/>
  <c r="J41" i="37"/>
  <c r="I41" i="37"/>
  <c r="F41" i="37"/>
  <c r="G41" i="37" s="1"/>
  <c r="N41" i="37" s="1"/>
  <c r="D41" i="37"/>
  <c r="C41" i="37"/>
  <c r="B41" i="37"/>
  <c r="T40" i="37"/>
  <c r="M40" i="37"/>
  <c r="L40" i="37"/>
  <c r="I40" i="37"/>
  <c r="J40" i="37" s="1"/>
  <c r="F40" i="37"/>
  <c r="G40" i="37" s="1"/>
  <c r="D40" i="37"/>
  <c r="C40" i="37"/>
  <c r="B40" i="37"/>
  <c r="T39" i="37"/>
  <c r="M39" i="37"/>
  <c r="L39" i="37"/>
  <c r="F39" i="37"/>
  <c r="G39" i="37" s="1"/>
  <c r="D39" i="37"/>
  <c r="C39" i="37"/>
  <c r="B39" i="37"/>
  <c r="I39" i="37" s="1"/>
  <c r="J39" i="37" s="1"/>
  <c r="T38" i="37"/>
  <c r="M38" i="37"/>
  <c r="L38" i="37"/>
  <c r="I38" i="37"/>
  <c r="J38" i="37" s="1"/>
  <c r="F38" i="37"/>
  <c r="T37" i="37"/>
  <c r="M37" i="37"/>
  <c r="L37" i="37"/>
  <c r="I37" i="37"/>
  <c r="J37" i="37" s="1"/>
  <c r="F37" i="37"/>
  <c r="G37" i="37" s="1"/>
  <c r="D37" i="37"/>
  <c r="C37" i="37"/>
  <c r="B37" i="37"/>
  <c r="T36" i="37"/>
  <c r="M36" i="37"/>
  <c r="L36" i="37"/>
  <c r="F36" i="37"/>
  <c r="G36" i="37" s="1"/>
  <c r="D36" i="37"/>
  <c r="C36" i="37"/>
  <c r="B36" i="37"/>
  <c r="I36" i="37" s="1"/>
  <c r="J36" i="37" s="1"/>
  <c r="T35" i="37"/>
  <c r="M35" i="37"/>
  <c r="L35" i="37"/>
  <c r="I35" i="37"/>
  <c r="J35" i="37" s="1"/>
  <c r="F35" i="37"/>
  <c r="D35" i="37"/>
  <c r="C35" i="37"/>
  <c r="B35" i="37"/>
  <c r="T34" i="37"/>
  <c r="N34" i="37"/>
  <c r="R34" i="37" s="1"/>
  <c r="M34" i="37"/>
  <c r="L34" i="37"/>
  <c r="F34" i="37"/>
  <c r="G34" i="37" s="1"/>
  <c r="D34" i="37"/>
  <c r="C34" i="37"/>
  <c r="B34" i="37"/>
  <c r="I34" i="37" s="1"/>
  <c r="J34" i="37" s="1"/>
  <c r="T33" i="37"/>
  <c r="N33" i="37"/>
  <c r="R33" i="37" s="1"/>
  <c r="M33" i="37"/>
  <c r="L33" i="37"/>
  <c r="I33" i="37"/>
  <c r="J33" i="37" s="1"/>
  <c r="F33" i="37"/>
  <c r="G33" i="37" s="1"/>
  <c r="T32" i="37"/>
  <c r="M32" i="37"/>
  <c r="L32" i="37"/>
  <c r="I32" i="37"/>
  <c r="J32" i="37" s="1"/>
  <c r="F32" i="37"/>
  <c r="D32" i="37"/>
  <c r="C32" i="37"/>
  <c r="B32" i="37"/>
  <c r="T31" i="37"/>
  <c r="N31" i="37"/>
  <c r="R31" i="37" s="1"/>
  <c r="M31" i="37"/>
  <c r="L31" i="37"/>
  <c r="F31" i="37"/>
  <c r="G31" i="37" s="1"/>
  <c r="D31" i="37"/>
  <c r="C31" i="37"/>
  <c r="B31" i="37"/>
  <c r="I31" i="37" s="1"/>
  <c r="J31" i="37" s="1"/>
  <c r="T30" i="37"/>
  <c r="R30" i="37"/>
  <c r="Q30" i="37"/>
  <c r="U30" i="37" s="1"/>
  <c r="N30" i="37"/>
  <c r="M30" i="37"/>
  <c r="F30" i="37"/>
  <c r="G30" i="37" s="1"/>
  <c r="D30" i="37"/>
  <c r="C30" i="37"/>
  <c r="L30" i="37" s="1"/>
  <c r="B30" i="37"/>
  <c r="I30" i="37" s="1"/>
  <c r="J30" i="37" s="1"/>
  <c r="T29" i="37"/>
  <c r="F29" i="37"/>
  <c r="D29" i="37"/>
  <c r="M29" i="37" s="1"/>
  <c r="C29" i="37"/>
  <c r="L29" i="37" s="1"/>
  <c r="B29" i="37"/>
  <c r="I29" i="37" s="1"/>
  <c r="J29" i="37" s="1"/>
  <c r="M28" i="37"/>
  <c r="L28" i="37"/>
  <c r="J28" i="37"/>
  <c r="I28" i="37"/>
  <c r="F28" i="37"/>
  <c r="T27" i="37"/>
  <c r="R27" i="37"/>
  <c r="Q27" i="37"/>
  <c r="U27" i="37" s="1"/>
  <c r="N27" i="37"/>
  <c r="M27" i="37"/>
  <c r="L27" i="37"/>
  <c r="F27" i="37"/>
  <c r="G27" i="37" s="1"/>
  <c r="D27" i="37"/>
  <c r="C27" i="37"/>
  <c r="B27" i="37"/>
  <c r="I27" i="37" s="1"/>
  <c r="J27" i="37" s="1"/>
  <c r="T26" i="37"/>
  <c r="R26" i="37"/>
  <c r="Q26" i="37"/>
  <c r="U26" i="37" s="1"/>
  <c r="N26" i="37"/>
  <c r="M26" i="37"/>
  <c r="F26" i="37"/>
  <c r="G26" i="37" s="1"/>
  <c r="D26" i="37"/>
  <c r="C26" i="37"/>
  <c r="L26" i="37" s="1"/>
  <c r="B26" i="37"/>
  <c r="I26" i="37" s="1"/>
  <c r="J26" i="37" s="1"/>
  <c r="T25" i="37"/>
  <c r="F25" i="37"/>
  <c r="D25" i="37"/>
  <c r="M25" i="37" s="1"/>
  <c r="C25" i="37"/>
  <c r="L25" i="37" s="1"/>
  <c r="B25" i="37"/>
  <c r="I25" i="37" s="1"/>
  <c r="J25" i="37" s="1"/>
  <c r="T24" i="37"/>
  <c r="F24" i="37"/>
  <c r="G24" i="37" s="1"/>
  <c r="D24" i="37"/>
  <c r="M24" i="37" s="1"/>
  <c r="C24" i="37"/>
  <c r="L24" i="37" s="1"/>
  <c r="B24" i="37"/>
  <c r="I24" i="37" s="1"/>
  <c r="J24" i="37" s="1"/>
  <c r="T23" i="37"/>
  <c r="M23" i="37"/>
  <c r="L23" i="37"/>
  <c r="I23" i="37"/>
  <c r="J23" i="37" s="1"/>
  <c r="F23" i="37"/>
  <c r="G23" i="37" s="1"/>
  <c r="T22" i="37"/>
  <c r="F22" i="37"/>
  <c r="D22" i="37"/>
  <c r="M22" i="37" s="1"/>
  <c r="C22" i="37"/>
  <c r="L22" i="37" s="1"/>
  <c r="B22" i="37"/>
  <c r="I22" i="37" s="1"/>
  <c r="J22" i="37" s="1"/>
  <c r="T21" i="37"/>
  <c r="F21" i="37"/>
  <c r="G21" i="37" s="1"/>
  <c r="D21" i="37"/>
  <c r="M21" i="37" s="1"/>
  <c r="C21" i="37"/>
  <c r="L21" i="37" s="1"/>
  <c r="B21" i="37"/>
  <c r="I21" i="37" s="1"/>
  <c r="J21" i="37" s="1"/>
  <c r="T20" i="37"/>
  <c r="F20" i="37"/>
  <c r="G20" i="37" s="1"/>
  <c r="D20" i="37"/>
  <c r="M20" i="37" s="1"/>
  <c r="C20" i="37"/>
  <c r="L20" i="37" s="1"/>
  <c r="B20" i="37"/>
  <c r="I20" i="37" s="1"/>
  <c r="J20" i="37" s="1"/>
  <c r="T19" i="37"/>
  <c r="G19" i="37"/>
  <c r="F19" i="37"/>
  <c r="D19" i="37"/>
  <c r="M19" i="37" s="1"/>
  <c r="C19" i="37"/>
  <c r="L19" i="37" s="1"/>
  <c r="B19" i="37"/>
  <c r="I19" i="37" s="1"/>
  <c r="J19" i="37" s="1"/>
  <c r="T18" i="37"/>
  <c r="M18" i="37"/>
  <c r="L18" i="37"/>
  <c r="I18" i="37"/>
  <c r="J18" i="37" s="1"/>
  <c r="F18" i="37"/>
  <c r="G18" i="37" s="1"/>
  <c r="T17" i="37"/>
  <c r="F17" i="37"/>
  <c r="G17" i="37" s="1"/>
  <c r="D17" i="37"/>
  <c r="M17" i="37" s="1"/>
  <c r="C17" i="37"/>
  <c r="L17" i="37" s="1"/>
  <c r="B17" i="37"/>
  <c r="I17" i="37" s="1"/>
  <c r="J17" i="37" s="1"/>
  <c r="T16" i="37"/>
  <c r="F16" i="37"/>
  <c r="G16" i="37" s="1"/>
  <c r="D16" i="37"/>
  <c r="M16" i="37" s="1"/>
  <c r="C16" i="37"/>
  <c r="L16" i="37" s="1"/>
  <c r="B16" i="37"/>
  <c r="I16" i="37" s="1"/>
  <c r="J16" i="37" s="1"/>
  <c r="T15" i="37"/>
  <c r="G15" i="37"/>
  <c r="F15" i="37"/>
  <c r="D15" i="37"/>
  <c r="M15" i="37" s="1"/>
  <c r="C15" i="37"/>
  <c r="L15" i="37" s="1"/>
  <c r="B15" i="37"/>
  <c r="I15" i="37" s="1"/>
  <c r="J15" i="37" s="1"/>
  <c r="T14" i="37"/>
  <c r="I14" i="37"/>
  <c r="J14" i="37" s="1"/>
  <c r="F14" i="37"/>
  <c r="G14" i="37" s="1"/>
  <c r="D14" i="37"/>
  <c r="M14" i="37" s="1"/>
  <c r="C14" i="37"/>
  <c r="L14" i="37" s="1"/>
  <c r="B14" i="37"/>
  <c r="T13" i="37"/>
  <c r="M13" i="37"/>
  <c r="L13" i="37"/>
  <c r="J13" i="37"/>
  <c r="I13" i="37"/>
  <c r="F13" i="37"/>
  <c r="G13" i="37" s="1"/>
  <c r="N13" i="37" s="1"/>
  <c r="B8" i="37"/>
  <c r="B6" i="37"/>
  <c r="B18" i="32"/>
  <c r="M54" i="34"/>
  <c r="L54" i="34"/>
  <c r="I54" i="34"/>
  <c r="J54" i="34" s="1"/>
  <c r="F54" i="34"/>
  <c r="G54" i="34" s="1"/>
  <c r="F53" i="34"/>
  <c r="D53" i="34"/>
  <c r="M53" i="34" s="1"/>
  <c r="C53" i="34"/>
  <c r="L53" i="34" s="1"/>
  <c r="B53" i="34"/>
  <c r="I53" i="34" s="1"/>
  <c r="J53" i="34" s="1"/>
  <c r="F52" i="34"/>
  <c r="D52" i="34"/>
  <c r="M52" i="34" s="1"/>
  <c r="C52" i="34"/>
  <c r="L52" i="34" s="1"/>
  <c r="B52" i="34"/>
  <c r="I52" i="34" s="1"/>
  <c r="J52" i="34" s="1"/>
  <c r="F51" i="34"/>
  <c r="D51" i="34"/>
  <c r="M51" i="34" s="1"/>
  <c r="C51" i="34"/>
  <c r="L51" i="34" s="1"/>
  <c r="B51" i="34"/>
  <c r="I51" i="34" s="1"/>
  <c r="J51" i="34" s="1"/>
  <c r="F50" i="34"/>
  <c r="D50" i="34"/>
  <c r="M50" i="34" s="1"/>
  <c r="C50" i="34"/>
  <c r="L50" i="34" s="1"/>
  <c r="B50" i="34"/>
  <c r="I50" i="34" s="1"/>
  <c r="J50" i="34" s="1"/>
  <c r="I49" i="34"/>
  <c r="J49" i="34" s="1"/>
  <c r="F49" i="34"/>
  <c r="G49" i="34" s="1"/>
  <c r="D49" i="34"/>
  <c r="M49" i="34" s="1"/>
  <c r="C49" i="34"/>
  <c r="L49" i="34" s="1"/>
  <c r="B49" i="34"/>
  <c r="M48" i="34"/>
  <c r="L48" i="34"/>
  <c r="I48" i="34"/>
  <c r="J48" i="34" s="1"/>
  <c r="F48" i="34"/>
  <c r="F47" i="34"/>
  <c r="D47" i="34"/>
  <c r="M47" i="34" s="1"/>
  <c r="C47" i="34"/>
  <c r="L47" i="34" s="1"/>
  <c r="B47" i="34"/>
  <c r="I47" i="34" s="1"/>
  <c r="J47" i="34" s="1"/>
  <c r="I46" i="34"/>
  <c r="J46" i="34" s="1"/>
  <c r="F46" i="34"/>
  <c r="G46" i="34" s="1"/>
  <c r="D46" i="34"/>
  <c r="M46" i="34" s="1"/>
  <c r="C46" i="34"/>
  <c r="L46" i="34" s="1"/>
  <c r="B46" i="34"/>
  <c r="F45" i="34"/>
  <c r="D45" i="34"/>
  <c r="M45" i="34" s="1"/>
  <c r="C45" i="34"/>
  <c r="L45" i="34" s="1"/>
  <c r="B45" i="34"/>
  <c r="I45" i="34" s="1"/>
  <c r="J45" i="34" s="1"/>
  <c r="F44" i="34"/>
  <c r="D44" i="34"/>
  <c r="M44" i="34" s="1"/>
  <c r="C44" i="34"/>
  <c r="L44" i="34" s="1"/>
  <c r="B44" i="34"/>
  <c r="I44" i="34" s="1"/>
  <c r="J44" i="34" s="1"/>
  <c r="M43" i="34"/>
  <c r="L43" i="34"/>
  <c r="I43" i="34"/>
  <c r="J43" i="34" s="1"/>
  <c r="F43" i="34"/>
  <c r="F42" i="34"/>
  <c r="G42" i="34" s="1"/>
  <c r="D42" i="34"/>
  <c r="M42" i="34" s="1"/>
  <c r="C42" i="34"/>
  <c r="L42" i="34" s="1"/>
  <c r="B42" i="34"/>
  <c r="I42" i="34" s="1"/>
  <c r="J42" i="34" s="1"/>
  <c r="F41" i="34"/>
  <c r="D41" i="34"/>
  <c r="M41" i="34" s="1"/>
  <c r="C41" i="34"/>
  <c r="L41" i="34" s="1"/>
  <c r="B41" i="34"/>
  <c r="I41" i="34" s="1"/>
  <c r="J41" i="34" s="1"/>
  <c r="F40" i="34"/>
  <c r="D40" i="34"/>
  <c r="M40" i="34" s="1"/>
  <c r="C40" i="34"/>
  <c r="L40" i="34" s="1"/>
  <c r="B40" i="34"/>
  <c r="I40" i="34" s="1"/>
  <c r="J40" i="34" s="1"/>
  <c r="F39" i="34"/>
  <c r="D39" i="34"/>
  <c r="M39" i="34" s="1"/>
  <c r="C39" i="34"/>
  <c r="L39" i="34" s="1"/>
  <c r="B39" i="34"/>
  <c r="I39" i="34" s="1"/>
  <c r="J39" i="34" s="1"/>
  <c r="M38" i="34"/>
  <c r="L38" i="34"/>
  <c r="I38" i="34"/>
  <c r="J38" i="34" s="1"/>
  <c r="F38" i="34"/>
  <c r="I37" i="34"/>
  <c r="J37" i="34" s="1"/>
  <c r="F37" i="34"/>
  <c r="D37" i="34"/>
  <c r="M37" i="34" s="1"/>
  <c r="C37" i="34"/>
  <c r="L37" i="34" s="1"/>
  <c r="B37" i="34"/>
  <c r="F36" i="34"/>
  <c r="D36" i="34"/>
  <c r="M36" i="34" s="1"/>
  <c r="C36" i="34"/>
  <c r="L36" i="34" s="1"/>
  <c r="B36" i="34"/>
  <c r="I36" i="34" s="1"/>
  <c r="J36" i="34" s="1"/>
  <c r="F35" i="34"/>
  <c r="D35" i="34"/>
  <c r="M35" i="34" s="1"/>
  <c r="C35" i="34"/>
  <c r="L35" i="34" s="1"/>
  <c r="B35" i="34"/>
  <c r="I35" i="34" s="1"/>
  <c r="J35" i="34" s="1"/>
  <c r="F34" i="34"/>
  <c r="D34" i="34"/>
  <c r="M34" i="34" s="1"/>
  <c r="C34" i="34"/>
  <c r="L34" i="34" s="1"/>
  <c r="B34" i="34"/>
  <c r="I34" i="34" s="1"/>
  <c r="J34" i="34" s="1"/>
  <c r="M33" i="34"/>
  <c r="L33" i="34"/>
  <c r="I33" i="34"/>
  <c r="J33" i="34" s="1"/>
  <c r="F33" i="34"/>
  <c r="F32" i="34"/>
  <c r="D32" i="34"/>
  <c r="M32" i="34" s="1"/>
  <c r="C32" i="34"/>
  <c r="L32" i="34" s="1"/>
  <c r="B32" i="34"/>
  <c r="I32" i="34" s="1"/>
  <c r="J32" i="34" s="1"/>
  <c r="F31" i="34"/>
  <c r="D31" i="34"/>
  <c r="M31" i="34" s="1"/>
  <c r="C31" i="34"/>
  <c r="L31" i="34" s="1"/>
  <c r="B31" i="34"/>
  <c r="I31" i="34" s="1"/>
  <c r="J31" i="34" s="1"/>
  <c r="F30" i="34"/>
  <c r="D30" i="34"/>
  <c r="M30" i="34" s="1"/>
  <c r="C30" i="34"/>
  <c r="L30" i="34" s="1"/>
  <c r="B30" i="34"/>
  <c r="I30" i="34" s="1"/>
  <c r="J30" i="34" s="1"/>
  <c r="F29" i="34"/>
  <c r="D29" i="34"/>
  <c r="M29" i="34" s="1"/>
  <c r="C29" i="34"/>
  <c r="L29" i="34" s="1"/>
  <c r="B29" i="34"/>
  <c r="I29" i="34" s="1"/>
  <c r="J29" i="34" s="1"/>
  <c r="M28" i="34"/>
  <c r="L28" i="34"/>
  <c r="I28" i="34"/>
  <c r="J28" i="34" s="1"/>
  <c r="F28" i="34"/>
  <c r="F27" i="34"/>
  <c r="D27" i="34"/>
  <c r="M27" i="34" s="1"/>
  <c r="C27" i="34"/>
  <c r="L27" i="34" s="1"/>
  <c r="B27" i="34"/>
  <c r="I27" i="34" s="1"/>
  <c r="J27" i="34" s="1"/>
  <c r="F26" i="34"/>
  <c r="D26" i="34"/>
  <c r="M26" i="34" s="1"/>
  <c r="C26" i="34"/>
  <c r="L26" i="34" s="1"/>
  <c r="B26" i="34"/>
  <c r="I26" i="34" s="1"/>
  <c r="J26" i="34" s="1"/>
  <c r="F25" i="34"/>
  <c r="G25" i="34" s="1"/>
  <c r="D25" i="34"/>
  <c r="M25" i="34" s="1"/>
  <c r="C25" i="34"/>
  <c r="L25" i="34" s="1"/>
  <c r="B25" i="34"/>
  <c r="I25" i="34" s="1"/>
  <c r="J25" i="34" s="1"/>
  <c r="F24" i="34"/>
  <c r="D24" i="34"/>
  <c r="M24" i="34" s="1"/>
  <c r="C24" i="34"/>
  <c r="L24" i="34" s="1"/>
  <c r="B24" i="34"/>
  <c r="I24" i="34" s="1"/>
  <c r="J24" i="34" s="1"/>
  <c r="M23" i="34"/>
  <c r="L23" i="34"/>
  <c r="I23" i="34"/>
  <c r="J23" i="34" s="1"/>
  <c r="F23" i="34"/>
  <c r="F22" i="34"/>
  <c r="D22" i="34"/>
  <c r="M22" i="34" s="1"/>
  <c r="C22" i="34"/>
  <c r="L22" i="34" s="1"/>
  <c r="B22" i="34"/>
  <c r="I22" i="34" s="1"/>
  <c r="J22" i="34" s="1"/>
  <c r="F21" i="34"/>
  <c r="G21" i="34" s="1"/>
  <c r="D21" i="34"/>
  <c r="M21" i="34" s="1"/>
  <c r="C21" i="34"/>
  <c r="L21" i="34" s="1"/>
  <c r="B21" i="34"/>
  <c r="I21" i="34" s="1"/>
  <c r="J21" i="34" s="1"/>
  <c r="F20" i="34"/>
  <c r="D20" i="34"/>
  <c r="M20" i="34" s="1"/>
  <c r="C20" i="34"/>
  <c r="L20" i="34" s="1"/>
  <c r="B20" i="34"/>
  <c r="I20" i="34" s="1"/>
  <c r="J20" i="34" s="1"/>
  <c r="I19" i="34"/>
  <c r="J19" i="34" s="1"/>
  <c r="F19" i="34"/>
  <c r="G19" i="34" s="1"/>
  <c r="D19" i="34"/>
  <c r="M19" i="34" s="1"/>
  <c r="C19" i="34"/>
  <c r="L19" i="34" s="1"/>
  <c r="B19" i="34"/>
  <c r="M18" i="34"/>
  <c r="L18" i="34"/>
  <c r="I18" i="34"/>
  <c r="J18" i="34" s="1"/>
  <c r="F18" i="34"/>
  <c r="G18" i="34" s="1"/>
  <c r="F17" i="34"/>
  <c r="D17" i="34"/>
  <c r="M17" i="34" s="1"/>
  <c r="C17" i="34"/>
  <c r="L17" i="34" s="1"/>
  <c r="B17" i="34"/>
  <c r="I17" i="34" s="1"/>
  <c r="J17" i="34" s="1"/>
  <c r="F16" i="34"/>
  <c r="D16" i="34"/>
  <c r="M16" i="34" s="1"/>
  <c r="C16" i="34"/>
  <c r="L16" i="34" s="1"/>
  <c r="B16" i="34"/>
  <c r="I16" i="34" s="1"/>
  <c r="J16" i="34" s="1"/>
  <c r="F15" i="34"/>
  <c r="D15" i="34"/>
  <c r="M15" i="34" s="1"/>
  <c r="C15" i="34"/>
  <c r="L15" i="34" s="1"/>
  <c r="B15" i="34"/>
  <c r="I15" i="34" s="1"/>
  <c r="J15" i="34" s="1"/>
  <c r="F14" i="34"/>
  <c r="G14" i="34" s="1"/>
  <c r="D14" i="34"/>
  <c r="M14" i="34" s="1"/>
  <c r="C14" i="34"/>
  <c r="L14" i="34" s="1"/>
  <c r="B14" i="34"/>
  <c r="I14" i="34" s="1"/>
  <c r="J14" i="34" s="1"/>
  <c r="M13" i="34"/>
  <c r="L13" i="34"/>
  <c r="I13" i="34"/>
  <c r="J13" i="34" s="1"/>
  <c r="F13" i="34"/>
  <c r="B8" i="34"/>
  <c r="F4" i="34" s="1"/>
  <c r="B6" i="34"/>
  <c r="G48" i="34" s="1"/>
  <c r="F3" i="34"/>
  <c r="B21" i="32"/>
  <c r="B20" i="32"/>
  <c r="B14" i="32"/>
  <c r="B19" i="32"/>
  <c r="B8" i="32"/>
  <c r="B6" i="32"/>
  <c r="B10" i="32"/>
  <c r="B12" i="32"/>
  <c r="B16" i="32"/>
  <c r="B22" i="32"/>
  <c r="B24" i="32"/>
  <c r="B17" i="32"/>
  <c r="B23" i="32"/>
  <c r="B15" i="32"/>
  <c r="B13" i="32"/>
  <c r="B11" i="32"/>
  <c r="B9" i="32"/>
  <c r="B7" i="32"/>
  <c r="B5" i="32"/>
  <c r="B4" i="32"/>
  <c r="N13" i="3"/>
  <c r="N14" i="3"/>
  <c r="N15" i="3"/>
  <c r="N16" i="3"/>
  <c r="N17" i="3"/>
  <c r="N18" i="3"/>
  <c r="N19" i="3"/>
  <c r="I62" i="42" l="1"/>
  <c r="J62" i="42" s="1"/>
  <c r="I84" i="42"/>
  <c r="J84" i="42" s="1"/>
  <c r="I73" i="42"/>
  <c r="J73" i="42" s="1"/>
  <c r="I77" i="42"/>
  <c r="J77" i="42" s="1"/>
  <c r="K33" i="42"/>
  <c r="G77" i="42" s="1"/>
  <c r="R41" i="42"/>
  <c r="Q41" i="42"/>
  <c r="U25" i="42"/>
  <c r="F69" i="42"/>
  <c r="H69" i="42" s="1"/>
  <c r="U27" i="42"/>
  <c r="F71" i="42"/>
  <c r="U34" i="42"/>
  <c r="F78" i="42"/>
  <c r="U20" i="42"/>
  <c r="F64" i="42"/>
  <c r="H64" i="42" s="1"/>
  <c r="K34" i="42"/>
  <c r="G78" i="42" s="1"/>
  <c r="R78" i="42" s="1"/>
  <c r="R73" i="42"/>
  <c r="U13" i="42"/>
  <c r="F57" i="42"/>
  <c r="Q57" i="42" s="1"/>
  <c r="U16" i="42"/>
  <c r="F60" i="42"/>
  <c r="F94" i="42"/>
  <c r="Q94" i="42" s="1"/>
  <c r="U50" i="42"/>
  <c r="S47" i="42"/>
  <c r="I91" i="42"/>
  <c r="J91" i="42" s="1"/>
  <c r="U53" i="42"/>
  <c r="F97" i="42"/>
  <c r="H97" i="42" s="1"/>
  <c r="U36" i="42"/>
  <c r="F80" i="42"/>
  <c r="U22" i="42"/>
  <c r="F66" i="42"/>
  <c r="K30" i="42"/>
  <c r="G74" i="42" s="1"/>
  <c r="K46" i="42"/>
  <c r="G90" i="42" s="1"/>
  <c r="R90" i="42" s="1"/>
  <c r="K13" i="42"/>
  <c r="G57" i="42" s="1"/>
  <c r="U17" i="42"/>
  <c r="F61" i="42"/>
  <c r="U19" i="42"/>
  <c r="F63" i="42"/>
  <c r="K14" i="42"/>
  <c r="G58" i="42" s="1"/>
  <c r="I88" i="42"/>
  <c r="J88" i="42" s="1"/>
  <c r="U35" i="42"/>
  <c r="F79" i="42"/>
  <c r="R29" i="42"/>
  <c r="Q29" i="42"/>
  <c r="I57" i="42"/>
  <c r="J57" i="42" s="1"/>
  <c r="K44" i="42"/>
  <c r="G88" i="42" s="1"/>
  <c r="R84" i="42"/>
  <c r="R81" i="42"/>
  <c r="U31" i="42"/>
  <c r="F75" i="42"/>
  <c r="H75" i="42" s="1"/>
  <c r="U43" i="42"/>
  <c r="F87" i="42"/>
  <c r="K32" i="42"/>
  <c r="G76" i="42" s="1"/>
  <c r="U40" i="42"/>
  <c r="F84" i="42"/>
  <c r="F82" i="42"/>
  <c r="U38" i="42"/>
  <c r="U28" i="42"/>
  <c r="F72" i="42"/>
  <c r="U39" i="42"/>
  <c r="F83" i="42"/>
  <c r="H83" i="42" s="1"/>
  <c r="R97" i="42"/>
  <c r="Q32" i="42"/>
  <c r="R32" i="42"/>
  <c r="K45" i="42"/>
  <c r="G89" i="42" s="1"/>
  <c r="R89" i="42" s="1"/>
  <c r="R52" i="42"/>
  <c r="Q52" i="42"/>
  <c r="R44" i="42"/>
  <c r="Q44" i="42"/>
  <c r="I58" i="42"/>
  <c r="J58" i="42" s="1"/>
  <c r="U54" i="42"/>
  <c r="F98" i="42"/>
  <c r="R14" i="42"/>
  <c r="Q14" i="42"/>
  <c r="S28" i="42"/>
  <c r="I72" i="42"/>
  <c r="J72" i="42" s="1"/>
  <c r="U30" i="42"/>
  <c r="F74" i="42"/>
  <c r="K41" i="42"/>
  <c r="G85" i="42" s="1"/>
  <c r="K18" i="42"/>
  <c r="G62" i="42" s="1"/>
  <c r="U51" i="42"/>
  <c r="F95" i="42"/>
  <c r="H95" i="42" s="1"/>
  <c r="S23" i="42"/>
  <c r="I67" i="42"/>
  <c r="J67" i="42" s="1"/>
  <c r="U45" i="42"/>
  <c r="F89" i="42"/>
  <c r="Q89" i="42" s="1"/>
  <c r="S24" i="42"/>
  <c r="I68" i="42"/>
  <c r="J68" i="42" s="1"/>
  <c r="R46" i="42"/>
  <c r="Q46" i="42"/>
  <c r="S19" i="42"/>
  <c r="I63" i="42"/>
  <c r="J63" i="42" s="1"/>
  <c r="S34" i="42"/>
  <c r="I78" i="42"/>
  <c r="J78" i="42" s="1"/>
  <c r="U47" i="42"/>
  <c r="F91" i="42"/>
  <c r="K23" i="42"/>
  <c r="G67" i="42" s="1"/>
  <c r="R18" i="42"/>
  <c r="Q18" i="42"/>
  <c r="U49" i="42"/>
  <c r="F93" i="42"/>
  <c r="K50" i="42"/>
  <c r="G94" i="42" s="1"/>
  <c r="R94" i="42" s="1"/>
  <c r="F92" i="42"/>
  <c r="U48" i="42"/>
  <c r="U24" i="42"/>
  <c r="F68" i="42"/>
  <c r="H68" i="42" s="1"/>
  <c r="R33" i="42"/>
  <c r="Q33" i="42"/>
  <c r="H60" i="42"/>
  <c r="S31" i="42"/>
  <c r="I75" i="42"/>
  <c r="J75" i="42" s="1"/>
  <c r="R59" i="42"/>
  <c r="K21" i="42"/>
  <c r="G65" i="42" s="1"/>
  <c r="R65" i="42" s="1"/>
  <c r="R21" i="42"/>
  <c r="Q21" i="42"/>
  <c r="Q15" i="42"/>
  <c r="R15" i="42"/>
  <c r="F81" i="42"/>
  <c r="U37" i="42"/>
  <c r="S41" i="42"/>
  <c r="I85" i="42"/>
  <c r="J85" i="42" s="1"/>
  <c r="U42" i="42"/>
  <c r="F86" i="42"/>
  <c r="H86" i="42" s="1"/>
  <c r="R69" i="42"/>
  <c r="Q23" i="42"/>
  <c r="R23" i="42"/>
  <c r="U26" i="42"/>
  <c r="F70" i="42"/>
  <c r="R61" i="42"/>
  <c r="G32" i="34"/>
  <c r="H32" i="34" s="1"/>
  <c r="G33" i="34"/>
  <c r="N33" i="34" s="1"/>
  <c r="G51" i="34"/>
  <c r="G45" i="34"/>
  <c r="O45" i="34" s="1"/>
  <c r="S45" i="34" s="1"/>
  <c r="G52" i="34"/>
  <c r="G15" i="34"/>
  <c r="G26" i="34"/>
  <c r="N26" i="34" s="1"/>
  <c r="R26" i="34" s="1"/>
  <c r="G30" i="34"/>
  <c r="O30" i="34" s="1"/>
  <c r="S30" i="34" s="1"/>
  <c r="G20" i="34"/>
  <c r="H20" i="34" s="1"/>
  <c r="K20" i="34" s="1"/>
  <c r="G64" i="34" s="1"/>
  <c r="N25" i="34"/>
  <c r="R25" i="34" s="1"/>
  <c r="G16" i="34"/>
  <c r="O16" i="34" s="1"/>
  <c r="S16" i="34" s="1"/>
  <c r="G13" i="34"/>
  <c r="O13" i="34" s="1"/>
  <c r="S13" i="34" s="1"/>
  <c r="G44" i="34"/>
  <c r="N44" i="34" s="1"/>
  <c r="G38" i="34"/>
  <c r="N38" i="34" s="1"/>
  <c r="G24" i="34"/>
  <c r="N24" i="34" s="1"/>
  <c r="R24" i="34" s="1"/>
  <c r="G35" i="34"/>
  <c r="H35" i="34" s="1"/>
  <c r="K35" i="34" s="1"/>
  <c r="G79" i="34" s="1"/>
  <c r="G17" i="34"/>
  <c r="N17" i="34" s="1"/>
  <c r="R17" i="34" s="1"/>
  <c r="G47" i="34"/>
  <c r="H47" i="34" s="1"/>
  <c r="K47" i="34" s="1"/>
  <c r="G91" i="34" s="1"/>
  <c r="G28" i="34"/>
  <c r="H28" i="34" s="1"/>
  <c r="G50" i="34"/>
  <c r="H50" i="34" s="1"/>
  <c r="K50" i="34" s="1"/>
  <c r="G94" i="34" s="1"/>
  <c r="G53" i="34"/>
  <c r="G22" i="34"/>
  <c r="O22" i="34" s="1"/>
  <c r="S22" i="34" s="1"/>
  <c r="G41" i="34"/>
  <c r="H41" i="34" s="1"/>
  <c r="G23" i="34"/>
  <c r="H23" i="34" s="1"/>
  <c r="K23" i="34" s="1"/>
  <c r="G67" i="34" s="1"/>
  <c r="G29" i="34"/>
  <c r="N29" i="34" s="1"/>
  <c r="R29" i="34" s="1"/>
  <c r="Q26" i="34"/>
  <c r="U25" i="40"/>
  <c r="U29" i="40"/>
  <c r="F73" i="40"/>
  <c r="Q40" i="40"/>
  <c r="U40" i="40" s="1"/>
  <c r="R40" i="40"/>
  <c r="Q22" i="40"/>
  <c r="N44" i="40"/>
  <c r="Q32" i="40"/>
  <c r="U32" i="40" s="1"/>
  <c r="R45" i="40"/>
  <c r="Q45" i="40"/>
  <c r="U45" i="40" s="1"/>
  <c r="F72" i="40"/>
  <c r="U28" i="40"/>
  <c r="Q35" i="40"/>
  <c r="U35" i="40" s="1"/>
  <c r="N38" i="40"/>
  <c r="N42" i="40"/>
  <c r="N43" i="40"/>
  <c r="R41" i="40"/>
  <c r="Q41" i="40"/>
  <c r="U41" i="40" s="1"/>
  <c r="Q27" i="40"/>
  <c r="U27" i="40" s="1"/>
  <c r="F4" i="40"/>
  <c r="F3" i="40"/>
  <c r="N37" i="40"/>
  <c r="F84" i="40"/>
  <c r="F75" i="40"/>
  <c r="R13" i="40"/>
  <c r="Q13" i="40"/>
  <c r="R48" i="40"/>
  <c r="Q48" i="40"/>
  <c r="U48" i="40" s="1"/>
  <c r="N46" i="40"/>
  <c r="N49" i="40"/>
  <c r="N47" i="40"/>
  <c r="N50" i="40"/>
  <c r="G26" i="40"/>
  <c r="G30" i="40"/>
  <c r="G33" i="40"/>
  <c r="N51" i="40"/>
  <c r="N54" i="40"/>
  <c r="N14" i="40"/>
  <c r="G34" i="40"/>
  <c r="N52" i="40"/>
  <c r="N15" i="40"/>
  <c r="N18" i="40"/>
  <c r="N53" i="40"/>
  <c r="N16" i="40"/>
  <c r="N19" i="40"/>
  <c r="G36" i="40"/>
  <c r="G39" i="40"/>
  <c r="N17" i="40"/>
  <c r="N20" i="40"/>
  <c r="N23" i="40"/>
  <c r="N21" i="40"/>
  <c r="N24" i="40"/>
  <c r="F77" i="38"/>
  <c r="N29" i="38"/>
  <c r="N47" i="38"/>
  <c r="N22" i="38"/>
  <c r="N25" i="38"/>
  <c r="N49" i="38"/>
  <c r="N28" i="38"/>
  <c r="R46" i="38"/>
  <c r="Q46" i="38"/>
  <c r="U46" i="38" s="1"/>
  <c r="F3" i="38"/>
  <c r="F84" i="38"/>
  <c r="F89" i="38"/>
  <c r="R40" i="38"/>
  <c r="N37" i="38"/>
  <c r="N48" i="38"/>
  <c r="Q45" i="38"/>
  <c r="U45" i="38" s="1"/>
  <c r="R45" i="38"/>
  <c r="N41" i="38"/>
  <c r="N50" i="38"/>
  <c r="N43" i="38"/>
  <c r="F88" i="38"/>
  <c r="N30" i="38"/>
  <c r="R42" i="38"/>
  <c r="Q42" i="38"/>
  <c r="U42" i="38" s="1"/>
  <c r="N26" i="38"/>
  <c r="N13" i="38"/>
  <c r="N51" i="38"/>
  <c r="N54" i="38"/>
  <c r="N14" i="38"/>
  <c r="G27" i="38"/>
  <c r="G31" i="38"/>
  <c r="G34" i="38"/>
  <c r="N52" i="38"/>
  <c r="N15" i="38"/>
  <c r="N18" i="38"/>
  <c r="G32" i="38"/>
  <c r="G35" i="38"/>
  <c r="G38" i="38"/>
  <c r="N53" i="38"/>
  <c r="N16" i="38"/>
  <c r="N19" i="38"/>
  <c r="G36" i="38"/>
  <c r="G39" i="38"/>
  <c r="N17" i="38"/>
  <c r="N20" i="38"/>
  <c r="N23" i="38"/>
  <c r="N21" i="38"/>
  <c r="N24" i="38"/>
  <c r="F4" i="37"/>
  <c r="F3" i="37"/>
  <c r="Q33" i="37"/>
  <c r="U33" i="37" s="1"/>
  <c r="R13" i="37"/>
  <c r="Q13" i="37"/>
  <c r="N40" i="37"/>
  <c r="N37" i="37"/>
  <c r="N39" i="37"/>
  <c r="Q31" i="37"/>
  <c r="U31" i="37" s="1"/>
  <c r="N36" i="37"/>
  <c r="Q34" i="37"/>
  <c r="U34" i="37" s="1"/>
  <c r="R41" i="37"/>
  <c r="Q41" i="37"/>
  <c r="U41" i="37" s="1"/>
  <c r="R44" i="37"/>
  <c r="Q44" i="37"/>
  <c r="U44" i="37" s="1"/>
  <c r="F70" i="37"/>
  <c r="R42" i="37"/>
  <c r="Q42" i="37"/>
  <c r="U42" i="37" s="1"/>
  <c r="N15" i="37"/>
  <c r="R45" i="37"/>
  <c r="Q45" i="37"/>
  <c r="U45" i="37" s="1"/>
  <c r="F74" i="37"/>
  <c r="R48" i="37"/>
  <c r="Q48" i="37"/>
  <c r="U48" i="37" s="1"/>
  <c r="F71" i="37"/>
  <c r="R43" i="37"/>
  <c r="Q43" i="37"/>
  <c r="U43" i="37" s="1"/>
  <c r="N46" i="37"/>
  <c r="N49" i="37"/>
  <c r="G22" i="37"/>
  <c r="G25" i="37"/>
  <c r="G28" i="37"/>
  <c r="G29" i="37"/>
  <c r="N47" i="37"/>
  <c r="N50" i="37"/>
  <c r="N51" i="37"/>
  <c r="N54" i="37"/>
  <c r="N14" i="37"/>
  <c r="N52" i="37"/>
  <c r="N18" i="37"/>
  <c r="G32" i="37"/>
  <c r="G35" i="37"/>
  <c r="G38" i="37"/>
  <c r="N53" i="37"/>
  <c r="N16" i="37"/>
  <c r="N19" i="37"/>
  <c r="N17" i="37"/>
  <c r="N20" i="37"/>
  <c r="N23" i="37"/>
  <c r="N21" i="37"/>
  <c r="N24" i="37"/>
  <c r="N20" i="34"/>
  <c r="R20" i="34" s="1"/>
  <c r="O17" i="34"/>
  <c r="S17" i="34" s="1"/>
  <c r="O48" i="34"/>
  <c r="S48" i="34" s="1"/>
  <c r="O19" i="34"/>
  <c r="S19" i="34" s="1"/>
  <c r="O53" i="34"/>
  <c r="S53" i="34" s="1"/>
  <c r="O18" i="34"/>
  <c r="S18" i="34" s="1"/>
  <c r="O15" i="34"/>
  <c r="S15" i="34" s="1"/>
  <c r="O52" i="34"/>
  <c r="S52" i="34" s="1"/>
  <c r="O14" i="34"/>
  <c r="S14" i="34" s="1"/>
  <c r="O54" i="34"/>
  <c r="S54" i="34" s="1"/>
  <c r="O51" i="34"/>
  <c r="S51" i="34" s="1"/>
  <c r="H33" i="34"/>
  <c r="H30" i="34"/>
  <c r="K30" i="34" s="1"/>
  <c r="G74" i="34" s="1"/>
  <c r="H26" i="34"/>
  <c r="K26" i="34" s="1"/>
  <c r="G70" i="34" s="1"/>
  <c r="H25" i="34"/>
  <c r="K25" i="34" s="1"/>
  <c r="G69" i="34" s="1"/>
  <c r="H22" i="34"/>
  <c r="K22" i="34" s="1"/>
  <c r="G66" i="34" s="1"/>
  <c r="O42" i="34"/>
  <c r="S42" i="34" s="1"/>
  <c r="O49" i="34"/>
  <c r="S49" i="34" s="1"/>
  <c r="O46" i="34"/>
  <c r="S46" i="34" s="1"/>
  <c r="H21" i="34"/>
  <c r="H19" i="34"/>
  <c r="K19" i="34" s="1"/>
  <c r="G63" i="34" s="1"/>
  <c r="H16" i="34"/>
  <c r="K16" i="34" s="1"/>
  <c r="G60" i="34" s="1"/>
  <c r="H53" i="34"/>
  <c r="K53" i="34" s="1"/>
  <c r="G97" i="34" s="1"/>
  <c r="H49" i="34"/>
  <c r="K49" i="34" s="1"/>
  <c r="G93" i="34" s="1"/>
  <c r="H46" i="34"/>
  <c r="O26" i="34"/>
  <c r="S26" i="34" s="1"/>
  <c r="H18" i="34"/>
  <c r="H15" i="34"/>
  <c r="H14" i="34"/>
  <c r="O25" i="34"/>
  <c r="S25" i="34" s="1"/>
  <c r="H45" i="34"/>
  <c r="H42" i="34"/>
  <c r="K42" i="34" s="1"/>
  <c r="G86" i="34" s="1"/>
  <c r="H54" i="34"/>
  <c r="K54" i="34" s="1"/>
  <c r="G98" i="34" s="1"/>
  <c r="H48" i="34"/>
  <c r="N22" i="34"/>
  <c r="R22" i="34" s="1"/>
  <c r="Q29" i="34"/>
  <c r="U29" i="34" s="1"/>
  <c r="O32" i="34"/>
  <c r="S32" i="34" s="1"/>
  <c r="H51" i="34"/>
  <c r="O21" i="34"/>
  <c r="S21" i="34" s="1"/>
  <c r="N46" i="34"/>
  <c r="R46" i="34" s="1"/>
  <c r="N49" i="34"/>
  <c r="R49" i="34" s="1"/>
  <c r="H52" i="34"/>
  <c r="K52" i="34" s="1"/>
  <c r="G96" i="34" s="1"/>
  <c r="N14" i="34"/>
  <c r="R14" i="34" s="1"/>
  <c r="N32" i="34"/>
  <c r="R32" i="34" s="1"/>
  <c r="I63" i="34"/>
  <c r="J63" i="34" s="1"/>
  <c r="N42" i="34"/>
  <c r="R42" i="34" s="1"/>
  <c r="N48" i="34"/>
  <c r="R48" i="34" s="1"/>
  <c r="N47" i="34"/>
  <c r="R47" i="34" s="1"/>
  <c r="N50" i="34"/>
  <c r="R50" i="34" s="1"/>
  <c r="N51" i="34"/>
  <c r="R51" i="34" s="1"/>
  <c r="N54" i="34"/>
  <c r="R54" i="34" s="1"/>
  <c r="G27" i="34"/>
  <c r="O27" i="34" s="1"/>
  <c r="S27" i="34" s="1"/>
  <c r="G31" i="34"/>
  <c r="O31" i="34" s="1"/>
  <c r="S31" i="34" s="1"/>
  <c r="G34" i="34"/>
  <c r="H34" i="34" s="1"/>
  <c r="K34" i="34" s="1"/>
  <c r="G78" i="34" s="1"/>
  <c r="N52" i="34"/>
  <c r="R52" i="34" s="1"/>
  <c r="N15" i="34"/>
  <c r="R15" i="34" s="1"/>
  <c r="N18" i="34"/>
  <c r="R18" i="34" s="1"/>
  <c r="N53" i="34"/>
  <c r="R53" i="34" s="1"/>
  <c r="N16" i="34"/>
  <c r="R16" i="34" s="1"/>
  <c r="N19" i="34"/>
  <c r="R19" i="34" s="1"/>
  <c r="G36" i="34"/>
  <c r="G39" i="34"/>
  <c r="G37" i="34"/>
  <c r="O37" i="34" s="1"/>
  <c r="S37" i="34" s="1"/>
  <c r="G40" i="34"/>
  <c r="H40" i="34" s="1"/>
  <c r="K40" i="34" s="1"/>
  <c r="G84" i="34" s="1"/>
  <c r="G43" i="34"/>
  <c r="O43" i="34" s="1"/>
  <c r="S43" i="34" s="1"/>
  <c r="N21" i="34"/>
  <c r="R21" i="34" s="1"/>
  <c r="H78" i="42" l="1"/>
  <c r="K78" i="42" s="1"/>
  <c r="L78" i="42" s="1"/>
  <c r="S89" i="42"/>
  <c r="T89" i="42"/>
  <c r="T94" i="42"/>
  <c r="S94" i="42"/>
  <c r="H74" i="42"/>
  <c r="K74" i="42" s="1"/>
  <c r="L74" i="42" s="1"/>
  <c r="Q81" i="42"/>
  <c r="M97" i="42"/>
  <c r="N97" i="42" s="1"/>
  <c r="K97" i="42"/>
  <c r="L97" i="42" s="1"/>
  <c r="Q97" i="42"/>
  <c r="U32" i="42"/>
  <c r="F76" i="42"/>
  <c r="H76" i="42" s="1"/>
  <c r="R67" i="42"/>
  <c r="U15" i="42"/>
  <c r="F59" i="42"/>
  <c r="U33" i="42"/>
  <c r="F77" i="42"/>
  <c r="H77" i="42" s="1"/>
  <c r="Q91" i="42"/>
  <c r="H81" i="42"/>
  <c r="K81" i="42" s="1"/>
  <c r="L81" i="42" s="1"/>
  <c r="Q61" i="42"/>
  <c r="Q87" i="42"/>
  <c r="M64" i="42"/>
  <c r="N64" i="42" s="1"/>
  <c r="K64" i="42"/>
  <c r="L64" i="42" s="1"/>
  <c r="Q64" i="42"/>
  <c r="H82" i="42"/>
  <c r="K82" i="42" s="1"/>
  <c r="L82" i="42" s="1"/>
  <c r="Q82" i="42"/>
  <c r="Q84" i="42"/>
  <c r="U29" i="42"/>
  <c r="F73" i="42"/>
  <c r="Q63" i="42"/>
  <c r="H72" i="42"/>
  <c r="M72" i="42" s="1"/>
  <c r="N72" i="42" s="1"/>
  <c r="Q72" i="42"/>
  <c r="R88" i="42"/>
  <c r="M60" i="42"/>
  <c r="N60" i="42" s="1"/>
  <c r="K60" i="42"/>
  <c r="L60" i="42" s="1"/>
  <c r="Q60" i="42"/>
  <c r="U41" i="42"/>
  <c r="F85" i="42"/>
  <c r="H85" i="42" s="1"/>
  <c r="M86" i="42"/>
  <c r="N86" i="42" s="1"/>
  <c r="K86" i="42"/>
  <c r="L86" i="42" s="1"/>
  <c r="Q86" i="42"/>
  <c r="Q93" i="42"/>
  <c r="H93" i="42"/>
  <c r="M93" i="42" s="1"/>
  <c r="N93" i="42" s="1"/>
  <c r="Q74" i="42"/>
  <c r="H87" i="42"/>
  <c r="M87" i="42" s="1"/>
  <c r="N87" i="42" s="1"/>
  <c r="H98" i="42"/>
  <c r="M98" i="42" s="1"/>
  <c r="N98" i="42" s="1"/>
  <c r="Q98" i="42"/>
  <c r="H80" i="42"/>
  <c r="K80" i="42" s="1"/>
  <c r="L80" i="42" s="1"/>
  <c r="Q80" i="42"/>
  <c r="M95" i="42"/>
  <c r="N95" i="42" s="1"/>
  <c r="K95" i="42"/>
  <c r="L95" i="42" s="1"/>
  <c r="Q95" i="42"/>
  <c r="H61" i="42"/>
  <c r="K61" i="42" s="1"/>
  <c r="L61" i="42" s="1"/>
  <c r="U44" i="42"/>
  <c r="F88" i="42"/>
  <c r="H88" i="42" s="1"/>
  <c r="H57" i="42"/>
  <c r="K57" i="42" s="1"/>
  <c r="L57" i="42" s="1"/>
  <c r="M68" i="42"/>
  <c r="N68" i="42" s="1"/>
  <c r="K68" i="42"/>
  <c r="L68" i="42" s="1"/>
  <c r="Q68" i="42"/>
  <c r="Q70" i="42"/>
  <c r="H70" i="42"/>
  <c r="K70" i="42" s="1"/>
  <c r="L70" i="42" s="1"/>
  <c r="U21" i="42"/>
  <c r="F65" i="42"/>
  <c r="H65" i="42" s="1"/>
  <c r="R62" i="42"/>
  <c r="U52" i="42"/>
  <c r="F96" i="42"/>
  <c r="R57" i="42"/>
  <c r="S57" i="42" s="1"/>
  <c r="Q71" i="42"/>
  <c r="H84" i="42"/>
  <c r="M84" i="42" s="1"/>
  <c r="N84" i="42" s="1"/>
  <c r="H71" i="42"/>
  <c r="K71" i="42" s="1"/>
  <c r="L71" i="42" s="1"/>
  <c r="Q92" i="42"/>
  <c r="H92" i="42"/>
  <c r="M92" i="42" s="1"/>
  <c r="N92" i="42" s="1"/>
  <c r="H89" i="42"/>
  <c r="K89" i="42" s="1"/>
  <c r="L89" i="42" s="1"/>
  <c r="K69" i="42"/>
  <c r="L69" i="42" s="1"/>
  <c r="M69" i="42"/>
  <c r="N69" i="42" s="1"/>
  <c r="Q69" i="42"/>
  <c r="U23" i="42"/>
  <c r="F67" i="42"/>
  <c r="H94" i="42"/>
  <c r="M94" i="42" s="1"/>
  <c r="N94" i="42" s="1"/>
  <c r="U46" i="42"/>
  <c r="F90" i="42"/>
  <c r="R85" i="42"/>
  <c r="R76" i="42"/>
  <c r="H79" i="42"/>
  <c r="M79" i="42" s="1"/>
  <c r="N79" i="42" s="1"/>
  <c r="Q79" i="42"/>
  <c r="H63" i="42"/>
  <c r="M63" i="42" s="1"/>
  <c r="N63" i="42" s="1"/>
  <c r="R58" i="42"/>
  <c r="R74" i="42"/>
  <c r="H91" i="42"/>
  <c r="M91" i="42" s="1"/>
  <c r="N91" i="42" s="1"/>
  <c r="U18" i="42"/>
  <c r="F62" i="42"/>
  <c r="U14" i="42"/>
  <c r="F58" i="42"/>
  <c r="H58" i="42" s="1"/>
  <c r="M83" i="42"/>
  <c r="N83" i="42" s="1"/>
  <c r="K83" i="42"/>
  <c r="L83" i="42" s="1"/>
  <c r="Q83" i="42"/>
  <c r="M75" i="42"/>
  <c r="N75" i="42" s="1"/>
  <c r="K75" i="42"/>
  <c r="L75" i="42" s="1"/>
  <c r="Q75" i="42"/>
  <c r="Q66" i="42"/>
  <c r="H66" i="42"/>
  <c r="M66" i="42" s="1"/>
  <c r="N66" i="42" s="1"/>
  <c r="Q78" i="42"/>
  <c r="R77" i="42"/>
  <c r="R33" i="34"/>
  <c r="Q33" i="34"/>
  <c r="U33" i="34" s="1"/>
  <c r="Q38" i="34"/>
  <c r="R38" i="34"/>
  <c r="N45" i="34"/>
  <c r="R45" i="34" s="1"/>
  <c r="Q44" i="34"/>
  <c r="U44" i="34" s="1"/>
  <c r="R44" i="34"/>
  <c r="H44" i="34"/>
  <c r="Q25" i="34"/>
  <c r="U25" i="34" s="1"/>
  <c r="O24" i="34"/>
  <c r="S24" i="34" s="1"/>
  <c r="O35" i="34"/>
  <c r="S35" i="34" s="1"/>
  <c r="H24" i="34"/>
  <c r="K24" i="34" s="1"/>
  <c r="G68" i="34" s="1"/>
  <c r="R68" i="34" s="1"/>
  <c r="O33" i="34"/>
  <c r="O44" i="34"/>
  <c r="S44" i="34" s="1"/>
  <c r="F70" i="34"/>
  <c r="Q70" i="34" s="1"/>
  <c r="U26" i="34"/>
  <c r="N30" i="34"/>
  <c r="R30" i="34" s="1"/>
  <c r="H13" i="34"/>
  <c r="K13" i="34" s="1"/>
  <c r="G57" i="34" s="1"/>
  <c r="O20" i="34"/>
  <c r="S20" i="34" s="1"/>
  <c r="O38" i="34"/>
  <c r="S38" i="34" s="1"/>
  <c r="O28" i="34"/>
  <c r="H17" i="34"/>
  <c r="N28" i="34"/>
  <c r="R28" i="34" s="1"/>
  <c r="H38" i="34"/>
  <c r="K38" i="34" s="1"/>
  <c r="G82" i="34" s="1"/>
  <c r="N35" i="34"/>
  <c r="R35" i="34" s="1"/>
  <c r="O47" i="34"/>
  <c r="S47" i="34" s="1"/>
  <c r="O50" i="34"/>
  <c r="S50" i="34" s="1"/>
  <c r="N13" i="34"/>
  <c r="N41" i="34"/>
  <c r="O41" i="34"/>
  <c r="S41" i="34" s="1"/>
  <c r="O34" i="34"/>
  <c r="N23" i="34"/>
  <c r="R23" i="34" s="1"/>
  <c r="O29" i="34"/>
  <c r="S29" i="34" s="1"/>
  <c r="O23" i="34"/>
  <c r="H29" i="34"/>
  <c r="K29" i="34" s="1"/>
  <c r="G73" i="34" s="1"/>
  <c r="O40" i="34"/>
  <c r="H43" i="34"/>
  <c r="K43" i="34" s="1"/>
  <c r="G87" i="34" s="1"/>
  <c r="F92" i="40"/>
  <c r="F89" i="40"/>
  <c r="F85" i="40"/>
  <c r="F79" i="40"/>
  <c r="F71" i="40"/>
  <c r="R18" i="40"/>
  <c r="Q18" i="40"/>
  <c r="R23" i="40"/>
  <c r="Q23" i="40"/>
  <c r="R15" i="40"/>
  <c r="Q15" i="40"/>
  <c r="U13" i="40"/>
  <c r="F57" i="40"/>
  <c r="H43" i="40"/>
  <c r="H40" i="40"/>
  <c r="H37" i="40"/>
  <c r="O23" i="40"/>
  <c r="O20" i="40"/>
  <c r="O17" i="40"/>
  <c r="H39" i="40"/>
  <c r="H36" i="40"/>
  <c r="O19" i="40"/>
  <c r="O16" i="40"/>
  <c r="O53" i="40"/>
  <c r="H38" i="40"/>
  <c r="H35" i="40"/>
  <c r="H32" i="40"/>
  <c r="O18" i="40"/>
  <c r="O15" i="40"/>
  <c r="O41" i="40"/>
  <c r="O52" i="40"/>
  <c r="H34" i="40"/>
  <c r="H31" i="40"/>
  <c r="H27" i="40"/>
  <c r="O14" i="40"/>
  <c r="O54" i="40"/>
  <c r="O51" i="40"/>
  <c r="H33" i="40"/>
  <c r="H30" i="40"/>
  <c r="H26" i="40"/>
  <c r="O13" i="40"/>
  <c r="O50" i="40"/>
  <c r="O47" i="40"/>
  <c r="H29" i="40"/>
  <c r="H28" i="40"/>
  <c r="H25" i="40"/>
  <c r="H22" i="40"/>
  <c r="O49" i="40"/>
  <c r="O46" i="40"/>
  <c r="H24" i="40"/>
  <c r="H21" i="40"/>
  <c r="O44" i="40"/>
  <c r="O48" i="40"/>
  <c r="O45" i="40"/>
  <c r="O42" i="40"/>
  <c r="H23" i="40"/>
  <c r="H20" i="40"/>
  <c r="H17" i="40"/>
  <c r="H46" i="40"/>
  <c r="O34" i="40"/>
  <c r="S34" i="40" s="1"/>
  <c r="O24" i="40"/>
  <c r="O30" i="40"/>
  <c r="O43" i="40"/>
  <c r="O36" i="40"/>
  <c r="S36" i="40" s="1"/>
  <c r="H15" i="40"/>
  <c r="H13" i="40"/>
  <c r="O33" i="40"/>
  <c r="H19" i="40"/>
  <c r="H18" i="40"/>
  <c r="O31" i="40"/>
  <c r="O28" i="40"/>
  <c r="O26" i="40"/>
  <c r="H53" i="40"/>
  <c r="H42" i="40"/>
  <c r="H41" i="40"/>
  <c r="O39" i="40"/>
  <c r="S39" i="40" s="1"/>
  <c r="O38" i="40"/>
  <c r="H16" i="40"/>
  <c r="H47" i="40"/>
  <c r="O35" i="40"/>
  <c r="H44" i="40"/>
  <c r="O32" i="40"/>
  <c r="H49" i="40"/>
  <c r="H45" i="40"/>
  <c r="H50" i="40"/>
  <c r="H48" i="40"/>
  <c r="H54" i="40"/>
  <c r="H51" i="40"/>
  <c r="O40" i="40"/>
  <c r="O29" i="40"/>
  <c r="O22" i="40"/>
  <c r="O21" i="40"/>
  <c r="H14" i="40"/>
  <c r="O37" i="40"/>
  <c r="O25" i="40"/>
  <c r="O27" i="40"/>
  <c r="H52" i="40"/>
  <c r="R20" i="40"/>
  <c r="Q20" i="40"/>
  <c r="R52" i="40"/>
  <c r="Q52" i="40"/>
  <c r="R50" i="40"/>
  <c r="Q50" i="40"/>
  <c r="R17" i="40"/>
  <c r="Q17" i="40"/>
  <c r="J78" i="40"/>
  <c r="N34" i="40"/>
  <c r="R47" i="40"/>
  <c r="Q47" i="40"/>
  <c r="N39" i="40"/>
  <c r="Q43" i="40"/>
  <c r="R43" i="40"/>
  <c r="N36" i="40"/>
  <c r="R46" i="40"/>
  <c r="Q46" i="40"/>
  <c r="R49" i="40"/>
  <c r="Q49" i="40"/>
  <c r="R37" i="40"/>
  <c r="Q37" i="40"/>
  <c r="R14" i="40"/>
  <c r="Q14" i="40"/>
  <c r="R54" i="40"/>
  <c r="Q54" i="40"/>
  <c r="F76" i="40"/>
  <c r="Q19" i="40"/>
  <c r="R19" i="40"/>
  <c r="R51" i="40"/>
  <c r="Q51" i="40"/>
  <c r="Q16" i="40"/>
  <c r="R16" i="40"/>
  <c r="N33" i="40"/>
  <c r="Q24" i="40"/>
  <c r="R24" i="40"/>
  <c r="R53" i="40"/>
  <c r="Q53" i="40"/>
  <c r="N30" i="40"/>
  <c r="R42" i="40"/>
  <c r="Q42" i="40"/>
  <c r="R38" i="40"/>
  <c r="Q38" i="40"/>
  <c r="R21" i="40"/>
  <c r="Q21" i="40"/>
  <c r="I78" i="40"/>
  <c r="I83" i="40"/>
  <c r="J83" i="40" s="1"/>
  <c r="N26" i="40"/>
  <c r="I80" i="40"/>
  <c r="J80" i="40" s="1"/>
  <c r="R44" i="40"/>
  <c r="Q44" i="40"/>
  <c r="F66" i="40"/>
  <c r="U22" i="40"/>
  <c r="F86" i="37"/>
  <c r="F90" i="38"/>
  <c r="R50" i="38"/>
  <c r="Q50" i="38"/>
  <c r="N31" i="38"/>
  <c r="R41" i="38"/>
  <c r="Q41" i="38"/>
  <c r="Q48" i="38"/>
  <c r="R48" i="38"/>
  <c r="Q25" i="38"/>
  <c r="R25" i="38"/>
  <c r="R24" i="38"/>
  <c r="Q24" i="38"/>
  <c r="R53" i="38"/>
  <c r="Q53" i="38"/>
  <c r="R14" i="38"/>
  <c r="Q14" i="38"/>
  <c r="R30" i="38"/>
  <c r="Q30" i="38"/>
  <c r="R21" i="38"/>
  <c r="Q21" i="38"/>
  <c r="N38" i="38"/>
  <c r="R54" i="38"/>
  <c r="Q54" i="38"/>
  <c r="R28" i="38"/>
  <c r="Q28" i="38"/>
  <c r="Q29" i="38"/>
  <c r="R29" i="38"/>
  <c r="R22" i="38"/>
  <c r="Q22" i="38"/>
  <c r="R51" i="38"/>
  <c r="Q51" i="38"/>
  <c r="N32" i="38"/>
  <c r="Q43" i="38"/>
  <c r="R43" i="38"/>
  <c r="Q19" i="38"/>
  <c r="R19" i="38"/>
  <c r="R37" i="38"/>
  <c r="Q37" i="38"/>
  <c r="H43" i="38"/>
  <c r="H40" i="38"/>
  <c r="H37" i="38"/>
  <c r="O23" i="38"/>
  <c r="O20" i="38"/>
  <c r="O17" i="38"/>
  <c r="O49" i="38"/>
  <c r="O46" i="38"/>
  <c r="H39" i="38"/>
  <c r="H36" i="38"/>
  <c r="O19" i="38"/>
  <c r="O16" i="38"/>
  <c r="O53" i="38"/>
  <c r="H38" i="38"/>
  <c r="H35" i="38"/>
  <c r="H32" i="38"/>
  <c r="O18" i="38"/>
  <c r="O15" i="38"/>
  <c r="O52" i="38"/>
  <c r="H34" i="38"/>
  <c r="H31" i="38"/>
  <c r="H27" i="38"/>
  <c r="O14" i="38"/>
  <c r="O54" i="38"/>
  <c r="O51" i="38"/>
  <c r="H33" i="38"/>
  <c r="H30" i="38"/>
  <c r="H26" i="38"/>
  <c r="O13" i="38"/>
  <c r="O50" i="38"/>
  <c r="O47" i="38"/>
  <c r="H29" i="38"/>
  <c r="H28" i="38"/>
  <c r="H25" i="38"/>
  <c r="H22" i="38"/>
  <c r="H53" i="38"/>
  <c r="H44" i="38"/>
  <c r="H16" i="38"/>
  <c r="H13" i="38"/>
  <c r="H46" i="38"/>
  <c r="O29" i="38"/>
  <c r="O26" i="38"/>
  <c r="O45" i="38"/>
  <c r="O43" i="38"/>
  <c r="O42" i="38"/>
  <c r="O30" i="38"/>
  <c r="O40" i="38"/>
  <c r="H47" i="38"/>
  <c r="O36" i="38"/>
  <c r="O39" i="38"/>
  <c r="O35" i="38"/>
  <c r="H41" i="38"/>
  <c r="O25" i="38"/>
  <c r="H45" i="38"/>
  <c r="H15" i="38"/>
  <c r="O28" i="38"/>
  <c r="O34" i="38"/>
  <c r="O22" i="38"/>
  <c r="H14" i="38"/>
  <c r="O38" i="38"/>
  <c r="S38" i="38" s="1"/>
  <c r="H23" i="38"/>
  <c r="H52" i="38"/>
  <c r="H51" i="38"/>
  <c r="H50" i="38"/>
  <c r="O41" i="38"/>
  <c r="O27" i="38"/>
  <c r="S27" i="38" s="1"/>
  <c r="O21" i="38"/>
  <c r="O48" i="38"/>
  <c r="H42" i="38"/>
  <c r="O37" i="38"/>
  <c r="O33" i="38"/>
  <c r="H21" i="38"/>
  <c r="H54" i="38"/>
  <c r="O32" i="38"/>
  <c r="H19" i="38"/>
  <c r="H20" i="38"/>
  <c r="H49" i="38"/>
  <c r="O31" i="38"/>
  <c r="S31" i="38" s="1"/>
  <c r="H17" i="38"/>
  <c r="H48" i="38"/>
  <c r="O24" i="38"/>
  <c r="H18" i="38"/>
  <c r="O44" i="38"/>
  <c r="H24" i="38"/>
  <c r="R23" i="38"/>
  <c r="Q23" i="38"/>
  <c r="F86" i="38"/>
  <c r="R49" i="38"/>
  <c r="Q49" i="38"/>
  <c r="R20" i="38"/>
  <c r="Q20" i="38"/>
  <c r="R13" i="38"/>
  <c r="Q13" i="38"/>
  <c r="R17" i="38"/>
  <c r="Q17" i="38"/>
  <c r="R18" i="38"/>
  <c r="Q18" i="38"/>
  <c r="N39" i="38"/>
  <c r="R15" i="38"/>
  <c r="Q15" i="38"/>
  <c r="Q26" i="38"/>
  <c r="R26" i="38"/>
  <c r="R52" i="38"/>
  <c r="Q52" i="38"/>
  <c r="N27" i="38"/>
  <c r="Q16" i="38"/>
  <c r="R16" i="38"/>
  <c r="N35" i="38"/>
  <c r="R47" i="38"/>
  <c r="Q47" i="38"/>
  <c r="N36" i="38"/>
  <c r="N34" i="38"/>
  <c r="F89" i="37"/>
  <c r="F87" i="37"/>
  <c r="F78" i="37"/>
  <c r="R20" i="37"/>
  <c r="Q20" i="37"/>
  <c r="R52" i="37"/>
  <c r="Q52" i="37"/>
  <c r="N25" i="37"/>
  <c r="R17" i="37"/>
  <c r="Q17" i="37"/>
  <c r="N22" i="37"/>
  <c r="R14" i="37"/>
  <c r="Q14" i="37"/>
  <c r="R46" i="37"/>
  <c r="Q46" i="37"/>
  <c r="R37" i="37"/>
  <c r="Q37" i="37"/>
  <c r="Q19" i="37"/>
  <c r="R19" i="37"/>
  <c r="R54" i="37"/>
  <c r="Q54" i="37"/>
  <c r="F77" i="37"/>
  <c r="R49" i="37"/>
  <c r="Q49" i="37"/>
  <c r="Q16" i="37"/>
  <c r="R16" i="37"/>
  <c r="R51" i="37"/>
  <c r="Q51" i="37"/>
  <c r="R53" i="37"/>
  <c r="Q53" i="37"/>
  <c r="F85" i="37"/>
  <c r="H43" i="37"/>
  <c r="H40" i="37"/>
  <c r="H37" i="37"/>
  <c r="O23" i="37"/>
  <c r="O20" i="37"/>
  <c r="O17" i="37"/>
  <c r="H39" i="37"/>
  <c r="H36" i="37"/>
  <c r="O19" i="37"/>
  <c r="O16" i="37"/>
  <c r="O40" i="37"/>
  <c r="O53" i="37"/>
  <c r="H38" i="37"/>
  <c r="H35" i="37"/>
  <c r="H32" i="37"/>
  <c r="O18" i="37"/>
  <c r="O15" i="37"/>
  <c r="H53" i="37"/>
  <c r="O52" i="37"/>
  <c r="H34" i="37"/>
  <c r="H31" i="37"/>
  <c r="H27" i="37"/>
  <c r="O14" i="37"/>
  <c r="O54" i="37"/>
  <c r="O51" i="37"/>
  <c r="H33" i="37"/>
  <c r="H30" i="37"/>
  <c r="H26" i="37"/>
  <c r="O13" i="37"/>
  <c r="O43" i="37"/>
  <c r="O50" i="37"/>
  <c r="O47" i="37"/>
  <c r="H29" i="37"/>
  <c r="H28" i="37"/>
  <c r="H25" i="37"/>
  <c r="H22" i="37"/>
  <c r="O49" i="37"/>
  <c r="O46" i="37"/>
  <c r="H24" i="37"/>
  <c r="H21" i="37"/>
  <c r="O48" i="37"/>
  <c r="O45" i="37"/>
  <c r="O42" i="37"/>
  <c r="H23" i="37"/>
  <c r="H20" i="37"/>
  <c r="H17" i="37"/>
  <c r="O37" i="37"/>
  <c r="O44" i="37"/>
  <c r="O41" i="37"/>
  <c r="H19" i="37"/>
  <c r="H16" i="37"/>
  <c r="H47" i="37"/>
  <c r="O29" i="37"/>
  <c r="H52" i="37"/>
  <c r="H49" i="37"/>
  <c r="O26" i="37"/>
  <c r="H46" i="37"/>
  <c r="O25" i="37"/>
  <c r="S25" i="37" s="1"/>
  <c r="O24" i="37"/>
  <c r="H48" i="37"/>
  <c r="H14" i="37"/>
  <c r="H45" i="37"/>
  <c r="O39" i="37"/>
  <c r="H15" i="37"/>
  <c r="H42" i="37"/>
  <c r="O36" i="37"/>
  <c r="H13" i="37"/>
  <c r="H44" i="37"/>
  <c r="O38" i="37"/>
  <c r="S38" i="37" s="1"/>
  <c r="H41" i="37"/>
  <c r="O35" i="37"/>
  <c r="H51" i="37"/>
  <c r="O34" i="37"/>
  <c r="O30" i="37"/>
  <c r="H54" i="37"/>
  <c r="O22" i="37"/>
  <c r="O31" i="37"/>
  <c r="O32" i="37"/>
  <c r="O27" i="37"/>
  <c r="H18" i="37"/>
  <c r="O28" i="37"/>
  <c r="H50" i="37"/>
  <c r="O33" i="37"/>
  <c r="O21" i="37"/>
  <c r="R24" i="37"/>
  <c r="Q24" i="37"/>
  <c r="R50" i="37"/>
  <c r="Q50" i="37"/>
  <c r="F92" i="37"/>
  <c r="Q39" i="37"/>
  <c r="R39" i="37"/>
  <c r="F57" i="37"/>
  <c r="U13" i="37"/>
  <c r="N38" i="37"/>
  <c r="N35" i="37"/>
  <c r="R21" i="37"/>
  <c r="Q21" i="37"/>
  <c r="N32" i="37"/>
  <c r="R47" i="37"/>
  <c r="Q47" i="37"/>
  <c r="F88" i="37"/>
  <c r="N29" i="37"/>
  <c r="Q36" i="37"/>
  <c r="R36" i="37"/>
  <c r="R15" i="37"/>
  <c r="Q15" i="37"/>
  <c r="Q23" i="37"/>
  <c r="R23" i="37"/>
  <c r="R18" i="37"/>
  <c r="Q18" i="37"/>
  <c r="N28" i="37"/>
  <c r="F75" i="37"/>
  <c r="R40" i="37"/>
  <c r="Q40" i="37"/>
  <c r="H70" i="34"/>
  <c r="I87" i="34"/>
  <c r="J87" i="34" s="1"/>
  <c r="I81" i="34"/>
  <c r="J81" i="34" s="1"/>
  <c r="I73" i="34"/>
  <c r="J73" i="34" s="1"/>
  <c r="I61" i="34"/>
  <c r="J61" i="34" s="1"/>
  <c r="N36" i="34"/>
  <c r="R36" i="34" s="1"/>
  <c r="I74" i="34"/>
  <c r="J74" i="34" s="1"/>
  <c r="Q42" i="34"/>
  <c r="U42" i="34" s="1"/>
  <c r="Q35" i="34"/>
  <c r="U35" i="34" s="1"/>
  <c r="I93" i="34"/>
  <c r="J93" i="34" s="1"/>
  <c r="R91" i="34"/>
  <c r="N39" i="34"/>
  <c r="R39" i="34" s="1"/>
  <c r="I82" i="34"/>
  <c r="J82" i="34" s="1"/>
  <c r="N31" i="34"/>
  <c r="R31" i="34" s="1"/>
  <c r="N27" i="34"/>
  <c r="R27" i="34" s="1"/>
  <c r="I90" i="34"/>
  <c r="J90" i="34" s="1"/>
  <c r="K14" i="34"/>
  <c r="G58" i="34" s="1"/>
  <c r="R58" i="34" s="1"/>
  <c r="H31" i="34"/>
  <c r="I76" i="34"/>
  <c r="J76" i="34" s="1"/>
  <c r="Q54" i="34"/>
  <c r="U54" i="34" s="1"/>
  <c r="Q30" i="34"/>
  <c r="U30" i="34" s="1"/>
  <c r="Q46" i="34"/>
  <c r="U46" i="34" s="1"/>
  <c r="K48" i="34"/>
  <c r="G92" i="34" s="1"/>
  <c r="R92" i="34" s="1"/>
  <c r="R66" i="34"/>
  <c r="R78" i="34"/>
  <c r="H37" i="34"/>
  <c r="H39" i="34"/>
  <c r="Q45" i="34"/>
  <c r="U45" i="34" s="1"/>
  <c r="Q49" i="34"/>
  <c r="U49" i="34" s="1"/>
  <c r="H27" i="34"/>
  <c r="I70" i="34"/>
  <c r="J70" i="34" s="1"/>
  <c r="O39" i="34"/>
  <c r="S39" i="34" s="1"/>
  <c r="I86" i="34"/>
  <c r="J86" i="34" s="1"/>
  <c r="Q19" i="34"/>
  <c r="U19" i="34" s="1"/>
  <c r="Q51" i="34"/>
  <c r="U51" i="34" s="1"/>
  <c r="I95" i="34"/>
  <c r="J95" i="34" s="1"/>
  <c r="I60" i="34"/>
  <c r="J60" i="34" s="1"/>
  <c r="R69" i="34"/>
  <c r="R84" i="34"/>
  <c r="Q24" i="34"/>
  <c r="U24" i="34" s="1"/>
  <c r="Q14" i="34"/>
  <c r="U14" i="34" s="1"/>
  <c r="I92" i="34"/>
  <c r="J92" i="34" s="1"/>
  <c r="R98" i="34"/>
  <c r="Q21" i="34"/>
  <c r="U21" i="34" s="1"/>
  <c r="Q53" i="34"/>
  <c r="U53" i="34" s="1"/>
  <c r="I69" i="34"/>
  <c r="J69" i="34" s="1"/>
  <c r="Q32" i="34"/>
  <c r="U32" i="34" s="1"/>
  <c r="K28" i="34"/>
  <c r="G72" i="34" s="1"/>
  <c r="R72" i="34" s="1"/>
  <c r="I97" i="34"/>
  <c r="J97" i="34" s="1"/>
  <c r="K41" i="34"/>
  <c r="G85" i="34" s="1"/>
  <c r="O36" i="34"/>
  <c r="S36" i="34" s="1"/>
  <c r="I64" i="34"/>
  <c r="J64" i="34" s="1"/>
  <c r="N43" i="34"/>
  <c r="R43" i="34" s="1"/>
  <c r="I66" i="34"/>
  <c r="J66" i="34" s="1"/>
  <c r="Q28" i="34"/>
  <c r="U28" i="34" s="1"/>
  <c r="R96" i="34"/>
  <c r="K44" i="34"/>
  <c r="G88" i="34" s="1"/>
  <c r="R88" i="34" s="1"/>
  <c r="I91" i="34"/>
  <c r="J91" i="34" s="1"/>
  <c r="K32" i="34"/>
  <c r="G76" i="34" s="1"/>
  <c r="R76" i="34" s="1"/>
  <c r="K15" i="34"/>
  <c r="G59" i="34" s="1"/>
  <c r="R59" i="34" s="1"/>
  <c r="Q48" i="34"/>
  <c r="U48" i="34" s="1"/>
  <c r="Q16" i="34"/>
  <c r="U16" i="34" s="1"/>
  <c r="N40" i="34"/>
  <c r="R40" i="34" s="1"/>
  <c r="I75" i="34"/>
  <c r="J75" i="34" s="1"/>
  <c r="R94" i="34"/>
  <c r="I62" i="34"/>
  <c r="J62" i="34" s="1"/>
  <c r="R67" i="34"/>
  <c r="K46" i="34"/>
  <c r="G90" i="34" s="1"/>
  <c r="R90" i="34" s="1"/>
  <c r="F77" i="34"/>
  <c r="R93" i="34"/>
  <c r="R79" i="34"/>
  <c r="Q20" i="34"/>
  <c r="U20" i="34" s="1"/>
  <c r="I71" i="34"/>
  <c r="J71" i="34" s="1"/>
  <c r="Q50" i="34"/>
  <c r="U50" i="34" s="1"/>
  <c r="F73" i="34"/>
  <c r="R97" i="34"/>
  <c r="I89" i="34"/>
  <c r="J89" i="34" s="1"/>
  <c r="N37" i="34"/>
  <c r="R37" i="34" s="1"/>
  <c r="Q18" i="34"/>
  <c r="U18" i="34" s="1"/>
  <c r="Q47" i="34"/>
  <c r="U47" i="34" s="1"/>
  <c r="K51" i="34"/>
  <c r="G95" i="34" s="1"/>
  <c r="R86" i="34"/>
  <c r="R60" i="34"/>
  <c r="I57" i="34"/>
  <c r="J57" i="34" s="1"/>
  <c r="Q15" i="34"/>
  <c r="U15" i="34" s="1"/>
  <c r="Q17" i="34"/>
  <c r="U17" i="34" s="1"/>
  <c r="K17" i="34"/>
  <c r="G61" i="34" s="1"/>
  <c r="I98" i="34"/>
  <c r="J98" i="34" s="1"/>
  <c r="Q22" i="34"/>
  <c r="U22" i="34" s="1"/>
  <c r="R57" i="34"/>
  <c r="R63" i="34"/>
  <c r="R70" i="34"/>
  <c r="Q52" i="34"/>
  <c r="U52" i="34" s="1"/>
  <c r="I59" i="34"/>
  <c r="J59" i="34" s="1"/>
  <c r="R74" i="34"/>
  <c r="I58" i="34"/>
  <c r="J58" i="34" s="1"/>
  <c r="N34" i="34"/>
  <c r="R34" i="34" s="1"/>
  <c r="I65" i="34"/>
  <c r="J65" i="34" s="1"/>
  <c r="F69" i="34"/>
  <c r="I96" i="34"/>
  <c r="J96" i="34" s="1"/>
  <c r="K18" i="34"/>
  <c r="G62" i="34" s="1"/>
  <c r="Q23" i="34"/>
  <c r="U23" i="34" s="1"/>
  <c r="K21" i="34"/>
  <c r="G65" i="34" s="1"/>
  <c r="R65" i="34" s="1"/>
  <c r="R64" i="34"/>
  <c r="K45" i="34"/>
  <c r="G89" i="34" s="1"/>
  <c r="R89" i="34" s="1"/>
  <c r="K33" i="34"/>
  <c r="G77" i="34" s="1"/>
  <c r="R77" i="34" s="1"/>
  <c r="H36" i="34"/>
  <c r="M78" i="42" l="1"/>
  <c r="N78" i="42" s="1"/>
  <c r="O95" i="42"/>
  <c r="P95" i="42" s="1"/>
  <c r="M80" i="42"/>
  <c r="N80" i="42" s="1"/>
  <c r="O80" i="42" s="1"/>
  <c r="P80" i="42" s="1"/>
  <c r="K79" i="42"/>
  <c r="L79" i="42" s="1"/>
  <c r="O79" i="42" s="1"/>
  <c r="P79" i="42" s="1"/>
  <c r="K63" i="42"/>
  <c r="L63" i="42" s="1"/>
  <c r="O63" i="42" s="1"/>
  <c r="P63" i="42" s="1"/>
  <c r="K92" i="42"/>
  <c r="L92" i="42" s="1"/>
  <c r="O92" i="42" s="1"/>
  <c r="P92" i="42" s="1"/>
  <c r="M89" i="42"/>
  <c r="N89" i="42" s="1"/>
  <c r="O89" i="42" s="1"/>
  <c r="P89" i="42" s="1"/>
  <c r="M74" i="42"/>
  <c r="N74" i="42" s="1"/>
  <c r="O74" i="42" s="1"/>
  <c r="P74" i="42" s="1"/>
  <c r="O60" i="42"/>
  <c r="P60" i="42" s="1"/>
  <c r="O69" i="42"/>
  <c r="P69" i="42" s="1"/>
  <c r="T57" i="42"/>
  <c r="K84" i="42"/>
  <c r="L84" i="42" s="1"/>
  <c r="O84" i="42" s="1"/>
  <c r="P84" i="42" s="1"/>
  <c r="O97" i="42"/>
  <c r="P97" i="42" s="1"/>
  <c r="O75" i="42"/>
  <c r="P75" i="42" s="1"/>
  <c r="M61" i="42"/>
  <c r="N61" i="42" s="1"/>
  <c r="O61" i="42" s="1"/>
  <c r="P61" i="42" s="1"/>
  <c r="O86" i="42"/>
  <c r="P86" i="42" s="1"/>
  <c r="Q73" i="42"/>
  <c r="H73" i="42"/>
  <c r="K73" i="42" s="1"/>
  <c r="L73" i="42" s="1"/>
  <c r="T98" i="42"/>
  <c r="S98" i="42"/>
  <c r="Q90" i="42"/>
  <c r="T68" i="42"/>
  <c r="S68" i="42"/>
  <c r="K98" i="42"/>
  <c r="L98" i="42" s="1"/>
  <c r="O98" i="42" s="1"/>
  <c r="P98" i="42" s="1"/>
  <c r="M70" i="42"/>
  <c r="N70" i="42" s="1"/>
  <c r="O70" i="42" s="1"/>
  <c r="P70" i="42" s="1"/>
  <c r="O68" i="42"/>
  <c r="P68" i="42" s="1"/>
  <c r="T82" i="42"/>
  <c r="S82" i="42"/>
  <c r="O78" i="42"/>
  <c r="P78" i="42" s="1"/>
  <c r="Q62" i="42"/>
  <c r="S81" i="42"/>
  <c r="T81" i="42"/>
  <c r="M88" i="42"/>
  <c r="N88" i="42" s="1"/>
  <c r="K88" i="42"/>
  <c r="L88" i="42" s="1"/>
  <c r="Q88" i="42"/>
  <c r="M82" i="42"/>
  <c r="N82" i="42" s="1"/>
  <c r="O82" i="42" s="1"/>
  <c r="P82" i="42" s="1"/>
  <c r="K91" i="42"/>
  <c r="L91" i="42" s="1"/>
  <c r="O91" i="42" s="1"/>
  <c r="P91" i="42" s="1"/>
  <c r="M81" i="42"/>
  <c r="N81" i="42" s="1"/>
  <c r="O81" i="42" s="1"/>
  <c r="P81" i="42" s="1"/>
  <c r="T74" i="42"/>
  <c r="S74" i="42"/>
  <c r="T72" i="42"/>
  <c r="S72" i="42"/>
  <c r="S93" i="42"/>
  <c r="T93" i="42"/>
  <c r="K72" i="42"/>
  <c r="L72" i="42" s="1"/>
  <c r="O72" i="42" s="1"/>
  <c r="P72" i="42" s="1"/>
  <c r="M58" i="42"/>
  <c r="N58" i="42" s="1"/>
  <c r="K58" i="42"/>
  <c r="L58" i="42" s="1"/>
  <c r="Q58" i="42"/>
  <c r="T71" i="42"/>
  <c r="S71" i="42"/>
  <c r="Q67" i="42"/>
  <c r="K66" i="42"/>
  <c r="L66" i="42" s="1"/>
  <c r="O66" i="42" s="1"/>
  <c r="P66" i="42" s="1"/>
  <c r="M71" i="42"/>
  <c r="N71" i="42" s="1"/>
  <c r="O71" i="42" s="1"/>
  <c r="P71" i="42" s="1"/>
  <c r="T69" i="42"/>
  <c r="S69" i="42"/>
  <c r="K93" i="42"/>
  <c r="L93" i="42" s="1"/>
  <c r="O93" i="42" s="1"/>
  <c r="P93" i="42" s="1"/>
  <c r="T64" i="42"/>
  <c r="S64" i="42"/>
  <c r="M77" i="42"/>
  <c r="N77" i="42" s="1"/>
  <c r="K77" i="42"/>
  <c r="L77" i="42" s="1"/>
  <c r="Q77" i="42"/>
  <c r="M76" i="42"/>
  <c r="N76" i="42" s="1"/>
  <c r="K76" i="42"/>
  <c r="L76" i="42" s="1"/>
  <c r="Q76" i="42"/>
  <c r="S91" i="42"/>
  <c r="T91" i="42"/>
  <c r="T66" i="42"/>
  <c r="S66" i="42"/>
  <c r="H62" i="42"/>
  <c r="K62" i="42" s="1"/>
  <c r="L62" i="42" s="1"/>
  <c r="T75" i="42"/>
  <c r="S75" i="42"/>
  <c r="H96" i="42"/>
  <c r="K96" i="42" s="1"/>
  <c r="L96" i="42" s="1"/>
  <c r="Q96" i="42"/>
  <c r="T95" i="42"/>
  <c r="S95" i="42"/>
  <c r="T63" i="42"/>
  <c r="S63" i="42"/>
  <c r="O64" i="42"/>
  <c r="P64" i="42" s="1"/>
  <c r="T84" i="42"/>
  <c r="S84" i="42"/>
  <c r="S97" i="42"/>
  <c r="T97" i="42"/>
  <c r="T92" i="42"/>
  <c r="S92" i="42"/>
  <c r="T61" i="42"/>
  <c r="S61" i="42"/>
  <c r="T70" i="42"/>
  <c r="S70" i="42"/>
  <c r="T60" i="42"/>
  <c r="S60" i="42"/>
  <c r="S78" i="42"/>
  <c r="T78" i="42"/>
  <c r="M57" i="42"/>
  <c r="N57" i="42" s="1"/>
  <c r="O57" i="42" s="1"/>
  <c r="P57" i="42" s="1"/>
  <c r="T86" i="42"/>
  <c r="S86" i="42"/>
  <c r="Q59" i="42"/>
  <c r="H59" i="42"/>
  <c r="M59" i="42" s="1"/>
  <c r="N59" i="42" s="1"/>
  <c r="H90" i="42"/>
  <c r="M90" i="42" s="1"/>
  <c r="N90" i="42" s="1"/>
  <c r="T87" i="42"/>
  <c r="S87" i="42"/>
  <c r="T83" i="42"/>
  <c r="S83" i="42"/>
  <c r="T79" i="42"/>
  <c r="S79" i="42"/>
  <c r="M65" i="42"/>
  <c r="N65" i="42" s="1"/>
  <c r="K65" i="42"/>
  <c r="L65" i="42" s="1"/>
  <c r="Q65" i="42"/>
  <c r="T80" i="42"/>
  <c r="S80" i="42"/>
  <c r="K94" i="42"/>
  <c r="L94" i="42" s="1"/>
  <c r="O94" i="42" s="1"/>
  <c r="P94" i="42" s="1"/>
  <c r="K87" i="42"/>
  <c r="L87" i="42" s="1"/>
  <c r="O87" i="42" s="1"/>
  <c r="P87" i="42" s="1"/>
  <c r="O83" i="42"/>
  <c r="P83" i="42" s="1"/>
  <c r="M85" i="42"/>
  <c r="N85" i="42" s="1"/>
  <c r="K85" i="42"/>
  <c r="L85" i="42" s="1"/>
  <c r="Q85" i="42"/>
  <c r="H67" i="42"/>
  <c r="K67" i="42" s="1"/>
  <c r="L67" i="42" s="1"/>
  <c r="I88" i="34"/>
  <c r="J88" i="34" s="1"/>
  <c r="I94" i="34"/>
  <c r="J94" i="34" s="1"/>
  <c r="I78" i="34"/>
  <c r="J78" i="34" s="1"/>
  <c r="S34" i="34"/>
  <c r="I79" i="34"/>
  <c r="J79" i="34" s="1"/>
  <c r="I72" i="34"/>
  <c r="J72" i="34" s="1"/>
  <c r="S28" i="34"/>
  <c r="I85" i="34"/>
  <c r="J85" i="34" s="1"/>
  <c r="I84" i="34"/>
  <c r="J84" i="34" s="1"/>
  <c r="S40" i="34"/>
  <c r="S33" i="34"/>
  <c r="I77" i="34"/>
  <c r="J77" i="34" s="1"/>
  <c r="Q13" i="34"/>
  <c r="U13" i="34" s="1"/>
  <c r="R13" i="34"/>
  <c r="I68" i="34"/>
  <c r="J68" i="34" s="1"/>
  <c r="Q41" i="34"/>
  <c r="U41" i="34" s="1"/>
  <c r="R41" i="34"/>
  <c r="U38" i="34"/>
  <c r="F82" i="34"/>
  <c r="H82" i="34" s="1"/>
  <c r="Q82" i="34"/>
  <c r="F88" i="34"/>
  <c r="Q88" i="34" s="1"/>
  <c r="I67" i="34"/>
  <c r="J67" i="34" s="1"/>
  <c r="S23" i="34"/>
  <c r="R73" i="34"/>
  <c r="R87" i="34"/>
  <c r="F98" i="40"/>
  <c r="U54" i="40"/>
  <c r="S32" i="40"/>
  <c r="I76" i="40"/>
  <c r="J76" i="40" s="1"/>
  <c r="R57" i="40"/>
  <c r="Q57" i="40"/>
  <c r="K13" i="40"/>
  <c r="G57" i="40" s="1"/>
  <c r="H57" i="40" s="1"/>
  <c r="K24" i="40"/>
  <c r="G68" i="40" s="1"/>
  <c r="R68" i="40" s="1"/>
  <c r="S20" i="40"/>
  <c r="I64" i="40"/>
  <c r="J64" i="40" s="1"/>
  <c r="F97" i="40"/>
  <c r="Q97" i="40" s="1"/>
  <c r="U53" i="40"/>
  <c r="U43" i="40"/>
  <c r="F87" i="40"/>
  <c r="Q87" i="40" s="1"/>
  <c r="R96" i="40"/>
  <c r="K52" i="40"/>
  <c r="G96" i="40" s="1"/>
  <c r="K44" i="40"/>
  <c r="G88" i="40" s="1"/>
  <c r="R88" i="40" s="1"/>
  <c r="K15" i="40"/>
  <c r="G59" i="40" s="1"/>
  <c r="S46" i="40"/>
  <c r="I90" i="40"/>
  <c r="J90" i="40" s="1"/>
  <c r="Q75" i="40"/>
  <c r="K31" i="40"/>
  <c r="G75" i="40" s="1"/>
  <c r="H75" i="40" s="1"/>
  <c r="S23" i="40"/>
  <c r="I67" i="40"/>
  <c r="J67" i="40" s="1"/>
  <c r="Q71" i="40"/>
  <c r="K27" i="40"/>
  <c r="G71" i="40" s="1"/>
  <c r="H71" i="40" s="1"/>
  <c r="S27" i="40"/>
  <c r="I71" i="40"/>
  <c r="J71" i="40" s="1"/>
  <c r="S35" i="40"/>
  <c r="I79" i="40"/>
  <c r="J79" i="40" s="1"/>
  <c r="S49" i="40"/>
  <c r="I93" i="40"/>
  <c r="J93" i="40" s="1"/>
  <c r="K34" i="40"/>
  <c r="G78" i="40" s="1"/>
  <c r="K37" i="40"/>
  <c r="G81" i="40" s="1"/>
  <c r="S52" i="40"/>
  <c r="I96" i="40"/>
  <c r="J96" i="40" s="1"/>
  <c r="K16" i="40"/>
  <c r="G60" i="40" s="1"/>
  <c r="R69" i="40"/>
  <c r="Q69" i="40"/>
  <c r="K25" i="40"/>
  <c r="G69" i="40" s="1"/>
  <c r="H69" i="40" s="1"/>
  <c r="K43" i="40"/>
  <c r="G87" i="40" s="1"/>
  <c r="R87" i="40" s="1"/>
  <c r="U47" i="40"/>
  <c r="F91" i="40"/>
  <c r="Q91" i="40" s="1"/>
  <c r="K14" i="40"/>
  <c r="G58" i="40" s="1"/>
  <c r="S38" i="40"/>
  <c r="I82" i="40"/>
  <c r="J82" i="40" s="1"/>
  <c r="S24" i="40"/>
  <c r="I68" i="40"/>
  <c r="J68" i="40" s="1"/>
  <c r="Q72" i="40"/>
  <c r="R72" i="40"/>
  <c r="K28" i="40"/>
  <c r="G72" i="40" s="1"/>
  <c r="H72" i="40" s="1"/>
  <c r="S15" i="40"/>
  <c r="I59" i="40"/>
  <c r="J59" i="40" s="1"/>
  <c r="Q66" i="40"/>
  <c r="K22" i="40"/>
  <c r="G66" i="40" s="1"/>
  <c r="H66" i="40" s="1"/>
  <c r="M66" i="40" s="1"/>
  <c r="N66" i="40" s="1"/>
  <c r="U24" i="40"/>
  <c r="F68" i="40"/>
  <c r="S37" i="40"/>
  <c r="I81" i="40"/>
  <c r="J81" i="40" s="1"/>
  <c r="S30" i="40"/>
  <c r="I74" i="40"/>
  <c r="J74" i="40" s="1"/>
  <c r="S41" i="40"/>
  <c r="I85" i="40"/>
  <c r="J85" i="40" s="1"/>
  <c r="R33" i="40"/>
  <c r="Q33" i="40"/>
  <c r="U37" i="40"/>
  <c r="F81" i="40"/>
  <c r="Q81" i="40" s="1"/>
  <c r="S21" i="40"/>
  <c r="I65" i="40"/>
  <c r="J65" i="40" s="1"/>
  <c r="Q73" i="40"/>
  <c r="K29" i="40"/>
  <c r="G73" i="40" s="1"/>
  <c r="H73" i="40" s="1"/>
  <c r="S18" i="40"/>
  <c r="I62" i="40"/>
  <c r="J62" i="40" s="1"/>
  <c r="Q34" i="40"/>
  <c r="R34" i="40"/>
  <c r="S22" i="40"/>
  <c r="I66" i="40"/>
  <c r="J66" i="40" s="1"/>
  <c r="Q85" i="40"/>
  <c r="K41" i="40"/>
  <c r="G85" i="40" s="1"/>
  <c r="H85" i="40" s="1"/>
  <c r="R90" i="40"/>
  <c r="K46" i="40"/>
  <c r="G90" i="40" s="1"/>
  <c r="S47" i="40"/>
  <c r="I91" i="40"/>
  <c r="J91" i="40" s="1"/>
  <c r="Q76" i="40"/>
  <c r="K32" i="40"/>
  <c r="G76" i="40" s="1"/>
  <c r="H76" i="40" s="1"/>
  <c r="K76" i="40" s="1"/>
  <c r="L76" i="40" s="1"/>
  <c r="F59" i="40"/>
  <c r="U15" i="40"/>
  <c r="F58" i="40"/>
  <c r="Q58" i="40" s="1"/>
  <c r="U14" i="40"/>
  <c r="U21" i="40"/>
  <c r="F65" i="40"/>
  <c r="Q65" i="40" s="1"/>
  <c r="U49" i="40"/>
  <c r="F93" i="40"/>
  <c r="Q93" i="40" s="1"/>
  <c r="K17" i="40"/>
  <c r="G61" i="40" s="1"/>
  <c r="R61" i="40" s="1"/>
  <c r="S50" i="40"/>
  <c r="I94" i="40"/>
  <c r="J94" i="40" s="1"/>
  <c r="K35" i="40"/>
  <c r="G79" i="40" s="1"/>
  <c r="H79" i="40" s="1"/>
  <c r="R79" i="40"/>
  <c r="Q79" i="40"/>
  <c r="S25" i="40"/>
  <c r="I69" i="40"/>
  <c r="J69" i="40" s="1"/>
  <c r="K42" i="40"/>
  <c r="G86" i="40" s="1"/>
  <c r="F60" i="40"/>
  <c r="U16" i="40"/>
  <c r="U17" i="40"/>
  <c r="F61" i="40"/>
  <c r="S40" i="40"/>
  <c r="I84" i="40"/>
  <c r="J84" i="40" s="1"/>
  <c r="R97" i="40"/>
  <c r="K53" i="40"/>
  <c r="G97" i="40" s="1"/>
  <c r="K20" i="40"/>
  <c r="G64" i="40" s="1"/>
  <c r="S13" i="40"/>
  <c r="I57" i="40"/>
  <c r="J57" i="40" s="1"/>
  <c r="K38" i="40"/>
  <c r="G82" i="40" s="1"/>
  <c r="U23" i="40"/>
  <c r="F67" i="40"/>
  <c r="Q67" i="40" s="1"/>
  <c r="R39" i="40"/>
  <c r="Q39" i="40"/>
  <c r="S29" i="40"/>
  <c r="I73" i="40"/>
  <c r="J73" i="40" s="1"/>
  <c r="U51" i="40"/>
  <c r="F95" i="40"/>
  <c r="Q95" i="40" s="1"/>
  <c r="U46" i="40"/>
  <c r="F90" i="40"/>
  <c r="R95" i="40"/>
  <c r="K51" i="40"/>
  <c r="G95" i="40" s="1"/>
  <c r="S26" i="40"/>
  <c r="I70" i="40"/>
  <c r="J70" i="40" s="1"/>
  <c r="K23" i="40"/>
  <c r="G67" i="40" s="1"/>
  <c r="K26" i="40"/>
  <c r="G70" i="40" s="1"/>
  <c r="R70" i="40" s="1"/>
  <c r="S53" i="40"/>
  <c r="I97" i="40"/>
  <c r="J97" i="40" s="1"/>
  <c r="R26" i="40"/>
  <c r="Q26" i="40"/>
  <c r="U38" i="40"/>
  <c r="F82" i="40"/>
  <c r="U50" i="40"/>
  <c r="F94" i="40"/>
  <c r="Q94" i="40" s="1"/>
  <c r="Q98" i="40"/>
  <c r="K54" i="40"/>
  <c r="G98" i="40" s="1"/>
  <c r="H98" i="40" s="1"/>
  <c r="S28" i="40"/>
  <c r="I72" i="40"/>
  <c r="J72" i="40" s="1"/>
  <c r="S42" i="40"/>
  <c r="I86" i="40"/>
  <c r="J86" i="40" s="1"/>
  <c r="K30" i="40"/>
  <c r="G74" i="40" s="1"/>
  <c r="S16" i="40"/>
  <c r="I60" i="40"/>
  <c r="J60" i="40" s="1"/>
  <c r="F62" i="40"/>
  <c r="U18" i="40"/>
  <c r="Q84" i="40"/>
  <c r="K40" i="40"/>
  <c r="G84" i="40" s="1"/>
  <c r="H84" i="40" s="1"/>
  <c r="R36" i="40"/>
  <c r="Q36" i="40"/>
  <c r="Q92" i="40"/>
  <c r="K48" i="40"/>
  <c r="G92" i="40" s="1"/>
  <c r="H92" i="40" s="1"/>
  <c r="S31" i="40"/>
  <c r="I75" i="40"/>
  <c r="J75" i="40" s="1"/>
  <c r="K33" i="40"/>
  <c r="G77" i="40" s="1"/>
  <c r="R77" i="40" s="1"/>
  <c r="S19" i="40"/>
  <c r="I63" i="40"/>
  <c r="J63" i="40" s="1"/>
  <c r="R91" i="40"/>
  <c r="K47" i="40"/>
  <c r="G91" i="40" s="1"/>
  <c r="S45" i="40"/>
  <c r="I89" i="40"/>
  <c r="J89" i="40" s="1"/>
  <c r="U42" i="40"/>
  <c r="F86" i="40"/>
  <c r="U19" i="40"/>
  <c r="F63" i="40"/>
  <c r="Q63" i="40" s="1"/>
  <c r="U52" i="40"/>
  <c r="F96" i="40"/>
  <c r="K50" i="40"/>
  <c r="G94" i="40" s="1"/>
  <c r="K18" i="40"/>
  <c r="G62" i="40" s="1"/>
  <c r="R62" i="40" s="1"/>
  <c r="S48" i="40"/>
  <c r="I92" i="40"/>
  <c r="J92" i="40" s="1"/>
  <c r="S51" i="40"/>
  <c r="I95" i="40"/>
  <c r="J95" i="40" s="1"/>
  <c r="K36" i="40"/>
  <c r="G80" i="40" s="1"/>
  <c r="U44" i="40"/>
  <c r="F88" i="40"/>
  <c r="Q89" i="40"/>
  <c r="K45" i="40"/>
  <c r="G89" i="40" s="1"/>
  <c r="H89" i="40" s="1"/>
  <c r="K19" i="40"/>
  <c r="G63" i="40" s="1"/>
  <c r="S44" i="40"/>
  <c r="I88" i="40"/>
  <c r="J88" i="40" s="1"/>
  <c r="S54" i="40"/>
  <c r="I98" i="40"/>
  <c r="J98" i="40" s="1"/>
  <c r="K39" i="40"/>
  <c r="G83" i="40" s="1"/>
  <c r="R83" i="40" s="1"/>
  <c r="S43" i="40"/>
  <c r="I87" i="40"/>
  <c r="J87" i="40" s="1"/>
  <c r="R30" i="40"/>
  <c r="Q30" i="40"/>
  <c r="U20" i="40"/>
  <c r="F64" i="40"/>
  <c r="R93" i="40"/>
  <c r="K49" i="40"/>
  <c r="G93" i="40" s="1"/>
  <c r="S33" i="40"/>
  <c r="I77" i="40"/>
  <c r="J77" i="40" s="1"/>
  <c r="K21" i="40"/>
  <c r="G65" i="40" s="1"/>
  <c r="H65" i="40" s="1"/>
  <c r="S14" i="40"/>
  <c r="I58" i="40"/>
  <c r="J58" i="40" s="1"/>
  <c r="S17" i="40"/>
  <c r="I61" i="40"/>
  <c r="J61" i="40" s="1"/>
  <c r="I75" i="38"/>
  <c r="J75" i="38" s="1"/>
  <c r="I71" i="38"/>
  <c r="J71" i="38" s="1"/>
  <c r="U37" i="38"/>
  <c r="F81" i="38"/>
  <c r="Q81" i="38" s="1"/>
  <c r="S44" i="38"/>
  <c r="I88" i="38"/>
  <c r="J88" i="38" s="1"/>
  <c r="S21" i="38"/>
  <c r="I65" i="38"/>
  <c r="J65" i="38" s="1"/>
  <c r="S35" i="38"/>
  <c r="I79" i="38"/>
  <c r="J79" i="38" s="1"/>
  <c r="K22" i="38"/>
  <c r="G66" i="38" s="1"/>
  <c r="R66" i="38" s="1"/>
  <c r="S52" i="38"/>
  <c r="I96" i="38"/>
  <c r="J96" i="38" s="1"/>
  <c r="K37" i="38"/>
  <c r="G81" i="38" s="1"/>
  <c r="U29" i="38"/>
  <c r="F73" i="38"/>
  <c r="K18" i="38"/>
  <c r="G62" i="38" s="1"/>
  <c r="S39" i="38"/>
  <c r="I83" i="38"/>
  <c r="J83" i="38" s="1"/>
  <c r="K25" i="38"/>
  <c r="G69" i="38" s="1"/>
  <c r="I59" i="38"/>
  <c r="J59" i="38" s="1"/>
  <c r="S15" i="38"/>
  <c r="R84" i="38"/>
  <c r="Q84" i="38"/>
  <c r="K40" i="38"/>
  <c r="G84" i="38" s="1"/>
  <c r="H84" i="38" s="1"/>
  <c r="F72" i="38"/>
  <c r="U28" i="38"/>
  <c r="F60" i="38"/>
  <c r="Q60" i="38" s="1"/>
  <c r="U16" i="38"/>
  <c r="F62" i="38"/>
  <c r="U18" i="38"/>
  <c r="S24" i="38"/>
  <c r="I68" i="38"/>
  <c r="J68" i="38" s="1"/>
  <c r="S41" i="38"/>
  <c r="I85" i="38"/>
  <c r="J85" i="38" s="1"/>
  <c r="S36" i="38"/>
  <c r="I80" i="38"/>
  <c r="J80" i="38" s="1"/>
  <c r="K28" i="38"/>
  <c r="G72" i="38" s="1"/>
  <c r="R72" i="38"/>
  <c r="S18" i="38"/>
  <c r="I62" i="38"/>
  <c r="J62" i="38" s="1"/>
  <c r="K43" i="38"/>
  <c r="G87" i="38" s="1"/>
  <c r="U25" i="38"/>
  <c r="F69" i="38"/>
  <c r="Q69" i="38" s="1"/>
  <c r="R27" i="38"/>
  <c r="Q27" i="38"/>
  <c r="F98" i="38"/>
  <c r="Q98" i="38" s="1"/>
  <c r="U54" i="38"/>
  <c r="U17" i="38"/>
  <c r="F61" i="38"/>
  <c r="R95" i="38"/>
  <c r="K51" i="38"/>
  <c r="G95" i="38" s="1"/>
  <c r="S47" i="38"/>
  <c r="I91" i="38"/>
  <c r="J91" i="38" s="1"/>
  <c r="R96" i="38"/>
  <c r="K52" i="38"/>
  <c r="G96" i="38" s="1"/>
  <c r="S30" i="38"/>
  <c r="I74" i="38"/>
  <c r="J74" i="38" s="1"/>
  <c r="S50" i="38"/>
  <c r="I94" i="38"/>
  <c r="J94" i="38" s="1"/>
  <c r="K38" i="38"/>
  <c r="G82" i="38" s="1"/>
  <c r="R38" i="38"/>
  <c r="Q38" i="38"/>
  <c r="U52" i="38"/>
  <c r="F96" i="38"/>
  <c r="F57" i="38"/>
  <c r="U13" i="38"/>
  <c r="R93" i="38"/>
  <c r="K49" i="38"/>
  <c r="G93" i="38" s="1"/>
  <c r="K23" i="38"/>
  <c r="G67" i="38" s="1"/>
  <c r="S42" i="38"/>
  <c r="I86" i="38"/>
  <c r="J86" i="38" s="1"/>
  <c r="S13" i="38"/>
  <c r="I57" i="38"/>
  <c r="J57" i="38" s="1"/>
  <c r="S53" i="38"/>
  <c r="I97" i="38"/>
  <c r="J97" i="38" s="1"/>
  <c r="U19" i="38"/>
  <c r="F63" i="38"/>
  <c r="Q63" i="38" s="1"/>
  <c r="U48" i="38"/>
  <c r="F92" i="38"/>
  <c r="K50" i="38"/>
  <c r="G94" i="38" s="1"/>
  <c r="R94" i="38" s="1"/>
  <c r="K20" i="38"/>
  <c r="G64" i="38" s="1"/>
  <c r="S43" i="38"/>
  <c r="I87" i="38"/>
  <c r="J87" i="38" s="1"/>
  <c r="K26" i="38"/>
  <c r="G70" i="38" s="1"/>
  <c r="S16" i="38"/>
  <c r="I60" i="38"/>
  <c r="J60" i="38" s="1"/>
  <c r="U21" i="38"/>
  <c r="F65" i="38"/>
  <c r="Q65" i="38" s="1"/>
  <c r="U41" i="38"/>
  <c r="F85" i="38"/>
  <c r="Q85" i="38" s="1"/>
  <c r="Q73" i="38"/>
  <c r="K29" i="38"/>
  <c r="G73" i="38" s="1"/>
  <c r="H73" i="38" s="1"/>
  <c r="K35" i="38"/>
  <c r="G79" i="38" s="1"/>
  <c r="I82" i="38"/>
  <c r="J82" i="38" s="1"/>
  <c r="U20" i="38"/>
  <c r="F64" i="38"/>
  <c r="K19" i="38"/>
  <c r="G63" i="38" s="1"/>
  <c r="K14" i="38"/>
  <c r="G58" i="38" s="1"/>
  <c r="S45" i="38"/>
  <c r="I89" i="38"/>
  <c r="J89" i="38" s="1"/>
  <c r="K30" i="38"/>
  <c r="G74" i="38" s="1"/>
  <c r="S19" i="38"/>
  <c r="I63" i="38"/>
  <c r="J63" i="38" s="1"/>
  <c r="U43" i="38"/>
  <c r="F87" i="38"/>
  <c r="R34" i="38"/>
  <c r="Q34" i="38"/>
  <c r="S32" i="38"/>
  <c r="I76" i="38"/>
  <c r="J76" i="38" s="1"/>
  <c r="S22" i="38"/>
  <c r="I66" i="38"/>
  <c r="J66" i="38" s="1"/>
  <c r="S26" i="38"/>
  <c r="I70" i="38"/>
  <c r="J70" i="38" s="1"/>
  <c r="Q77" i="38"/>
  <c r="K33" i="38"/>
  <c r="G77" i="38" s="1"/>
  <c r="H77" i="38" s="1"/>
  <c r="K36" i="38"/>
  <c r="G80" i="38" s="1"/>
  <c r="R80" i="38" s="1"/>
  <c r="R32" i="38"/>
  <c r="Q32" i="38"/>
  <c r="F74" i="38"/>
  <c r="U30" i="38"/>
  <c r="R31" i="38"/>
  <c r="Q31" i="38"/>
  <c r="K47" i="38"/>
  <c r="G91" i="38" s="1"/>
  <c r="K17" i="38"/>
  <c r="G61" i="38" s="1"/>
  <c r="R61" i="38" s="1"/>
  <c r="U49" i="38"/>
  <c r="F93" i="38"/>
  <c r="K54" i="38"/>
  <c r="G98" i="38" s="1"/>
  <c r="S34" i="38"/>
  <c r="I78" i="38"/>
  <c r="J78" i="38" s="1"/>
  <c r="S29" i="38"/>
  <c r="I73" i="38"/>
  <c r="J73" i="38" s="1"/>
  <c r="S51" i="38"/>
  <c r="I95" i="38"/>
  <c r="J95" i="38" s="1"/>
  <c r="K39" i="38"/>
  <c r="G83" i="38" s="1"/>
  <c r="R83" i="38" s="1"/>
  <c r="K48" i="38"/>
  <c r="G92" i="38" s="1"/>
  <c r="R36" i="38"/>
  <c r="Q36" i="38"/>
  <c r="U26" i="38"/>
  <c r="F70" i="38"/>
  <c r="Q70" i="38" s="1"/>
  <c r="K21" i="38"/>
  <c r="G65" i="38" s="1"/>
  <c r="S28" i="38"/>
  <c r="I72" i="38"/>
  <c r="J72" i="38" s="1"/>
  <c r="Q90" i="38"/>
  <c r="K46" i="38"/>
  <c r="G90" i="38" s="1"/>
  <c r="H90" i="38" s="1"/>
  <c r="S54" i="38"/>
  <c r="I98" i="38"/>
  <c r="J98" i="38" s="1"/>
  <c r="S46" i="38"/>
  <c r="I90" i="38"/>
  <c r="J90" i="38" s="1"/>
  <c r="U51" i="38"/>
  <c r="F95" i="38"/>
  <c r="Q95" i="38" s="1"/>
  <c r="F58" i="38"/>
  <c r="Q58" i="38" s="1"/>
  <c r="U14" i="38"/>
  <c r="U50" i="38"/>
  <c r="F94" i="38"/>
  <c r="U15" i="38"/>
  <c r="F59" i="38"/>
  <c r="S33" i="38"/>
  <c r="I77" i="38"/>
  <c r="J77" i="38" s="1"/>
  <c r="R59" i="38"/>
  <c r="K15" i="38"/>
  <c r="G59" i="38" s="1"/>
  <c r="K13" i="38"/>
  <c r="G57" i="38" s="1"/>
  <c r="S14" i="38"/>
  <c r="I58" i="38"/>
  <c r="J58" i="38" s="1"/>
  <c r="S49" i="38"/>
  <c r="I93" i="38"/>
  <c r="J93" i="38" s="1"/>
  <c r="U47" i="38"/>
  <c r="F91" i="38"/>
  <c r="Q91" i="38" s="1"/>
  <c r="F67" i="38"/>
  <c r="U23" i="38"/>
  <c r="S37" i="38"/>
  <c r="I81" i="38"/>
  <c r="J81" i="38" s="1"/>
  <c r="R89" i="38"/>
  <c r="Q89" i="38"/>
  <c r="K45" i="38"/>
  <c r="G89" i="38" s="1"/>
  <c r="H89" i="38" s="1"/>
  <c r="K16" i="38"/>
  <c r="G60" i="38" s="1"/>
  <c r="K27" i="38"/>
  <c r="G71" i="38" s="1"/>
  <c r="R71" i="38" s="1"/>
  <c r="S17" i="38"/>
  <c r="I61" i="38"/>
  <c r="J61" i="38" s="1"/>
  <c r="U22" i="38"/>
  <c r="F66" i="38"/>
  <c r="Q66" i="38" s="1"/>
  <c r="F97" i="38"/>
  <c r="Q97" i="38" s="1"/>
  <c r="U53" i="38"/>
  <c r="K32" i="38"/>
  <c r="G76" i="38" s="1"/>
  <c r="S40" i="38"/>
  <c r="I84" i="38"/>
  <c r="J84" i="38" s="1"/>
  <c r="Q39" i="38"/>
  <c r="R39" i="38"/>
  <c r="Q86" i="38"/>
  <c r="K42" i="38"/>
  <c r="G86" i="38" s="1"/>
  <c r="H86" i="38" s="1"/>
  <c r="S25" i="38"/>
  <c r="I69" i="38"/>
  <c r="J69" i="38" s="1"/>
  <c r="R88" i="38"/>
  <c r="Q88" i="38"/>
  <c r="K44" i="38"/>
  <c r="G88" i="38" s="1"/>
  <c r="H88" i="38" s="1"/>
  <c r="K31" i="38"/>
  <c r="G75" i="38" s="1"/>
  <c r="R75" i="38" s="1"/>
  <c r="S20" i="38"/>
  <c r="I64" i="38"/>
  <c r="J64" i="38" s="1"/>
  <c r="Q35" i="38"/>
  <c r="R35" i="38"/>
  <c r="K24" i="38"/>
  <c r="G68" i="38" s="1"/>
  <c r="S48" i="38"/>
  <c r="I92" i="38"/>
  <c r="J92" i="38" s="1"/>
  <c r="K41" i="38"/>
  <c r="G85" i="38" s="1"/>
  <c r="K53" i="38"/>
  <c r="G97" i="38" s="1"/>
  <c r="K34" i="38"/>
  <c r="G78" i="38" s="1"/>
  <c r="S23" i="38"/>
  <c r="I67" i="38"/>
  <c r="J67" i="38" s="1"/>
  <c r="F68" i="38"/>
  <c r="U24" i="38"/>
  <c r="R28" i="37"/>
  <c r="Q28" i="37"/>
  <c r="S22" i="37"/>
  <c r="I66" i="37"/>
  <c r="J66" i="37" s="1"/>
  <c r="Q92" i="37"/>
  <c r="K48" i="37"/>
  <c r="G92" i="37" s="1"/>
  <c r="H92" i="37" s="1"/>
  <c r="K23" i="37"/>
  <c r="G67" i="37" s="1"/>
  <c r="Q70" i="37"/>
  <c r="K26" i="37"/>
  <c r="G70" i="37" s="1"/>
  <c r="H70" i="37" s="1"/>
  <c r="S53" i="37"/>
  <c r="I97" i="37"/>
  <c r="J97" i="37" s="1"/>
  <c r="S30" i="37"/>
  <c r="I74" i="37"/>
  <c r="J74" i="37" s="1"/>
  <c r="U39" i="37"/>
  <c r="F83" i="37"/>
  <c r="Q83" i="37" s="1"/>
  <c r="K54" i="37"/>
  <c r="G98" i="37" s="1"/>
  <c r="S24" i="37"/>
  <c r="I68" i="37"/>
  <c r="J68" i="37" s="1"/>
  <c r="S42" i="37"/>
  <c r="I86" i="37"/>
  <c r="J86" i="37" s="1"/>
  <c r="Q74" i="37"/>
  <c r="K30" i="37"/>
  <c r="G74" i="37" s="1"/>
  <c r="H74" i="37" s="1"/>
  <c r="S40" i="37"/>
  <c r="I84" i="37"/>
  <c r="J84" i="37" s="1"/>
  <c r="R22" i="37"/>
  <c r="Q22" i="37"/>
  <c r="F62" i="37"/>
  <c r="Q62" i="37" s="1"/>
  <c r="U18" i="37"/>
  <c r="U47" i="37"/>
  <c r="F91" i="37"/>
  <c r="U50" i="37"/>
  <c r="F94" i="37"/>
  <c r="S34" i="37"/>
  <c r="I78" i="37"/>
  <c r="J78" i="37" s="1"/>
  <c r="K46" i="37"/>
  <c r="G90" i="37" s="1"/>
  <c r="S48" i="37"/>
  <c r="I92" i="37"/>
  <c r="J92" i="37" s="1"/>
  <c r="S51" i="37"/>
  <c r="I95" i="37"/>
  <c r="J95" i="37" s="1"/>
  <c r="S19" i="37"/>
  <c r="I63" i="37"/>
  <c r="J63" i="37" s="1"/>
  <c r="U49" i="37"/>
  <c r="F93" i="37"/>
  <c r="Q93" i="37" s="1"/>
  <c r="K51" i="37"/>
  <c r="G95" i="37" s="1"/>
  <c r="S26" i="37"/>
  <c r="I70" i="37"/>
  <c r="J70" i="37" s="1"/>
  <c r="K21" i="37"/>
  <c r="G65" i="37" s="1"/>
  <c r="S54" i="37"/>
  <c r="I98" i="37"/>
  <c r="J98" i="37" s="1"/>
  <c r="K36" i="37"/>
  <c r="G80" i="37" s="1"/>
  <c r="U17" i="37"/>
  <c r="F61" i="37"/>
  <c r="Q61" i="37" s="1"/>
  <c r="F67" i="37"/>
  <c r="Q67" i="37" s="1"/>
  <c r="U23" i="37"/>
  <c r="R32" i="37"/>
  <c r="Q32" i="37"/>
  <c r="U24" i="37"/>
  <c r="F68" i="37"/>
  <c r="S35" i="37"/>
  <c r="I79" i="37"/>
  <c r="J79" i="37" s="1"/>
  <c r="K49" i="37"/>
  <c r="G93" i="37" s="1"/>
  <c r="K24" i="37"/>
  <c r="G68" i="37" s="1"/>
  <c r="S14" i="37"/>
  <c r="I58" i="37"/>
  <c r="J58" i="37" s="1"/>
  <c r="K39" i="37"/>
  <c r="G83" i="37" s="1"/>
  <c r="Q85" i="37"/>
  <c r="K41" i="37"/>
  <c r="G85" i="37" s="1"/>
  <c r="H85" i="37" s="1"/>
  <c r="K52" i="37"/>
  <c r="G96" i="37" s="1"/>
  <c r="R96" i="37" s="1"/>
  <c r="S46" i="37"/>
  <c r="I90" i="37"/>
  <c r="J90" i="37" s="1"/>
  <c r="Q71" i="37"/>
  <c r="K27" i="37"/>
  <c r="G71" i="37" s="1"/>
  <c r="H71" i="37" s="1"/>
  <c r="S17" i="37"/>
  <c r="I61" i="37"/>
  <c r="J61" i="37" s="1"/>
  <c r="F98" i="37"/>
  <c r="Q98" i="37" s="1"/>
  <c r="U54" i="37"/>
  <c r="R25" i="37"/>
  <c r="Q25" i="37"/>
  <c r="S16" i="37"/>
  <c r="I60" i="37"/>
  <c r="J60" i="37" s="1"/>
  <c r="U21" i="37"/>
  <c r="F65" i="37"/>
  <c r="Q65" i="37" s="1"/>
  <c r="I69" i="37"/>
  <c r="J69" i="37" s="1"/>
  <c r="S29" i="37"/>
  <c r="I73" i="37"/>
  <c r="J73" i="37" s="1"/>
  <c r="S49" i="37"/>
  <c r="I93" i="37"/>
  <c r="J93" i="37" s="1"/>
  <c r="Q75" i="37"/>
  <c r="K31" i="37"/>
  <c r="G75" i="37" s="1"/>
  <c r="H75" i="37" s="1"/>
  <c r="S20" i="37"/>
  <c r="I64" i="37"/>
  <c r="J64" i="37" s="1"/>
  <c r="F59" i="37"/>
  <c r="U15" i="37"/>
  <c r="S21" i="37"/>
  <c r="I65" i="37"/>
  <c r="J65" i="37" s="1"/>
  <c r="Q88" i="37"/>
  <c r="K44" i="37"/>
  <c r="G88" i="37" s="1"/>
  <c r="H88" i="37" s="1"/>
  <c r="K47" i="37"/>
  <c r="G91" i="37" s="1"/>
  <c r="K22" i="37"/>
  <c r="G66" i="37" s="1"/>
  <c r="Q78" i="37"/>
  <c r="K34" i="37"/>
  <c r="G78" i="37" s="1"/>
  <c r="H78" i="37" s="1"/>
  <c r="S23" i="37"/>
  <c r="I67" i="37"/>
  <c r="J67" i="37" s="1"/>
  <c r="F96" i="37"/>
  <c r="Q96" i="37" s="1"/>
  <c r="U52" i="37"/>
  <c r="S33" i="37"/>
  <c r="I77" i="37"/>
  <c r="J77" i="37" s="1"/>
  <c r="Q57" i="37"/>
  <c r="K13" i="37"/>
  <c r="G57" i="37" s="1"/>
  <c r="H57" i="37" s="1"/>
  <c r="K16" i="37"/>
  <c r="G60" i="37" s="1"/>
  <c r="K25" i="37"/>
  <c r="G69" i="37" s="1"/>
  <c r="S52" i="37"/>
  <c r="I96" i="37"/>
  <c r="J96" i="37" s="1"/>
  <c r="K37" i="37"/>
  <c r="G81" i="37" s="1"/>
  <c r="U19" i="37"/>
  <c r="F63" i="37"/>
  <c r="R35" i="37"/>
  <c r="Q35" i="37"/>
  <c r="K50" i="37"/>
  <c r="G94" i="37" s="1"/>
  <c r="R94" i="37" s="1"/>
  <c r="S36" i="37"/>
  <c r="I80" i="37"/>
  <c r="J80" i="37" s="1"/>
  <c r="K19" i="37"/>
  <c r="G63" i="37" s="1"/>
  <c r="K28" i="37"/>
  <c r="G72" i="37" s="1"/>
  <c r="R72" i="37" s="1"/>
  <c r="K53" i="37"/>
  <c r="G97" i="37" s="1"/>
  <c r="R97" i="37" s="1"/>
  <c r="K40" i="37"/>
  <c r="G84" i="37" s="1"/>
  <c r="R84" i="37" s="1"/>
  <c r="U37" i="37"/>
  <c r="F81" i="37"/>
  <c r="Q81" i="37" s="1"/>
  <c r="U20" i="37"/>
  <c r="F64" i="37"/>
  <c r="Q64" i="37" s="1"/>
  <c r="Q77" i="37"/>
  <c r="K33" i="37"/>
  <c r="G77" i="37" s="1"/>
  <c r="H77" i="37" s="1"/>
  <c r="S28" i="37"/>
  <c r="I72" i="37"/>
  <c r="J72" i="37" s="1"/>
  <c r="Q86" i="37"/>
  <c r="K42" i="37"/>
  <c r="G86" i="37" s="1"/>
  <c r="H86" i="37" s="1"/>
  <c r="S41" i="37"/>
  <c r="I85" i="37"/>
  <c r="J85" i="37" s="1"/>
  <c r="K29" i="37"/>
  <c r="G73" i="37" s="1"/>
  <c r="S15" i="37"/>
  <c r="I59" i="37"/>
  <c r="J59" i="37" s="1"/>
  <c r="Q87" i="37"/>
  <c r="K43" i="37"/>
  <c r="G87" i="37" s="1"/>
  <c r="H87" i="37" s="1"/>
  <c r="S45" i="37"/>
  <c r="I89" i="37"/>
  <c r="J89" i="37" s="1"/>
  <c r="R38" i="37"/>
  <c r="Q38" i="37"/>
  <c r="K18" i="37"/>
  <c r="G62" i="37" s="1"/>
  <c r="R62" i="37" s="1"/>
  <c r="K15" i="37"/>
  <c r="G59" i="37" s="1"/>
  <c r="R59" i="37" s="1"/>
  <c r="S44" i="37"/>
  <c r="I88" i="37"/>
  <c r="J88" i="37" s="1"/>
  <c r="S47" i="37"/>
  <c r="I91" i="37"/>
  <c r="J91" i="37" s="1"/>
  <c r="S18" i="37"/>
  <c r="I62" i="37"/>
  <c r="J62" i="37" s="1"/>
  <c r="U40" i="37"/>
  <c r="F84" i="37"/>
  <c r="U36" i="37"/>
  <c r="F80" i="37"/>
  <c r="S27" i="37"/>
  <c r="I71" i="37"/>
  <c r="J71" i="37" s="1"/>
  <c r="S39" i="37"/>
  <c r="I83" i="37"/>
  <c r="J83" i="37" s="1"/>
  <c r="S37" i="37"/>
  <c r="I81" i="37"/>
  <c r="J81" i="37" s="1"/>
  <c r="S50" i="37"/>
  <c r="I94" i="37"/>
  <c r="J94" i="37" s="1"/>
  <c r="K32" i="37"/>
  <c r="G76" i="37" s="1"/>
  <c r="R76" i="37" s="1"/>
  <c r="F97" i="37"/>
  <c r="Q97" i="37" s="1"/>
  <c r="U53" i="37"/>
  <c r="U46" i="37"/>
  <c r="F90" i="37"/>
  <c r="U16" i="37"/>
  <c r="F60" i="37"/>
  <c r="S32" i="37"/>
  <c r="I76" i="37"/>
  <c r="J76" i="37" s="1"/>
  <c r="Q89" i="37"/>
  <c r="K45" i="37"/>
  <c r="G89" i="37" s="1"/>
  <c r="H89" i="37" s="1"/>
  <c r="K17" i="37"/>
  <c r="G61" i="37" s="1"/>
  <c r="S43" i="37"/>
  <c r="I87" i="37"/>
  <c r="J87" i="37" s="1"/>
  <c r="K35" i="37"/>
  <c r="G79" i="37" s="1"/>
  <c r="R29" i="37"/>
  <c r="Q29" i="37"/>
  <c r="S31" i="37"/>
  <c r="I75" i="37"/>
  <c r="J75" i="37" s="1"/>
  <c r="K14" i="37"/>
  <c r="G58" i="37" s="1"/>
  <c r="K20" i="37"/>
  <c r="G64" i="37" s="1"/>
  <c r="S13" i="37"/>
  <c r="I57" i="37"/>
  <c r="J57" i="37" s="1"/>
  <c r="K38" i="37"/>
  <c r="G82" i="37" s="1"/>
  <c r="R82" i="37" s="1"/>
  <c r="U51" i="37"/>
  <c r="F95" i="37"/>
  <c r="Q95" i="37" s="1"/>
  <c r="U14" i="37"/>
  <c r="F58" i="37"/>
  <c r="Q58" i="37" s="1"/>
  <c r="I82" i="37"/>
  <c r="J82" i="37" s="1"/>
  <c r="I83" i="34"/>
  <c r="J83" i="34" s="1"/>
  <c r="T88" i="34"/>
  <c r="S88" i="34"/>
  <c r="F59" i="34"/>
  <c r="H59" i="34" s="1"/>
  <c r="F96" i="34"/>
  <c r="R82" i="34"/>
  <c r="S82" i="34" s="1"/>
  <c r="F58" i="34"/>
  <c r="H58" i="34" s="1"/>
  <c r="F95" i="34"/>
  <c r="H95" i="34" s="1"/>
  <c r="F90" i="34"/>
  <c r="T82" i="34"/>
  <c r="I80" i="34"/>
  <c r="J80" i="34" s="1"/>
  <c r="Q40" i="34"/>
  <c r="U40" i="34" s="1"/>
  <c r="Q31" i="34"/>
  <c r="U31" i="34" s="1"/>
  <c r="F86" i="34"/>
  <c r="F79" i="34"/>
  <c r="F67" i="34"/>
  <c r="T70" i="34"/>
  <c r="S70" i="34"/>
  <c r="F76" i="34"/>
  <c r="H76" i="34" s="1"/>
  <c r="F89" i="34"/>
  <c r="H89" i="34" s="1"/>
  <c r="F74" i="34"/>
  <c r="F64" i="34"/>
  <c r="F57" i="34"/>
  <c r="R85" i="34"/>
  <c r="H88" i="34"/>
  <c r="K88" i="34" s="1"/>
  <c r="L88" i="34" s="1"/>
  <c r="Q27" i="34"/>
  <c r="U27" i="34" s="1"/>
  <c r="F68" i="34"/>
  <c r="H68" i="34" s="1"/>
  <c r="F63" i="34"/>
  <c r="F60" i="34"/>
  <c r="K39" i="34"/>
  <c r="G83" i="34" s="1"/>
  <c r="F98" i="34"/>
  <c r="Q36" i="34"/>
  <c r="U36" i="34" s="1"/>
  <c r="F72" i="34"/>
  <c r="H72" i="34" s="1"/>
  <c r="K36" i="34"/>
  <c r="G80" i="34" s="1"/>
  <c r="R80" i="34" s="1"/>
  <c r="K37" i="34"/>
  <c r="G81" i="34" s="1"/>
  <c r="H73" i="34"/>
  <c r="M73" i="34" s="1"/>
  <c r="N73" i="34" s="1"/>
  <c r="F93" i="34"/>
  <c r="Q77" i="34"/>
  <c r="Q43" i="34"/>
  <c r="U43" i="34" s="1"/>
  <c r="F65" i="34"/>
  <c r="H65" i="34" s="1"/>
  <c r="Q39" i="34"/>
  <c r="U39" i="34" s="1"/>
  <c r="Q34" i="34"/>
  <c r="U34" i="34" s="1"/>
  <c r="F66" i="34"/>
  <c r="H69" i="34"/>
  <c r="M69" i="34" s="1"/>
  <c r="N69" i="34" s="1"/>
  <c r="K31" i="34"/>
  <c r="G75" i="34" s="1"/>
  <c r="H77" i="34"/>
  <c r="F91" i="34"/>
  <c r="Q69" i="34"/>
  <c r="M70" i="34"/>
  <c r="N70" i="34" s="1"/>
  <c r="K70" i="34"/>
  <c r="L70" i="34" s="1"/>
  <c r="F61" i="34"/>
  <c r="H61" i="34" s="1"/>
  <c r="F92" i="34"/>
  <c r="F94" i="34"/>
  <c r="Q73" i="34"/>
  <c r="K27" i="34"/>
  <c r="G71" i="34" s="1"/>
  <c r="F62" i="34"/>
  <c r="Q37" i="34"/>
  <c r="U37" i="34" s="1"/>
  <c r="F97" i="34"/>
  <c r="R62" i="34"/>
  <c r="R95" i="34"/>
  <c r="R61" i="34"/>
  <c r="K90" i="42" l="1"/>
  <c r="L90" i="42" s="1"/>
  <c r="O90" i="42" s="1"/>
  <c r="P90" i="42" s="1"/>
  <c r="O58" i="42"/>
  <c r="P58" i="42" s="1"/>
  <c r="M73" i="42"/>
  <c r="N73" i="42" s="1"/>
  <c r="O73" i="42" s="1"/>
  <c r="P73" i="42" s="1"/>
  <c r="O77" i="42"/>
  <c r="P77" i="42" s="1"/>
  <c r="M67" i="42"/>
  <c r="N67" i="42" s="1"/>
  <c r="O67" i="42" s="1"/>
  <c r="P67" i="42" s="1"/>
  <c r="T96" i="42"/>
  <c r="S96" i="42"/>
  <c r="T62" i="42"/>
  <c r="S62" i="42"/>
  <c r="M62" i="42"/>
  <c r="N62" i="42" s="1"/>
  <c r="O62" i="42" s="1"/>
  <c r="P62" i="42" s="1"/>
  <c r="T77" i="42"/>
  <c r="S77" i="42"/>
  <c r="T85" i="42"/>
  <c r="S85" i="42"/>
  <c r="M96" i="42"/>
  <c r="N96" i="42" s="1"/>
  <c r="O96" i="42" s="1"/>
  <c r="P96" i="42" s="1"/>
  <c r="O85" i="42"/>
  <c r="P85" i="42" s="1"/>
  <c r="T73" i="42"/>
  <c r="S73" i="42"/>
  <c r="T58" i="42"/>
  <c r="S58" i="42"/>
  <c r="T90" i="42"/>
  <c r="S90" i="42"/>
  <c r="T59" i="42"/>
  <c r="S59" i="42"/>
  <c r="K59" i="42"/>
  <c r="L59" i="42" s="1"/>
  <c r="O59" i="42" s="1"/>
  <c r="P59" i="42" s="1"/>
  <c r="T67" i="42"/>
  <c r="S67" i="42"/>
  <c r="S65" i="42"/>
  <c r="T65" i="42"/>
  <c r="T76" i="42"/>
  <c r="S76" i="42"/>
  <c r="T88" i="42"/>
  <c r="S88" i="42"/>
  <c r="O65" i="42"/>
  <c r="P65" i="42" s="1"/>
  <c r="O76" i="42"/>
  <c r="P76" i="42" s="1"/>
  <c r="O88" i="42"/>
  <c r="P88" i="42" s="1"/>
  <c r="M86" i="38"/>
  <c r="N86" i="38" s="1"/>
  <c r="K82" i="34"/>
  <c r="L82" i="34" s="1"/>
  <c r="M82" i="34"/>
  <c r="N82" i="34" s="1"/>
  <c r="M77" i="34"/>
  <c r="N77" i="34" s="1"/>
  <c r="F85" i="34"/>
  <c r="H85" i="34" s="1"/>
  <c r="K77" i="34"/>
  <c r="L77" i="34" s="1"/>
  <c r="O77" i="34" s="1"/>
  <c r="P77" i="34" s="1"/>
  <c r="H97" i="40"/>
  <c r="M97" i="40" s="1"/>
  <c r="N97" i="40" s="1"/>
  <c r="H95" i="40"/>
  <c r="K95" i="40" s="1"/>
  <c r="L95" i="40" s="1"/>
  <c r="H94" i="40"/>
  <c r="H91" i="40"/>
  <c r="K91" i="40" s="1"/>
  <c r="L91" i="40" s="1"/>
  <c r="H81" i="40"/>
  <c r="K81" i="40" s="1"/>
  <c r="L81" i="40" s="1"/>
  <c r="H67" i="40"/>
  <c r="K67" i="40" s="1"/>
  <c r="L67" i="40" s="1"/>
  <c r="H64" i="40"/>
  <c r="H63" i="40"/>
  <c r="M63" i="40" s="1"/>
  <c r="N63" i="40" s="1"/>
  <c r="H58" i="40"/>
  <c r="K58" i="40" s="1"/>
  <c r="L58" i="40" s="1"/>
  <c r="K57" i="40"/>
  <c r="L57" i="40" s="1"/>
  <c r="R66" i="40"/>
  <c r="T66" i="40" s="1"/>
  <c r="R71" i="40"/>
  <c r="R63" i="40"/>
  <c r="S63" i="40" s="1"/>
  <c r="M57" i="40"/>
  <c r="N57" i="40" s="1"/>
  <c r="R84" i="40"/>
  <c r="S84" i="40" s="1"/>
  <c r="K66" i="40"/>
  <c r="L66" i="40" s="1"/>
  <c r="O66" i="40" s="1"/>
  <c r="P66" i="40" s="1"/>
  <c r="M76" i="40"/>
  <c r="N76" i="40" s="1"/>
  <c r="O76" i="40" s="1"/>
  <c r="P76" i="40" s="1"/>
  <c r="R85" i="40"/>
  <c r="T85" i="40" s="1"/>
  <c r="T87" i="40"/>
  <c r="S87" i="40"/>
  <c r="T81" i="40"/>
  <c r="S81" i="40"/>
  <c r="T94" i="40"/>
  <c r="R89" i="40"/>
  <c r="S89" i="40" s="1"/>
  <c r="U26" i="40"/>
  <c r="F70" i="40"/>
  <c r="R64" i="40"/>
  <c r="R76" i="40"/>
  <c r="T76" i="40" s="1"/>
  <c r="R81" i="40"/>
  <c r="K64" i="40"/>
  <c r="L64" i="40" s="1"/>
  <c r="M64" i="40"/>
  <c r="N64" i="40" s="1"/>
  <c r="T89" i="40"/>
  <c r="Q64" i="40"/>
  <c r="T79" i="40"/>
  <c r="S79" i="40"/>
  <c r="U30" i="40"/>
  <c r="F74" i="40"/>
  <c r="H74" i="40" s="1"/>
  <c r="R94" i="40"/>
  <c r="S94" i="40" s="1"/>
  <c r="M95" i="40"/>
  <c r="N95" i="40" s="1"/>
  <c r="R73" i="40"/>
  <c r="S73" i="40" s="1"/>
  <c r="R58" i="40"/>
  <c r="S58" i="40" s="1"/>
  <c r="S97" i="40"/>
  <c r="T97" i="40"/>
  <c r="R75" i="40"/>
  <c r="S75" i="40" s="1"/>
  <c r="R74" i="40"/>
  <c r="M73" i="40"/>
  <c r="N73" i="40" s="1"/>
  <c r="K73" i="40"/>
  <c r="L73" i="40" s="1"/>
  <c r="K63" i="40"/>
  <c r="L63" i="40" s="1"/>
  <c r="K75" i="40"/>
  <c r="L75" i="40" s="1"/>
  <c r="M75" i="40"/>
  <c r="N75" i="40" s="1"/>
  <c r="K84" i="40"/>
  <c r="L84" i="40" s="1"/>
  <c r="M84" i="40"/>
  <c r="N84" i="40" s="1"/>
  <c r="H61" i="40"/>
  <c r="M61" i="40" s="1"/>
  <c r="N61" i="40" s="1"/>
  <c r="H90" i="40"/>
  <c r="K90" i="40" s="1"/>
  <c r="L90" i="40" s="1"/>
  <c r="H87" i="40"/>
  <c r="M87" i="40" s="1"/>
  <c r="N87" i="40" s="1"/>
  <c r="R78" i="40"/>
  <c r="H68" i="40"/>
  <c r="M68" i="40" s="1"/>
  <c r="N68" i="40" s="1"/>
  <c r="U39" i="40"/>
  <c r="F83" i="40"/>
  <c r="Q90" i="40"/>
  <c r="H59" i="40"/>
  <c r="M59" i="40" s="1"/>
  <c r="N59" i="40" s="1"/>
  <c r="Q68" i="40"/>
  <c r="Q61" i="40"/>
  <c r="Q59" i="40"/>
  <c r="R65" i="40"/>
  <c r="T65" i="40" s="1"/>
  <c r="R80" i="40"/>
  <c r="M72" i="40"/>
  <c r="N72" i="40" s="1"/>
  <c r="K72" i="40"/>
  <c r="L72" i="40" s="1"/>
  <c r="M67" i="40"/>
  <c r="N67" i="40" s="1"/>
  <c r="U33" i="40"/>
  <c r="F77" i="40"/>
  <c r="K79" i="40"/>
  <c r="L79" i="40" s="1"/>
  <c r="M79" i="40"/>
  <c r="N79" i="40" s="1"/>
  <c r="R59" i="40"/>
  <c r="R92" i="40"/>
  <c r="S92" i="40" s="1"/>
  <c r="R67" i="40"/>
  <c r="T67" i="40" s="1"/>
  <c r="T69" i="40"/>
  <c r="S69" i="40"/>
  <c r="H88" i="40"/>
  <c r="M88" i="40" s="1"/>
  <c r="N88" i="40" s="1"/>
  <c r="T57" i="40"/>
  <c r="S57" i="40"/>
  <c r="U36" i="40"/>
  <c r="F80" i="40"/>
  <c r="H80" i="40" s="1"/>
  <c r="H82" i="40"/>
  <c r="M82" i="40" s="1"/>
  <c r="N82" i="40" s="1"/>
  <c r="M65" i="40"/>
  <c r="N65" i="40" s="1"/>
  <c r="K65" i="40"/>
  <c r="L65" i="40" s="1"/>
  <c r="K85" i="40"/>
  <c r="L85" i="40" s="1"/>
  <c r="M85" i="40"/>
  <c r="N85" i="40" s="1"/>
  <c r="K71" i="40"/>
  <c r="L71" i="40" s="1"/>
  <c r="M71" i="40"/>
  <c r="N71" i="40" s="1"/>
  <c r="Q88" i="40"/>
  <c r="M92" i="40"/>
  <c r="N92" i="40" s="1"/>
  <c r="K92" i="40"/>
  <c r="L92" i="40" s="1"/>
  <c r="M89" i="40"/>
  <c r="N89" i="40" s="1"/>
  <c r="K89" i="40"/>
  <c r="L89" i="40" s="1"/>
  <c r="S98" i="40"/>
  <c r="H86" i="40"/>
  <c r="K86" i="40" s="1"/>
  <c r="L86" i="40" s="1"/>
  <c r="T72" i="40"/>
  <c r="S72" i="40"/>
  <c r="H60" i="40"/>
  <c r="M60" i="40" s="1"/>
  <c r="N60" i="40" s="1"/>
  <c r="Q82" i="40"/>
  <c r="H93" i="40"/>
  <c r="M93" i="40" s="1"/>
  <c r="N93" i="40" s="1"/>
  <c r="R98" i="40"/>
  <c r="T98" i="40" s="1"/>
  <c r="R82" i="40"/>
  <c r="Q86" i="40"/>
  <c r="R60" i="40"/>
  <c r="H96" i="40"/>
  <c r="K96" i="40" s="1"/>
  <c r="L96" i="40" s="1"/>
  <c r="T93" i="40"/>
  <c r="S93" i="40"/>
  <c r="H62" i="40"/>
  <c r="M62" i="40" s="1"/>
  <c r="N62" i="40" s="1"/>
  <c r="M94" i="40"/>
  <c r="N94" i="40" s="1"/>
  <c r="K94" i="40"/>
  <c r="L94" i="40" s="1"/>
  <c r="R86" i="40"/>
  <c r="M58" i="40"/>
  <c r="N58" i="40" s="1"/>
  <c r="Q60" i="40"/>
  <c r="S71" i="40"/>
  <c r="T71" i="40"/>
  <c r="Q96" i="40"/>
  <c r="T63" i="40"/>
  <c r="Q62" i="40"/>
  <c r="T91" i="40"/>
  <c r="S91" i="40"/>
  <c r="T84" i="40"/>
  <c r="T95" i="40"/>
  <c r="S95" i="40"/>
  <c r="M69" i="40"/>
  <c r="N69" i="40" s="1"/>
  <c r="K69" i="40"/>
  <c r="L69" i="40" s="1"/>
  <c r="U34" i="40"/>
  <c r="F78" i="40"/>
  <c r="M98" i="40"/>
  <c r="N98" i="40" s="1"/>
  <c r="K98" i="40"/>
  <c r="L98" i="40" s="1"/>
  <c r="M75" i="37"/>
  <c r="N75" i="37" s="1"/>
  <c r="M77" i="37"/>
  <c r="N77" i="37" s="1"/>
  <c r="M88" i="37"/>
  <c r="N88" i="37" s="1"/>
  <c r="K92" i="37"/>
  <c r="L92" i="37" s="1"/>
  <c r="R71" i="37"/>
  <c r="T71" i="37" s="1"/>
  <c r="R70" i="37"/>
  <c r="T70" i="37" s="1"/>
  <c r="R89" i="37"/>
  <c r="H97" i="38"/>
  <c r="M97" i="38" s="1"/>
  <c r="N97" i="38" s="1"/>
  <c r="H95" i="38"/>
  <c r="M95" i="38" s="1"/>
  <c r="N95" i="38" s="1"/>
  <c r="K86" i="38"/>
  <c r="L86" i="38" s="1"/>
  <c r="O86" i="38" s="1"/>
  <c r="P86" i="38" s="1"/>
  <c r="H85" i="38"/>
  <c r="K85" i="38" s="1"/>
  <c r="L85" i="38" s="1"/>
  <c r="H81" i="38"/>
  <c r="M81" i="38" s="1"/>
  <c r="N81" i="38" s="1"/>
  <c r="H72" i="38"/>
  <c r="K72" i="38" s="1"/>
  <c r="L72" i="38" s="1"/>
  <c r="H70" i="38"/>
  <c r="K70" i="38" s="1"/>
  <c r="L70" i="38" s="1"/>
  <c r="H69" i="38"/>
  <c r="K69" i="38" s="1"/>
  <c r="L69" i="38" s="1"/>
  <c r="H68" i="38"/>
  <c r="K68" i="38" s="1"/>
  <c r="L68" i="38" s="1"/>
  <c r="H65" i="38"/>
  <c r="M65" i="38" s="1"/>
  <c r="N65" i="38" s="1"/>
  <c r="H63" i="38"/>
  <c r="M63" i="38" s="1"/>
  <c r="N63" i="38" s="1"/>
  <c r="H62" i="38"/>
  <c r="H60" i="38"/>
  <c r="H58" i="38"/>
  <c r="R73" i="38"/>
  <c r="S73" i="38" s="1"/>
  <c r="T66" i="38"/>
  <c r="S66" i="38"/>
  <c r="M77" i="38"/>
  <c r="N77" i="38" s="1"/>
  <c r="K77" i="38"/>
  <c r="L77" i="38" s="1"/>
  <c r="H91" i="38"/>
  <c r="M91" i="38" s="1"/>
  <c r="N91" i="38" s="1"/>
  <c r="S90" i="38"/>
  <c r="R81" i="38"/>
  <c r="T81" i="38" s="1"/>
  <c r="R97" i="38"/>
  <c r="T97" i="38" s="1"/>
  <c r="R90" i="38"/>
  <c r="T90" i="38" s="1"/>
  <c r="R91" i="38"/>
  <c r="T91" i="38" s="1"/>
  <c r="R58" i="38"/>
  <c r="S58" i="38" s="1"/>
  <c r="Q72" i="38"/>
  <c r="T84" i="38"/>
  <c r="S84" i="38"/>
  <c r="U31" i="38"/>
  <c r="F75" i="38"/>
  <c r="R85" i="38"/>
  <c r="T85" i="38" s="1"/>
  <c r="U34" i="38"/>
  <c r="F78" i="38"/>
  <c r="R63" i="38"/>
  <c r="T63" i="38" s="1"/>
  <c r="U38" i="38"/>
  <c r="F82" i="38"/>
  <c r="H82" i="38" s="1"/>
  <c r="T88" i="38"/>
  <c r="S88" i="38"/>
  <c r="H98" i="38"/>
  <c r="M98" i="38" s="1"/>
  <c r="N98" i="38" s="1"/>
  <c r="R68" i="38"/>
  <c r="M58" i="38"/>
  <c r="N58" i="38" s="1"/>
  <c r="K58" i="38"/>
  <c r="L58" i="38" s="1"/>
  <c r="H79" i="38"/>
  <c r="M68" i="38"/>
  <c r="N68" i="38" s="1"/>
  <c r="H57" i="38"/>
  <c r="K57" i="38" s="1"/>
  <c r="L57" i="38" s="1"/>
  <c r="R98" i="38"/>
  <c r="T98" i="38" s="1"/>
  <c r="R79" i="38"/>
  <c r="H64" i="38"/>
  <c r="K64" i="38" s="1"/>
  <c r="L64" i="38" s="1"/>
  <c r="H67" i="38"/>
  <c r="M67" i="38" s="1"/>
  <c r="N67" i="38" s="1"/>
  <c r="U39" i="38"/>
  <c r="F83" i="38"/>
  <c r="R60" i="38"/>
  <c r="T60" i="38" s="1"/>
  <c r="Q57" i="38"/>
  <c r="H74" i="38"/>
  <c r="M74" i="38" s="1"/>
  <c r="N74" i="38" s="1"/>
  <c r="Q64" i="38"/>
  <c r="Q67" i="38"/>
  <c r="M69" i="38"/>
  <c r="N69" i="38" s="1"/>
  <c r="U35" i="38"/>
  <c r="F79" i="38"/>
  <c r="M84" i="38"/>
  <c r="N84" i="38" s="1"/>
  <c r="K84" i="38"/>
  <c r="L84" i="38" s="1"/>
  <c r="R57" i="38"/>
  <c r="K90" i="38"/>
  <c r="L90" i="38" s="1"/>
  <c r="M90" i="38"/>
  <c r="N90" i="38" s="1"/>
  <c r="H92" i="38"/>
  <c r="K92" i="38" s="1"/>
  <c r="L92" i="38" s="1"/>
  <c r="Q74" i="38"/>
  <c r="R64" i="38"/>
  <c r="R67" i="38"/>
  <c r="M62" i="38"/>
  <c r="N62" i="38" s="1"/>
  <c r="K62" i="38"/>
  <c r="L62" i="38" s="1"/>
  <c r="Q62" i="38"/>
  <c r="K88" i="38"/>
  <c r="L88" i="38" s="1"/>
  <c r="M88" i="38"/>
  <c r="N88" i="38" s="1"/>
  <c r="T95" i="38"/>
  <c r="S95" i="38"/>
  <c r="H66" i="38"/>
  <c r="M66" i="38" s="1"/>
  <c r="N66" i="38" s="1"/>
  <c r="H71" i="38"/>
  <c r="R65" i="38"/>
  <c r="T65" i="38" s="1"/>
  <c r="U32" i="38"/>
  <c r="F76" i="38"/>
  <c r="H76" i="38" s="1"/>
  <c r="R70" i="38"/>
  <c r="T70" i="38" s="1"/>
  <c r="R82" i="38"/>
  <c r="R69" i="38"/>
  <c r="T69" i="38" s="1"/>
  <c r="R86" i="38"/>
  <c r="T86" i="38" s="1"/>
  <c r="U27" i="38"/>
  <c r="F71" i="38"/>
  <c r="Q68" i="38"/>
  <c r="U36" i="38"/>
  <c r="F80" i="38"/>
  <c r="H80" i="38" s="1"/>
  <c r="H59" i="38"/>
  <c r="M59" i="38" s="1"/>
  <c r="N59" i="38" s="1"/>
  <c r="Q92" i="38"/>
  <c r="H61" i="38"/>
  <c r="M61" i="38" s="1"/>
  <c r="N61" i="38" s="1"/>
  <c r="T77" i="38"/>
  <c r="S77" i="38"/>
  <c r="R74" i="38"/>
  <c r="H94" i="38"/>
  <c r="M94" i="38" s="1"/>
  <c r="N94" i="38" s="1"/>
  <c r="H93" i="38"/>
  <c r="K93" i="38" s="1"/>
  <c r="L93" i="38" s="1"/>
  <c r="H96" i="38"/>
  <c r="M96" i="38" s="1"/>
  <c r="N96" i="38" s="1"/>
  <c r="H87" i="38"/>
  <c r="M87" i="38" s="1"/>
  <c r="N87" i="38" s="1"/>
  <c r="R62" i="38"/>
  <c r="R78" i="38"/>
  <c r="T89" i="38"/>
  <c r="S89" i="38"/>
  <c r="Q59" i="38"/>
  <c r="R92" i="38"/>
  <c r="Q61" i="38"/>
  <c r="R77" i="38"/>
  <c r="M89" i="38"/>
  <c r="N89" i="38" s="1"/>
  <c r="K89" i="38"/>
  <c r="L89" i="38" s="1"/>
  <c r="T73" i="38"/>
  <c r="Q94" i="38"/>
  <c r="Q93" i="38"/>
  <c r="Q96" i="38"/>
  <c r="R87" i="38"/>
  <c r="K60" i="38"/>
  <c r="L60" i="38" s="1"/>
  <c r="M60" i="38"/>
  <c r="N60" i="38" s="1"/>
  <c r="M73" i="38"/>
  <c r="N73" i="38" s="1"/>
  <c r="K73" i="38"/>
  <c r="L73" i="38" s="1"/>
  <c r="K81" i="38"/>
  <c r="L81" i="38" s="1"/>
  <c r="R76" i="38"/>
  <c r="Q87" i="38"/>
  <c r="H95" i="37"/>
  <c r="M95" i="37" s="1"/>
  <c r="N95" i="37" s="1"/>
  <c r="H93" i="37"/>
  <c r="K93" i="37" s="1"/>
  <c r="L93" i="37" s="1"/>
  <c r="H91" i="37"/>
  <c r="M91" i="37" s="1"/>
  <c r="N91" i="37" s="1"/>
  <c r="K88" i="37"/>
  <c r="L88" i="37" s="1"/>
  <c r="H83" i="37"/>
  <c r="K83" i="37" s="1"/>
  <c r="L83" i="37" s="1"/>
  <c r="H81" i="37"/>
  <c r="M81" i="37" s="1"/>
  <c r="N81" i="37" s="1"/>
  <c r="K75" i="37"/>
  <c r="L75" i="37" s="1"/>
  <c r="H67" i="37"/>
  <c r="M67" i="37" s="1"/>
  <c r="N67" i="37" s="1"/>
  <c r="H65" i="37"/>
  <c r="M65" i="37" s="1"/>
  <c r="N65" i="37" s="1"/>
  <c r="H64" i="37"/>
  <c r="K64" i="37" s="1"/>
  <c r="L64" i="37" s="1"/>
  <c r="H63" i="37"/>
  <c r="M63" i="37" s="1"/>
  <c r="N63" i="37" s="1"/>
  <c r="H62" i="37"/>
  <c r="M62" i="37" s="1"/>
  <c r="N62" i="37" s="1"/>
  <c r="H61" i="37"/>
  <c r="M61" i="37" s="1"/>
  <c r="N61" i="37" s="1"/>
  <c r="H58" i="37"/>
  <c r="K58" i="37" s="1"/>
  <c r="L58" i="37" s="1"/>
  <c r="K57" i="37"/>
  <c r="L57" i="37" s="1"/>
  <c r="M85" i="37"/>
  <c r="N85" i="37" s="1"/>
  <c r="R88" i="37"/>
  <c r="R57" i="37"/>
  <c r="T57" i="37" s="1"/>
  <c r="R74" i="37"/>
  <c r="S74" i="37" s="1"/>
  <c r="R93" i="37"/>
  <c r="T93" i="37" s="1"/>
  <c r="S96" i="37"/>
  <c r="T96" i="37"/>
  <c r="K71" i="37"/>
  <c r="L71" i="37" s="1"/>
  <c r="M71" i="37"/>
  <c r="N71" i="37" s="1"/>
  <c r="H96" i="37"/>
  <c r="K96" i="37" s="1"/>
  <c r="L96" i="37" s="1"/>
  <c r="H97" i="37"/>
  <c r="M97" i="37" s="1"/>
  <c r="N97" i="37" s="1"/>
  <c r="T88" i="37"/>
  <c r="S88" i="37"/>
  <c r="S93" i="37"/>
  <c r="T62" i="37"/>
  <c r="S62" i="37"/>
  <c r="T97" i="37"/>
  <c r="S97" i="37"/>
  <c r="H90" i="37"/>
  <c r="M90" i="37" s="1"/>
  <c r="N90" i="37" s="1"/>
  <c r="T74" i="37"/>
  <c r="R86" i="37"/>
  <c r="S86" i="37" s="1"/>
  <c r="Q90" i="37"/>
  <c r="M86" i="37"/>
  <c r="N86" i="37" s="1"/>
  <c r="K86" i="37"/>
  <c r="L86" i="37" s="1"/>
  <c r="T64" i="37"/>
  <c r="R81" i="37"/>
  <c r="T81" i="37" s="1"/>
  <c r="U25" i="37"/>
  <c r="F69" i="37"/>
  <c r="H69" i="37" s="1"/>
  <c r="R85" i="37"/>
  <c r="S85" i="37" s="1"/>
  <c r="M70" i="37"/>
  <c r="N70" i="37" s="1"/>
  <c r="K70" i="37"/>
  <c r="L70" i="37" s="1"/>
  <c r="M78" i="37"/>
  <c r="N78" i="37" s="1"/>
  <c r="K78" i="37"/>
  <c r="L78" i="37" s="1"/>
  <c r="R64" i="37"/>
  <c r="S64" i="37" s="1"/>
  <c r="R79" i="37"/>
  <c r="K85" i="37"/>
  <c r="L85" i="37" s="1"/>
  <c r="M89" i="37"/>
  <c r="N89" i="37" s="1"/>
  <c r="K89" i="37"/>
  <c r="L89" i="37" s="1"/>
  <c r="K77" i="37"/>
  <c r="L77" i="37" s="1"/>
  <c r="R67" i="37"/>
  <c r="T67" i="37" s="1"/>
  <c r="U32" i="37"/>
  <c r="F76" i="37"/>
  <c r="H76" i="37" s="1"/>
  <c r="R63" i="37"/>
  <c r="R65" i="37"/>
  <c r="S65" i="37" s="1"/>
  <c r="H98" i="37"/>
  <c r="M98" i="37" s="1"/>
  <c r="N98" i="37" s="1"/>
  <c r="R58" i="37"/>
  <c r="S58" i="37" s="1"/>
  <c r="R77" i="37"/>
  <c r="T77" i="37" s="1"/>
  <c r="Q63" i="37"/>
  <c r="R78" i="37"/>
  <c r="S78" i="37" s="1"/>
  <c r="R95" i="37"/>
  <c r="S95" i="37" s="1"/>
  <c r="R92" i="37"/>
  <c r="T92" i="37" s="1"/>
  <c r="T85" i="37"/>
  <c r="T95" i="37"/>
  <c r="R87" i="37"/>
  <c r="T87" i="37" s="1"/>
  <c r="R83" i="37"/>
  <c r="T83" i="37" s="1"/>
  <c r="R98" i="37"/>
  <c r="S98" i="37" s="1"/>
  <c r="U38" i="37"/>
  <c r="F82" i="37"/>
  <c r="H82" i="37" s="1"/>
  <c r="M87" i="37"/>
  <c r="N87" i="37" s="1"/>
  <c r="K87" i="37"/>
  <c r="L87" i="37" s="1"/>
  <c r="R69" i="37"/>
  <c r="R61" i="37"/>
  <c r="S61" i="37" s="1"/>
  <c r="H60" i="37"/>
  <c r="M60" i="37" s="1"/>
  <c r="N60" i="37" s="1"/>
  <c r="R75" i="37"/>
  <c r="S75" i="37" s="1"/>
  <c r="M57" i="37"/>
  <c r="N57" i="37" s="1"/>
  <c r="H94" i="37"/>
  <c r="M94" i="37" s="1"/>
  <c r="N94" i="37" s="1"/>
  <c r="R60" i="37"/>
  <c r="R66" i="37"/>
  <c r="S71" i="37"/>
  <c r="F72" i="37"/>
  <c r="H72" i="37" s="1"/>
  <c r="U28" i="37"/>
  <c r="H68" i="37"/>
  <c r="M68" i="37" s="1"/>
  <c r="N68" i="37" s="1"/>
  <c r="H80" i="37"/>
  <c r="K80" i="37" s="1"/>
  <c r="L80" i="37" s="1"/>
  <c r="U22" i="37"/>
  <c r="F66" i="37"/>
  <c r="H66" i="37" s="1"/>
  <c r="M74" i="37"/>
  <c r="N74" i="37" s="1"/>
  <c r="K74" i="37"/>
  <c r="L74" i="37" s="1"/>
  <c r="T89" i="37"/>
  <c r="S89" i="37"/>
  <c r="Q60" i="37"/>
  <c r="U29" i="37"/>
  <c r="F73" i="37"/>
  <c r="H73" i="37" s="1"/>
  <c r="H59" i="37"/>
  <c r="M59" i="37" s="1"/>
  <c r="N59" i="37" s="1"/>
  <c r="H84" i="37"/>
  <c r="M84" i="37" s="1"/>
  <c r="N84" i="37" s="1"/>
  <c r="Q91" i="37"/>
  <c r="Q68" i="37"/>
  <c r="R80" i="37"/>
  <c r="M92" i="37"/>
  <c r="N92" i="37" s="1"/>
  <c r="O92" i="37" s="1"/>
  <c r="P92" i="37" s="1"/>
  <c r="R90" i="37"/>
  <c r="Q94" i="37"/>
  <c r="Q59" i="37"/>
  <c r="R73" i="37"/>
  <c r="Q84" i="37"/>
  <c r="U35" i="37"/>
  <c r="F79" i="37"/>
  <c r="H79" i="37" s="1"/>
  <c r="R91" i="37"/>
  <c r="R68" i="37"/>
  <c r="Q80" i="37"/>
  <c r="O82" i="34"/>
  <c r="P82" i="34" s="1"/>
  <c r="M88" i="34"/>
  <c r="N88" i="34" s="1"/>
  <c r="O88" i="34" s="1"/>
  <c r="P88" i="34" s="1"/>
  <c r="Q66" i="34"/>
  <c r="H66" i="34"/>
  <c r="K66" i="34" s="1"/>
  <c r="L66" i="34" s="1"/>
  <c r="M85" i="34"/>
  <c r="N85" i="34" s="1"/>
  <c r="K85" i="34"/>
  <c r="L85" i="34" s="1"/>
  <c r="Q85" i="34"/>
  <c r="Q97" i="34"/>
  <c r="H97" i="34"/>
  <c r="K97" i="34" s="1"/>
  <c r="L97" i="34" s="1"/>
  <c r="Q90" i="34"/>
  <c r="F78" i="34"/>
  <c r="F80" i="34"/>
  <c r="H80" i="34" s="1"/>
  <c r="Q67" i="34"/>
  <c r="H67" i="34"/>
  <c r="K67" i="34" s="1"/>
  <c r="L67" i="34" s="1"/>
  <c r="M61" i="34"/>
  <c r="N61" i="34" s="1"/>
  <c r="K61" i="34"/>
  <c r="L61" i="34" s="1"/>
  <c r="Q61" i="34"/>
  <c r="R81" i="34"/>
  <c r="F81" i="34"/>
  <c r="H81" i="34" s="1"/>
  <c r="O70" i="34"/>
  <c r="P70" i="34" s="1"/>
  <c r="H90" i="34"/>
  <c r="M90" i="34" s="1"/>
  <c r="N90" i="34" s="1"/>
  <c r="H79" i="34"/>
  <c r="M79" i="34" s="1"/>
  <c r="N79" i="34" s="1"/>
  <c r="Q79" i="34"/>
  <c r="M95" i="34"/>
  <c r="N95" i="34" s="1"/>
  <c r="K95" i="34"/>
  <c r="L95" i="34" s="1"/>
  <c r="Q95" i="34"/>
  <c r="M68" i="34"/>
  <c r="N68" i="34" s="1"/>
  <c r="K68" i="34"/>
  <c r="L68" i="34" s="1"/>
  <c r="Q68" i="34"/>
  <c r="F71" i="34"/>
  <c r="H71" i="34" s="1"/>
  <c r="F83" i="34"/>
  <c r="H83" i="34" s="1"/>
  <c r="K73" i="34"/>
  <c r="L73" i="34" s="1"/>
  <c r="O73" i="34" s="1"/>
  <c r="P73" i="34" s="1"/>
  <c r="Q62" i="34"/>
  <c r="Q91" i="34"/>
  <c r="H91" i="34"/>
  <c r="K91" i="34" s="1"/>
  <c r="L91" i="34" s="1"/>
  <c r="K69" i="34"/>
  <c r="L69" i="34" s="1"/>
  <c r="O69" i="34" s="1"/>
  <c r="P69" i="34" s="1"/>
  <c r="Q57" i="34"/>
  <c r="H57" i="34"/>
  <c r="K57" i="34" s="1"/>
  <c r="L57" i="34" s="1"/>
  <c r="H86" i="34"/>
  <c r="M86" i="34" s="1"/>
  <c r="N86" i="34" s="1"/>
  <c r="Q86" i="34"/>
  <c r="M58" i="34"/>
  <c r="N58" i="34" s="1"/>
  <c r="K58" i="34"/>
  <c r="L58" i="34" s="1"/>
  <c r="Q58" i="34"/>
  <c r="T69" i="34"/>
  <c r="S69" i="34"/>
  <c r="H64" i="34"/>
  <c r="M64" i="34" s="1"/>
  <c r="N64" i="34" s="1"/>
  <c r="Q64" i="34"/>
  <c r="R83" i="34"/>
  <c r="Q96" i="34"/>
  <c r="H96" i="34"/>
  <c r="M96" i="34" s="1"/>
  <c r="N96" i="34" s="1"/>
  <c r="K65" i="34"/>
  <c r="L65" i="34" s="1"/>
  <c r="M65" i="34"/>
  <c r="N65" i="34" s="1"/>
  <c r="Q65" i="34"/>
  <c r="F87" i="34"/>
  <c r="F75" i="34"/>
  <c r="H75" i="34" s="1"/>
  <c r="R71" i="34"/>
  <c r="Q74" i="34"/>
  <c r="H74" i="34"/>
  <c r="K74" i="34" s="1"/>
  <c r="L74" i="34" s="1"/>
  <c r="S73" i="34"/>
  <c r="T73" i="34"/>
  <c r="H60" i="34"/>
  <c r="M60" i="34" s="1"/>
  <c r="N60" i="34" s="1"/>
  <c r="Q60" i="34"/>
  <c r="M59" i="34"/>
  <c r="N59" i="34" s="1"/>
  <c r="K59" i="34"/>
  <c r="L59" i="34" s="1"/>
  <c r="Q59" i="34"/>
  <c r="Q92" i="34"/>
  <c r="T77" i="34"/>
  <c r="S77" i="34"/>
  <c r="H92" i="34"/>
  <c r="M92" i="34" s="1"/>
  <c r="N92" i="34" s="1"/>
  <c r="H62" i="34"/>
  <c r="M62" i="34" s="1"/>
  <c r="N62" i="34" s="1"/>
  <c r="M89" i="34"/>
  <c r="N89" i="34" s="1"/>
  <c r="K89" i="34"/>
  <c r="L89" i="34" s="1"/>
  <c r="Q89" i="34"/>
  <c r="F84" i="34"/>
  <c r="H93" i="34"/>
  <c r="M93" i="34" s="1"/>
  <c r="N93" i="34" s="1"/>
  <c r="Q93" i="34"/>
  <c r="H98" i="34"/>
  <c r="M98" i="34" s="1"/>
  <c r="N98" i="34" s="1"/>
  <c r="Q98" i="34"/>
  <c r="H94" i="34"/>
  <c r="K94" i="34" s="1"/>
  <c r="L94" i="34" s="1"/>
  <c r="Q94" i="34"/>
  <c r="R75" i="34"/>
  <c r="M72" i="34"/>
  <c r="N72" i="34" s="1"/>
  <c r="K72" i="34"/>
  <c r="L72" i="34" s="1"/>
  <c r="Q72" i="34"/>
  <c r="H63" i="34"/>
  <c r="M63" i="34" s="1"/>
  <c r="N63" i="34" s="1"/>
  <c r="Q63" i="34"/>
  <c r="M76" i="34"/>
  <c r="N76" i="34" s="1"/>
  <c r="K76" i="34"/>
  <c r="L76" i="34" s="1"/>
  <c r="Q76" i="34"/>
  <c r="I3" i="42" l="1"/>
  <c r="I5" i="42" s="1"/>
  <c r="I4" i="42"/>
  <c r="I6" i="42" s="1"/>
  <c r="I7" i="42" s="1"/>
  <c r="S85" i="38"/>
  <c r="K63" i="38"/>
  <c r="L63" i="38" s="1"/>
  <c r="K97" i="38"/>
  <c r="L97" i="38" s="1"/>
  <c r="O97" i="38" s="1"/>
  <c r="P97" i="38" s="1"/>
  <c r="S70" i="38"/>
  <c r="S65" i="38"/>
  <c r="S66" i="40"/>
  <c r="T73" i="40"/>
  <c r="T65" i="37"/>
  <c r="S70" i="37"/>
  <c r="S57" i="37"/>
  <c r="K97" i="40"/>
  <c r="L97" i="40" s="1"/>
  <c r="O94" i="40"/>
  <c r="P94" i="40" s="1"/>
  <c r="K93" i="40"/>
  <c r="L93" i="40" s="1"/>
  <c r="M91" i="40"/>
  <c r="N91" i="40" s="1"/>
  <c r="O91" i="40" s="1"/>
  <c r="P91" i="40" s="1"/>
  <c r="O89" i="40"/>
  <c r="P89" i="40" s="1"/>
  <c r="K87" i="40"/>
  <c r="L87" i="40" s="1"/>
  <c r="O87" i="40" s="1"/>
  <c r="P87" i="40" s="1"/>
  <c r="M86" i="40"/>
  <c r="N86" i="40" s="1"/>
  <c r="O86" i="40" s="1"/>
  <c r="P86" i="40" s="1"/>
  <c r="M81" i="40"/>
  <c r="N81" i="40" s="1"/>
  <c r="K68" i="40"/>
  <c r="L68" i="40" s="1"/>
  <c r="O68" i="40" s="1"/>
  <c r="P68" i="40" s="1"/>
  <c r="O65" i="40"/>
  <c r="P65" i="40" s="1"/>
  <c r="O58" i="40"/>
  <c r="P58" i="40" s="1"/>
  <c r="O57" i="40"/>
  <c r="P57" i="40" s="1"/>
  <c r="K60" i="40"/>
  <c r="L60" i="40" s="1"/>
  <c r="O60" i="40" s="1"/>
  <c r="P60" i="40" s="1"/>
  <c r="M90" i="40"/>
  <c r="N90" i="40" s="1"/>
  <c r="O90" i="40" s="1"/>
  <c r="P90" i="40" s="1"/>
  <c r="S67" i="40"/>
  <c r="O75" i="40"/>
  <c r="P75" i="40" s="1"/>
  <c r="O81" i="40"/>
  <c r="P81" i="40" s="1"/>
  <c r="O63" i="40"/>
  <c r="P63" i="40" s="1"/>
  <c r="M96" i="40"/>
  <c r="N96" i="40" s="1"/>
  <c r="O96" i="40" s="1"/>
  <c r="P96" i="40" s="1"/>
  <c r="T75" i="40"/>
  <c r="O72" i="40"/>
  <c r="P72" i="40" s="1"/>
  <c r="K82" i="40"/>
  <c r="L82" i="40" s="1"/>
  <c r="O82" i="40" s="1"/>
  <c r="P82" i="40" s="1"/>
  <c r="K59" i="40"/>
  <c r="L59" i="40" s="1"/>
  <c r="O59" i="40" s="1"/>
  <c r="P59" i="40" s="1"/>
  <c r="S85" i="40"/>
  <c r="T92" i="40"/>
  <c r="Q78" i="40"/>
  <c r="O85" i="40"/>
  <c r="P85" i="40" s="1"/>
  <c r="Q70" i="40"/>
  <c r="O69" i="40"/>
  <c r="P69" i="40" s="1"/>
  <c r="S59" i="40"/>
  <c r="T59" i="40"/>
  <c r="S82" i="40"/>
  <c r="T82" i="40"/>
  <c r="S61" i="40"/>
  <c r="T61" i="40"/>
  <c r="K61" i="40"/>
  <c r="L61" i="40" s="1"/>
  <c r="O61" i="40" s="1"/>
  <c r="P61" i="40" s="1"/>
  <c r="O97" i="40"/>
  <c r="P97" i="40" s="1"/>
  <c r="S65" i="40"/>
  <c r="M74" i="40"/>
  <c r="N74" i="40" s="1"/>
  <c r="K74" i="40"/>
  <c r="L74" i="40" s="1"/>
  <c r="Q74" i="40"/>
  <c r="T60" i="40"/>
  <c r="S60" i="40"/>
  <c r="O79" i="40"/>
  <c r="P79" i="40" s="1"/>
  <c r="O73" i="40"/>
  <c r="P73" i="40" s="1"/>
  <c r="T64" i="40"/>
  <c r="S64" i="40"/>
  <c r="Q77" i="40"/>
  <c r="K80" i="40"/>
  <c r="L80" i="40" s="1"/>
  <c r="M80" i="40"/>
  <c r="N80" i="40" s="1"/>
  <c r="Q80" i="40"/>
  <c r="O93" i="40"/>
  <c r="P93" i="40" s="1"/>
  <c r="T68" i="40"/>
  <c r="S68" i="40"/>
  <c r="O84" i="40"/>
  <c r="P84" i="40" s="1"/>
  <c r="K88" i="40"/>
  <c r="L88" i="40" s="1"/>
  <c r="O88" i="40" s="1"/>
  <c r="P88" i="40" s="1"/>
  <c r="K62" i="40"/>
  <c r="L62" i="40" s="1"/>
  <c r="O62" i="40" s="1"/>
  <c r="P62" i="40" s="1"/>
  <c r="H70" i="40"/>
  <c r="K70" i="40" s="1"/>
  <c r="L70" i="40" s="1"/>
  <c r="S76" i="40"/>
  <c r="S62" i="40"/>
  <c r="T62" i="40"/>
  <c r="O92" i="40"/>
  <c r="P92" i="40" s="1"/>
  <c r="O67" i="40"/>
  <c r="P67" i="40" s="1"/>
  <c r="T86" i="40"/>
  <c r="S86" i="40"/>
  <c r="H78" i="40"/>
  <c r="M78" i="40" s="1"/>
  <c r="N78" i="40" s="1"/>
  <c r="O95" i="40"/>
  <c r="P95" i="40" s="1"/>
  <c r="T90" i="40"/>
  <c r="S90" i="40"/>
  <c r="T88" i="40"/>
  <c r="S88" i="40"/>
  <c r="S96" i="40"/>
  <c r="T96" i="40"/>
  <c r="Q83" i="40"/>
  <c r="H77" i="40"/>
  <c r="K77" i="40" s="1"/>
  <c r="L77" i="40" s="1"/>
  <c r="O64" i="40"/>
  <c r="P64" i="40" s="1"/>
  <c r="T58" i="40"/>
  <c r="O98" i="40"/>
  <c r="P98" i="40" s="1"/>
  <c r="O71" i="40"/>
  <c r="P71" i="40" s="1"/>
  <c r="H83" i="40"/>
  <c r="M83" i="40" s="1"/>
  <c r="N83" i="40" s="1"/>
  <c r="M93" i="37"/>
  <c r="N93" i="37" s="1"/>
  <c r="O77" i="37"/>
  <c r="P77" i="37" s="1"/>
  <c r="K62" i="37"/>
  <c r="L62" i="37" s="1"/>
  <c r="O75" i="37"/>
  <c r="P75" i="37" s="1"/>
  <c r="O88" i="37"/>
  <c r="P88" i="37" s="1"/>
  <c r="K98" i="37"/>
  <c r="L98" i="37" s="1"/>
  <c r="T61" i="37"/>
  <c r="M83" i="37"/>
  <c r="N83" i="37" s="1"/>
  <c r="O83" i="37" s="1"/>
  <c r="P83" i="37" s="1"/>
  <c r="K67" i="37"/>
  <c r="L67" i="37" s="1"/>
  <c r="O67" i="37" s="1"/>
  <c r="P67" i="37" s="1"/>
  <c r="K65" i="37"/>
  <c r="L65" i="37" s="1"/>
  <c r="O65" i="37" s="1"/>
  <c r="P65" i="37" s="1"/>
  <c r="K61" i="37"/>
  <c r="L61" i="37" s="1"/>
  <c r="O61" i="37" s="1"/>
  <c r="P61" i="37" s="1"/>
  <c r="M58" i="37"/>
  <c r="N58" i="37" s="1"/>
  <c r="O58" i="37" s="1"/>
  <c r="P58" i="37" s="1"/>
  <c r="K91" i="37"/>
  <c r="L91" i="37" s="1"/>
  <c r="O91" i="37" s="1"/>
  <c r="P91" i="37" s="1"/>
  <c r="O57" i="37"/>
  <c r="P57" i="37" s="1"/>
  <c r="T98" i="37"/>
  <c r="K84" i="37"/>
  <c r="L84" i="37" s="1"/>
  <c r="O84" i="37" s="1"/>
  <c r="P84" i="37" s="1"/>
  <c r="T86" i="37"/>
  <c r="T78" i="37"/>
  <c r="K95" i="38"/>
  <c r="L95" i="38" s="1"/>
  <c r="O95" i="38" s="1"/>
  <c r="P95" i="38" s="1"/>
  <c r="K91" i="38"/>
  <c r="L91" i="38" s="1"/>
  <c r="O91" i="38" s="1"/>
  <c r="P91" i="38" s="1"/>
  <c r="O89" i="38"/>
  <c r="P89" i="38" s="1"/>
  <c r="K87" i="38"/>
  <c r="L87" i="38" s="1"/>
  <c r="O87" i="38" s="1"/>
  <c r="P87" i="38" s="1"/>
  <c r="M85" i="38"/>
  <c r="N85" i="38" s="1"/>
  <c r="O85" i="38" s="1"/>
  <c r="P85" i="38" s="1"/>
  <c r="O84" i="38"/>
  <c r="P84" i="38" s="1"/>
  <c r="O81" i="38"/>
  <c r="P81" i="38" s="1"/>
  <c r="M72" i="38"/>
  <c r="N72" i="38" s="1"/>
  <c r="O72" i="38" s="1"/>
  <c r="P72" i="38" s="1"/>
  <c r="M70" i="38"/>
  <c r="N70" i="38" s="1"/>
  <c r="O70" i="38" s="1"/>
  <c r="P70" i="38" s="1"/>
  <c r="K66" i="38"/>
  <c r="L66" i="38" s="1"/>
  <c r="O66" i="38" s="1"/>
  <c r="P66" i="38" s="1"/>
  <c r="K65" i="38"/>
  <c r="L65" i="38" s="1"/>
  <c r="O65" i="38" s="1"/>
  <c r="P65" i="38" s="1"/>
  <c r="K59" i="38"/>
  <c r="L59" i="38" s="1"/>
  <c r="O59" i="38" s="1"/>
  <c r="P59" i="38" s="1"/>
  <c r="O60" i="38"/>
  <c r="P60" i="38" s="1"/>
  <c r="O88" i="38"/>
  <c r="P88" i="38" s="1"/>
  <c r="S81" i="38"/>
  <c r="M92" i="38"/>
  <c r="N92" i="38" s="1"/>
  <c r="O92" i="38" s="1"/>
  <c r="P92" i="38" s="1"/>
  <c r="O58" i="38"/>
  <c r="P58" i="38" s="1"/>
  <c r="M93" i="38"/>
  <c r="N93" i="38" s="1"/>
  <c r="O93" i="38" s="1"/>
  <c r="P93" i="38" s="1"/>
  <c r="M64" i="38"/>
  <c r="N64" i="38" s="1"/>
  <c r="O64" i="38" s="1"/>
  <c r="P64" i="38" s="1"/>
  <c r="O77" i="38"/>
  <c r="P77" i="38" s="1"/>
  <c r="K61" i="38"/>
  <c r="L61" i="38" s="1"/>
  <c r="O61" i="38" s="1"/>
  <c r="P61" i="38" s="1"/>
  <c r="O57" i="38"/>
  <c r="P57" i="38" s="1"/>
  <c r="T68" i="38"/>
  <c r="S68" i="38"/>
  <c r="M71" i="38"/>
  <c r="N71" i="38" s="1"/>
  <c r="K71" i="38"/>
  <c r="L71" i="38" s="1"/>
  <c r="Q71" i="38"/>
  <c r="T64" i="38"/>
  <c r="S64" i="38"/>
  <c r="O68" i="38"/>
  <c r="P68" i="38" s="1"/>
  <c r="Q75" i="38"/>
  <c r="T93" i="38"/>
  <c r="S93" i="38"/>
  <c r="T67" i="38"/>
  <c r="S67" i="38"/>
  <c r="T94" i="38"/>
  <c r="S94" i="38"/>
  <c r="O90" i="38"/>
  <c r="P90" i="38" s="1"/>
  <c r="T74" i="38"/>
  <c r="S74" i="38"/>
  <c r="Q78" i="38"/>
  <c r="S96" i="38"/>
  <c r="T96" i="38"/>
  <c r="T57" i="38"/>
  <c r="S57" i="38"/>
  <c r="T87" i="38"/>
  <c r="S87" i="38"/>
  <c r="S86" i="38"/>
  <c r="K98" i="38"/>
  <c r="L98" i="38" s="1"/>
  <c r="O98" i="38" s="1"/>
  <c r="P98" i="38" s="1"/>
  <c r="S60" i="38"/>
  <c r="Q83" i="38"/>
  <c r="H83" i="38"/>
  <c r="M83" i="38" s="1"/>
  <c r="N83" i="38" s="1"/>
  <c r="S69" i="38"/>
  <c r="S63" i="38"/>
  <c r="K67" i="38"/>
  <c r="L67" i="38" s="1"/>
  <c r="O67" i="38" s="1"/>
  <c r="P67" i="38" s="1"/>
  <c r="K74" i="38"/>
  <c r="L74" i="38" s="1"/>
  <c r="O74" i="38" s="1"/>
  <c r="P74" i="38" s="1"/>
  <c r="M57" i="38"/>
  <c r="N57" i="38" s="1"/>
  <c r="S97" i="38"/>
  <c r="T92" i="38"/>
  <c r="S92" i="38"/>
  <c r="H75" i="38"/>
  <c r="M75" i="38" s="1"/>
  <c r="N75" i="38" s="1"/>
  <c r="T61" i="38"/>
  <c r="S61" i="38"/>
  <c r="M79" i="38"/>
  <c r="N79" i="38" s="1"/>
  <c r="K79" i="38"/>
  <c r="L79" i="38" s="1"/>
  <c r="Q79" i="38"/>
  <c r="S72" i="38"/>
  <c r="T72" i="38"/>
  <c r="S91" i="38"/>
  <c r="K96" i="38"/>
  <c r="L96" i="38" s="1"/>
  <c r="O96" i="38" s="1"/>
  <c r="P96" i="38" s="1"/>
  <c r="K94" i="38"/>
  <c r="L94" i="38" s="1"/>
  <c r="O94" i="38" s="1"/>
  <c r="P94" i="38" s="1"/>
  <c r="H78" i="38"/>
  <c r="M78" i="38" s="1"/>
  <c r="N78" i="38" s="1"/>
  <c r="M76" i="38"/>
  <c r="N76" i="38" s="1"/>
  <c r="K76" i="38"/>
  <c r="L76" i="38" s="1"/>
  <c r="Q76" i="38"/>
  <c r="T59" i="38"/>
  <c r="S59" i="38"/>
  <c r="M80" i="38"/>
  <c r="N80" i="38" s="1"/>
  <c r="K80" i="38"/>
  <c r="L80" i="38" s="1"/>
  <c r="Q80" i="38"/>
  <c r="T62" i="38"/>
  <c r="S62" i="38"/>
  <c r="M82" i="38"/>
  <c r="N82" i="38" s="1"/>
  <c r="K82" i="38"/>
  <c r="L82" i="38" s="1"/>
  <c r="Q82" i="38"/>
  <c r="T58" i="38"/>
  <c r="S98" i="38"/>
  <c r="O73" i="38"/>
  <c r="P73" i="38" s="1"/>
  <c r="O62" i="38"/>
  <c r="P62" i="38" s="1"/>
  <c r="O69" i="38"/>
  <c r="P69" i="38" s="1"/>
  <c r="O63" i="38"/>
  <c r="P63" i="38" s="1"/>
  <c r="K95" i="37"/>
  <c r="L95" i="37" s="1"/>
  <c r="O95" i="37" s="1"/>
  <c r="P95" i="37" s="1"/>
  <c r="O86" i="37"/>
  <c r="P86" i="37" s="1"/>
  <c r="O85" i="37"/>
  <c r="P85" i="37" s="1"/>
  <c r="K81" i="37"/>
  <c r="L81" i="37" s="1"/>
  <c r="O81" i="37" s="1"/>
  <c r="P81" i="37" s="1"/>
  <c r="O78" i="37"/>
  <c r="P78" i="37" s="1"/>
  <c r="O70" i="37"/>
  <c r="P70" i="37" s="1"/>
  <c r="M64" i="37"/>
  <c r="N64" i="37" s="1"/>
  <c r="O64" i="37" s="1"/>
  <c r="P64" i="37" s="1"/>
  <c r="K63" i="37"/>
  <c r="L63" i="37" s="1"/>
  <c r="O63" i="37" s="1"/>
  <c r="P63" i="37" s="1"/>
  <c r="K60" i="37"/>
  <c r="L60" i="37" s="1"/>
  <c r="O60" i="37" s="1"/>
  <c r="P60" i="37" s="1"/>
  <c r="M96" i="37"/>
  <c r="N96" i="37" s="1"/>
  <c r="O96" i="37" s="1"/>
  <c r="P96" i="37" s="1"/>
  <c r="K68" i="37"/>
  <c r="L68" i="37" s="1"/>
  <c r="O68" i="37" s="1"/>
  <c r="P68" i="37" s="1"/>
  <c r="S83" i="37"/>
  <c r="M80" i="37"/>
  <c r="N80" i="37" s="1"/>
  <c r="O80" i="37" s="1"/>
  <c r="P80" i="37" s="1"/>
  <c r="K59" i="37"/>
  <c r="L59" i="37" s="1"/>
  <c r="O59" i="37" s="1"/>
  <c r="P59" i="37" s="1"/>
  <c r="S92" i="37"/>
  <c r="T75" i="37"/>
  <c r="S77" i="37"/>
  <c r="K97" i="37"/>
  <c r="L97" i="37" s="1"/>
  <c r="O97" i="37" s="1"/>
  <c r="P97" i="37" s="1"/>
  <c r="O87" i="37"/>
  <c r="P87" i="37" s="1"/>
  <c r="T84" i="37"/>
  <c r="S84" i="37"/>
  <c r="T60" i="37"/>
  <c r="S60" i="37"/>
  <c r="S59" i="37"/>
  <c r="T59" i="37"/>
  <c r="O89" i="37"/>
  <c r="P89" i="37" s="1"/>
  <c r="K69" i="37"/>
  <c r="L69" i="37" s="1"/>
  <c r="M69" i="37"/>
  <c r="N69" i="37" s="1"/>
  <c r="Q69" i="37"/>
  <c r="O98" i="37"/>
  <c r="P98" i="37" s="1"/>
  <c r="O74" i="37"/>
  <c r="P74" i="37" s="1"/>
  <c r="O93" i="37"/>
  <c r="P93" i="37" s="1"/>
  <c r="O71" i="37"/>
  <c r="P71" i="37" s="1"/>
  <c r="K66" i="37"/>
  <c r="L66" i="37" s="1"/>
  <c r="M66" i="37"/>
  <c r="N66" i="37" s="1"/>
  <c r="Q66" i="37"/>
  <c r="K90" i="37"/>
  <c r="L90" i="37" s="1"/>
  <c r="O90" i="37" s="1"/>
  <c r="P90" i="37" s="1"/>
  <c r="T80" i="37"/>
  <c r="S80" i="37"/>
  <c r="T58" i="37"/>
  <c r="S67" i="37"/>
  <c r="T68" i="37"/>
  <c r="S68" i="37"/>
  <c r="K76" i="37"/>
  <c r="L76" i="37" s="1"/>
  <c r="M76" i="37"/>
  <c r="N76" i="37" s="1"/>
  <c r="Q76" i="37"/>
  <c r="T90" i="37"/>
  <c r="S90" i="37"/>
  <c r="T91" i="37"/>
  <c r="S91" i="37"/>
  <c r="K94" i="37"/>
  <c r="L94" i="37" s="1"/>
  <c r="O94" i="37" s="1"/>
  <c r="P94" i="37" s="1"/>
  <c r="S81" i="37"/>
  <c r="T94" i="37"/>
  <c r="S94" i="37"/>
  <c r="T63" i="37"/>
  <c r="S63" i="37"/>
  <c r="M72" i="37"/>
  <c r="N72" i="37" s="1"/>
  <c r="K72" i="37"/>
  <c r="L72" i="37" s="1"/>
  <c r="Q72" i="37"/>
  <c r="M79" i="37"/>
  <c r="N79" i="37" s="1"/>
  <c r="K79" i="37"/>
  <c r="L79" i="37" s="1"/>
  <c r="Q79" i="37"/>
  <c r="K73" i="37"/>
  <c r="L73" i="37" s="1"/>
  <c r="M73" i="37"/>
  <c r="N73" i="37" s="1"/>
  <c r="Q73" i="37"/>
  <c r="O62" i="37"/>
  <c r="P62" i="37" s="1"/>
  <c r="S87" i="37"/>
  <c r="K82" i="37"/>
  <c r="L82" i="37" s="1"/>
  <c r="M82" i="37"/>
  <c r="N82" i="37" s="1"/>
  <c r="Q82" i="37"/>
  <c r="M94" i="34"/>
  <c r="N94" i="34" s="1"/>
  <c r="O94" i="34" s="1"/>
  <c r="P94" i="34" s="1"/>
  <c r="K93" i="34"/>
  <c r="L93" i="34" s="1"/>
  <c r="O93" i="34" s="1"/>
  <c r="P93" i="34" s="1"/>
  <c r="K92" i="34"/>
  <c r="L92" i="34" s="1"/>
  <c r="O92" i="34" s="1"/>
  <c r="P92" i="34" s="1"/>
  <c r="O89" i="34"/>
  <c r="P89" i="34" s="1"/>
  <c r="K79" i="34"/>
  <c r="L79" i="34" s="1"/>
  <c r="O79" i="34" s="1"/>
  <c r="P79" i="34" s="1"/>
  <c r="O76" i="34"/>
  <c r="P76" i="34" s="1"/>
  <c r="O72" i="34"/>
  <c r="P72" i="34" s="1"/>
  <c r="M67" i="34"/>
  <c r="N67" i="34" s="1"/>
  <c r="O67" i="34" s="1"/>
  <c r="P67" i="34" s="1"/>
  <c r="K62" i="34"/>
  <c r="L62" i="34" s="1"/>
  <c r="O62" i="34" s="1"/>
  <c r="P62" i="34" s="1"/>
  <c r="O59" i="34"/>
  <c r="P59" i="34" s="1"/>
  <c r="O58" i="34"/>
  <c r="P58" i="34" s="1"/>
  <c r="K63" i="34"/>
  <c r="L63" i="34" s="1"/>
  <c r="O63" i="34" s="1"/>
  <c r="P63" i="34" s="1"/>
  <c r="K64" i="34"/>
  <c r="L64" i="34" s="1"/>
  <c r="O64" i="34" s="1"/>
  <c r="P64" i="34" s="1"/>
  <c r="O61" i="34"/>
  <c r="P61" i="34" s="1"/>
  <c r="K86" i="34"/>
  <c r="L86" i="34" s="1"/>
  <c r="O86" i="34" s="1"/>
  <c r="P86" i="34" s="1"/>
  <c r="K96" i="34"/>
  <c r="L96" i="34" s="1"/>
  <c r="O96" i="34" s="1"/>
  <c r="P96" i="34" s="1"/>
  <c r="K98" i="34"/>
  <c r="L98" i="34" s="1"/>
  <c r="O98" i="34" s="1"/>
  <c r="P98" i="34" s="1"/>
  <c r="M66" i="34"/>
  <c r="N66" i="34" s="1"/>
  <c r="O66" i="34" s="1"/>
  <c r="P66" i="34" s="1"/>
  <c r="M57" i="34"/>
  <c r="N57" i="34" s="1"/>
  <c r="O57" i="34" s="1"/>
  <c r="P57" i="34" s="1"/>
  <c r="O95" i="34"/>
  <c r="P95" i="34" s="1"/>
  <c r="H84" i="34"/>
  <c r="M84" i="34" s="1"/>
  <c r="N84" i="34" s="1"/>
  <c r="Q84" i="34"/>
  <c r="T62" i="34"/>
  <c r="S62" i="34"/>
  <c r="O65" i="34"/>
  <c r="P65" i="34" s="1"/>
  <c r="T90" i="34"/>
  <c r="S90" i="34"/>
  <c r="T94" i="34"/>
  <c r="S94" i="34"/>
  <c r="S96" i="34"/>
  <c r="T96" i="34"/>
  <c r="M83" i="34"/>
  <c r="N83" i="34" s="1"/>
  <c r="K83" i="34"/>
  <c r="L83" i="34" s="1"/>
  <c r="Q83" i="34"/>
  <c r="K81" i="34"/>
  <c r="L81" i="34" s="1"/>
  <c r="M81" i="34"/>
  <c r="N81" i="34" s="1"/>
  <c r="Q81" i="34"/>
  <c r="K90" i="34"/>
  <c r="L90" i="34" s="1"/>
  <c r="O90" i="34" s="1"/>
  <c r="P90" i="34" s="1"/>
  <c r="T89" i="34"/>
  <c r="S89" i="34"/>
  <c r="K60" i="34"/>
  <c r="L60" i="34" s="1"/>
  <c r="O60" i="34" s="1"/>
  <c r="P60" i="34" s="1"/>
  <c r="T86" i="34"/>
  <c r="S86" i="34"/>
  <c r="S58" i="34"/>
  <c r="T58" i="34"/>
  <c r="K71" i="34"/>
  <c r="L71" i="34" s="1"/>
  <c r="M71" i="34"/>
  <c r="N71" i="34" s="1"/>
  <c r="Q71" i="34"/>
  <c r="T74" i="34"/>
  <c r="S74" i="34"/>
  <c r="T61" i="34"/>
  <c r="S61" i="34"/>
  <c r="T97" i="34"/>
  <c r="S97" i="34"/>
  <c r="T98" i="34"/>
  <c r="S98" i="34"/>
  <c r="M74" i="34"/>
  <c r="N74" i="34" s="1"/>
  <c r="O74" i="34" s="1"/>
  <c r="P74" i="34" s="1"/>
  <c r="T64" i="34"/>
  <c r="S64" i="34"/>
  <c r="T57" i="34"/>
  <c r="S57" i="34"/>
  <c r="T68" i="34"/>
  <c r="S68" i="34"/>
  <c r="M97" i="34"/>
  <c r="N97" i="34" s="1"/>
  <c r="O97" i="34" s="1"/>
  <c r="P97" i="34" s="1"/>
  <c r="T76" i="34"/>
  <c r="S76" i="34"/>
  <c r="O68" i="34"/>
  <c r="P68" i="34" s="1"/>
  <c r="T92" i="34"/>
  <c r="S92" i="34"/>
  <c r="T85" i="34"/>
  <c r="S85" i="34"/>
  <c r="T72" i="34"/>
  <c r="S72" i="34"/>
  <c r="Q78" i="34"/>
  <c r="H78" i="34"/>
  <c r="M78" i="34" s="1"/>
  <c r="N78" i="34" s="1"/>
  <c r="T95" i="34"/>
  <c r="S95" i="34"/>
  <c r="O85" i="34"/>
  <c r="P85" i="34" s="1"/>
  <c r="T63" i="34"/>
  <c r="S63" i="34"/>
  <c r="T93" i="34"/>
  <c r="S93" i="34"/>
  <c r="M75" i="34"/>
  <c r="N75" i="34" s="1"/>
  <c r="K75" i="34"/>
  <c r="L75" i="34" s="1"/>
  <c r="Q75" i="34"/>
  <c r="S67" i="34"/>
  <c r="T67" i="34"/>
  <c r="T59" i="34"/>
  <c r="S59" i="34"/>
  <c r="T91" i="34"/>
  <c r="S91" i="34"/>
  <c r="H87" i="34"/>
  <c r="M87" i="34" s="1"/>
  <c r="N87" i="34" s="1"/>
  <c r="Q87" i="34"/>
  <c r="M91" i="34"/>
  <c r="N91" i="34" s="1"/>
  <c r="O91" i="34" s="1"/>
  <c r="P91" i="34" s="1"/>
  <c r="T79" i="34"/>
  <c r="S79" i="34"/>
  <c r="T66" i="34"/>
  <c r="S66" i="34"/>
  <c r="M80" i="34"/>
  <c r="N80" i="34" s="1"/>
  <c r="K80" i="34"/>
  <c r="L80" i="34" s="1"/>
  <c r="Q80" i="34"/>
  <c r="T60" i="34"/>
  <c r="S60" i="34"/>
  <c r="T65" i="34"/>
  <c r="S65" i="34"/>
  <c r="I8" i="42" l="1"/>
  <c r="M70" i="40"/>
  <c r="N70" i="40" s="1"/>
  <c r="O70" i="40" s="1"/>
  <c r="P70" i="40" s="1"/>
  <c r="O74" i="40"/>
  <c r="P74" i="40" s="1"/>
  <c r="T77" i="40"/>
  <c r="S77" i="40"/>
  <c r="K83" i="40"/>
  <c r="L83" i="40" s="1"/>
  <c r="O83" i="40" s="1"/>
  <c r="P83" i="40" s="1"/>
  <c r="M77" i="40"/>
  <c r="N77" i="40" s="1"/>
  <c r="O77" i="40" s="1"/>
  <c r="P77" i="40" s="1"/>
  <c r="K78" i="40"/>
  <c r="L78" i="40" s="1"/>
  <c r="O78" i="40" s="1"/>
  <c r="P78" i="40" s="1"/>
  <c r="T83" i="40"/>
  <c r="S83" i="40"/>
  <c r="T70" i="40"/>
  <c r="S70" i="40"/>
  <c r="O80" i="40"/>
  <c r="P80" i="40" s="1"/>
  <c r="T74" i="40"/>
  <c r="S74" i="40"/>
  <c r="T80" i="40"/>
  <c r="S80" i="40"/>
  <c r="T78" i="40"/>
  <c r="S78" i="40"/>
  <c r="K83" i="38"/>
  <c r="L83" i="38" s="1"/>
  <c r="O83" i="38" s="1"/>
  <c r="P83" i="38" s="1"/>
  <c r="O82" i="38"/>
  <c r="P82" i="38" s="1"/>
  <c r="O80" i="38"/>
  <c r="P80" i="38" s="1"/>
  <c r="O79" i="38"/>
  <c r="P79" i="38" s="1"/>
  <c r="K75" i="38"/>
  <c r="L75" i="38" s="1"/>
  <c r="O75" i="38" s="1"/>
  <c r="P75" i="38" s="1"/>
  <c r="O71" i="38"/>
  <c r="P71" i="38" s="1"/>
  <c r="T75" i="38"/>
  <c r="S75" i="38"/>
  <c r="T78" i="38"/>
  <c r="S78" i="38"/>
  <c r="K78" i="38"/>
  <c r="L78" i="38" s="1"/>
  <c r="O78" i="38" s="1"/>
  <c r="P78" i="38" s="1"/>
  <c r="T80" i="38"/>
  <c r="S80" i="38"/>
  <c r="S79" i="38"/>
  <c r="T79" i="38"/>
  <c r="T83" i="38"/>
  <c r="S83" i="38"/>
  <c r="S71" i="38"/>
  <c r="T71" i="38"/>
  <c r="S82" i="38"/>
  <c r="T82" i="38"/>
  <c r="S76" i="38"/>
  <c r="T76" i="38"/>
  <c r="O76" i="38"/>
  <c r="P76" i="38" s="1"/>
  <c r="O79" i="37"/>
  <c r="P79" i="37" s="1"/>
  <c r="O72" i="37"/>
  <c r="P72" i="37" s="1"/>
  <c r="O73" i="37"/>
  <c r="P73" i="37" s="1"/>
  <c r="O82" i="37"/>
  <c r="P82" i="37" s="1"/>
  <c r="T69" i="37"/>
  <c r="S69" i="37"/>
  <c r="T73" i="37"/>
  <c r="S73" i="37"/>
  <c r="O69" i="37"/>
  <c r="P69" i="37" s="1"/>
  <c r="O66" i="37"/>
  <c r="P66" i="37" s="1"/>
  <c r="T79" i="37"/>
  <c r="S79" i="37"/>
  <c r="T72" i="37"/>
  <c r="S72" i="37"/>
  <c r="T76" i="37"/>
  <c r="S76" i="37"/>
  <c r="T66" i="37"/>
  <c r="S66" i="37"/>
  <c r="O76" i="37"/>
  <c r="P76" i="37" s="1"/>
  <c r="T82" i="37"/>
  <c r="S82" i="37"/>
  <c r="K87" i="34"/>
  <c r="L87" i="34" s="1"/>
  <c r="O87" i="34" s="1"/>
  <c r="P87" i="34" s="1"/>
  <c r="K78" i="34"/>
  <c r="L78" i="34" s="1"/>
  <c r="O78" i="34" s="1"/>
  <c r="P78" i="34" s="1"/>
  <c r="O75" i="34"/>
  <c r="P75" i="34" s="1"/>
  <c r="T87" i="34"/>
  <c r="S87" i="34"/>
  <c r="T75" i="34"/>
  <c r="S75" i="34"/>
  <c r="T84" i="34"/>
  <c r="S84" i="34"/>
  <c r="T81" i="34"/>
  <c r="S81" i="34"/>
  <c r="K84" i="34"/>
  <c r="L84" i="34" s="1"/>
  <c r="O84" i="34" s="1"/>
  <c r="P84" i="34" s="1"/>
  <c r="T71" i="34"/>
  <c r="S71" i="34"/>
  <c r="O81" i="34"/>
  <c r="P81" i="34" s="1"/>
  <c r="S83" i="34"/>
  <c r="T83" i="34"/>
  <c r="S80" i="34"/>
  <c r="T80" i="34"/>
  <c r="O71" i="34"/>
  <c r="P71" i="34" s="1"/>
  <c r="O83" i="34"/>
  <c r="P83" i="34" s="1"/>
  <c r="O80" i="34"/>
  <c r="P80" i="34" s="1"/>
  <c r="T78" i="34"/>
  <c r="S78" i="34"/>
  <c r="I3" i="40" l="1"/>
  <c r="I5" i="40" s="1"/>
  <c r="I4" i="40"/>
  <c r="I6" i="40" s="1"/>
  <c r="I7" i="40" s="1"/>
  <c r="I3" i="38"/>
  <c r="I5" i="38" s="1"/>
  <c r="I4" i="38"/>
  <c r="I6" i="38" s="1"/>
  <c r="I7" i="38" s="1"/>
  <c r="I4" i="37"/>
  <c r="I6" i="37" s="1"/>
  <c r="I7" i="37" s="1"/>
  <c r="I3" i="37"/>
  <c r="I5" i="37" s="1"/>
  <c r="I3" i="34"/>
  <c r="I5" i="34" s="1"/>
  <c r="I4" i="34"/>
  <c r="I6" i="34" s="1"/>
  <c r="I7" i="34" s="1"/>
  <c r="I8" i="40" l="1"/>
  <c r="I8" i="38"/>
  <c r="I8" i="37"/>
  <c r="I8" i="34"/>
  <c r="C25" i="32" a="1"/>
  <c r="C27" i="32" a="1"/>
  <c r="C26" i="32" a="1"/>
  <c r="C3" i="32" a="1"/>
  <c r="C3" i="32" l="1"/>
  <c r="C26" i="32"/>
  <c r="G26" i="32" s="1"/>
  <c r="C27" i="32"/>
  <c r="G27" i="32" s="1"/>
  <c r="C25" i="32"/>
  <c r="G25" i="32" s="1"/>
  <c r="G3" i="32" l="1"/>
  <c r="T54" i="31"/>
  <c r="M54" i="31"/>
  <c r="L54" i="31"/>
  <c r="I54" i="31"/>
  <c r="J54" i="31" s="1"/>
  <c r="G54" i="31"/>
  <c r="F54" i="31"/>
  <c r="T53" i="31"/>
  <c r="J53" i="31"/>
  <c r="F53" i="31"/>
  <c r="G53" i="31" s="1"/>
  <c r="D53" i="31"/>
  <c r="M53" i="31" s="1"/>
  <c r="C53" i="31"/>
  <c r="L53" i="31" s="1"/>
  <c r="B53" i="31"/>
  <c r="I53" i="31" s="1"/>
  <c r="T52" i="31"/>
  <c r="L52" i="31"/>
  <c r="G52" i="31"/>
  <c r="F52" i="31"/>
  <c r="D52" i="31"/>
  <c r="M52" i="31" s="1"/>
  <c r="C52" i="31"/>
  <c r="B52" i="31"/>
  <c r="I52" i="31" s="1"/>
  <c r="J52" i="31" s="1"/>
  <c r="T51" i="31"/>
  <c r="L51" i="31"/>
  <c r="I51" i="31"/>
  <c r="J51" i="31" s="1"/>
  <c r="F51" i="31"/>
  <c r="G51" i="31" s="1"/>
  <c r="D51" i="31"/>
  <c r="M51" i="31" s="1"/>
  <c r="C51" i="31"/>
  <c r="B51" i="31"/>
  <c r="T50" i="31"/>
  <c r="M50" i="31"/>
  <c r="I50" i="31"/>
  <c r="J50" i="31" s="1"/>
  <c r="G50" i="31"/>
  <c r="F50" i="31"/>
  <c r="D50" i="31"/>
  <c r="C50" i="31"/>
  <c r="L50" i="31" s="1"/>
  <c r="B50" i="31"/>
  <c r="T49" i="31"/>
  <c r="I49" i="31"/>
  <c r="J49" i="31" s="1"/>
  <c r="F49" i="31"/>
  <c r="G49" i="31" s="1"/>
  <c r="D49" i="31"/>
  <c r="M49" i="31" s="1"/>
  <c r="C49" i="31"/>
  <c r="L49" i="31" s="1"/>
  <c r="B49" i="31"/>
  <c r="T48" i="31"/>
  <c r="M48" i="31"/>
  <c r="L48" i="31"/>
  <c r="J48" i="31"/>
  <c r="I48" i="31"/>
  <c r="F48" i="31"/>
  <c r="T47" i="31"/>
  <c r="M47" i="31"/>
  <c r="J47" i="31"/>
  <c r="I47" i="31"/>
  <c r="F47" i="31"/>
  <c r="D47" i="31"/>
  <c r="C47" i="31"/>
  <c r="L47" i="31" s="1"/>
  <c r="B47" i="31"/>
  <c r="T46" i="31"/>
  <c r="N46" i="31"/>
  <c r="J46" i="31"/>
  <c r="I46" i="31"/>
  <c r="F46" i="31"/>
  <c r="G46" i="31" s="1"/>
  <c r="D46" i="31"/>
  <c r="M46" i="31" s="1"/>
  <c r="C46" i="31"/>
  <c r="L46" i="31" s="1"/>
  <c r="B46" i="31"/>
  <c r="T45" i="31"/>
  <c r="L45" i="31"/>
  <c r="J45" i="31"/>
  <c r="I45" i="31"/>
  <c r="G45" i="31"/>
  <c r="F45" i="31"/>
  <c r="D45" i="31"/>
  <c r="M45" i="31" s="1"/>
  <c r="C45" i="31"/>
  <c r="B45" i="31"/>
  <c r="T44" i="31"/>
  <c r="M44" i="31"/>
  <c r="L44" i="31"/>
  <c r="I44" i="31"/>
  <c r="J44" i="31" s="1"/>
  <c r="F44" i="31"/>
  <c r="D44" i="31"/>
  <c r="C44" i="31"/>
  <c r="B44" i="31"/>
  <c r="T43" i="31"/>
  <c r="M43" i="31"/>
  <c r="L43" i="31"/>
  <c r="J43" i="31"/>
  <c r="I43" i="31"/>
  <c r="F43" i="31"/>
  <c r="T42" i="31"/>
  <c r="L42" i="31"/>
  <c r="J42" i="31"/>
  <c r="I42" i="31"/>
  <c r="G42" i="31"/>
  <c r="F42" i="31"/>
  <c r="D42" i="31"/>
  <c r="M42" i="31" s="1"/>
  <c r="C42" i="31"/>
  <c r="B42" i="31"/>
  <c r="T41" i="31"/>
  <c r="M41" i="31"/>
  <c r="L41" i="31"/>
  <c r="I41" i="31"/>
  <c r="J41" i="31" s="1"/>
  <c r="F41" i="31"/>
  <c r="D41" i="31"/>
  <c r="C41" i="31"/>
  <c r="B41" i="31"/>
  <c r="T40" i="31"/>
  <c r="M40" i="31"/>
  <c r="L40" i="31"/>
  <c r="I40" i="31"/>
  <c r="J40" i="31" s="1"/>
  <c r="F40" i="31"/>
  <c r="D40" i="31"/>
  <c r="C40" i="31"/>
  <c r="B40" i="31"/>
  <c r="T39" i="31"/>
  <c r="M39" i="31"/>
  <c r="L39" i="31"/>
  <c r="F39" i="31"/>
  <c r="D39" i="31"/>
  <c r="C39" i="31"/>
  <c r="B39" i="31"/>
  <c r="I39" i="31" s="1"/>
  <c r="J39" i="31" s="1"/>
  <c r="T38" i="31"/>
  <c r="M38" i="31"/>
  <c r="L38" i="31"/>
  <c r="I38" i="31"/>
  <c r="J38" i="31" s="1"/>
  <c r="F38" i="31"/>
  <c r="T37" i="31"/>
  <c r="M37" i="31"/>
  <c r="L37" i="31"/>
  <c r="I37" i="31"/>
  <c r="J37" i="31" s="1"/>
  <c r="F37" i="31"/>
  <c r="D37" i="31"/>
  <c r="C37" i="31"/>
  <c r="B37" i="31"/>
  <c r="T36" i="31"/>
  <c r="M36" i="31"/>
  <c r="L36" i="31"/>
  <c r="J36" i="31"/>
  <c r="F36" i="31"/>
  <c r="G36" i="31" s="1"/>
  <c r="D36" i="31"/>
  <c r="C36" i="31"/>
  <c r="B36" i="31"/>
  <c r="I36" i="31" s="1"/>
  <c r="T35" i="31"/>
  <c r="M35" i="31"/>
  <c r="L35" i="31"/>
  <c r="F35" i="31"/>
  <c r="D35" i="31"/>
  <c r="C35" i="31"/>
  <c r="B35" i="31"/>
  <c r="I35" i="31" s="1"/>
  <c r="J35" i="31" s="1"/>
  <c r="T34" i="31"/>
  <c r="J34" i="31"/>
  <c r="I34" i="31"/>
  <c r="F34" i="31"/>
  <c r="D34" i="31"/>
  <c r="M34" i="31" s="1"/>
  <c r="C34" i="31"/>
  <c r="L34" i="31" s="1"/>
  <c r="B34" i="31"/>
  <c r="T33" i="31"/>
  <c r="M33" i="31"/>
  <c r="L33" i="31"/>
  <c r="I33" i="31"/>
  <c r="J33" i="31" s="1"/>
  <c r="F33" i="31"/>
  <c r="T32" i="31"/>
  <c r="M32" i="31"/>
  <c r="F32" i="31"/>
  <c r="D32" i="31"/>
  <c r="C32" i="31"/>
  <c r="L32" i="31" s="1"/>
  <c r="B32" i="31"/>
  <c r="I32" i="31" s="1"/>
  <c r="J32" i="31" s="1"/>
  <c r="T31" i="31"/>
  <c r="L31" i="31"/>
  <c r="F31" i="31"/>
  <c r="G31" i="31" s="1"/>
  <c r="D31" i="31"/>
  <c r="M31" i="31" s="1"/>
  <c r="C31" i="31"/>
  <c r="B31" i="31"/>
  <c r="I31" i="31" s="1"/>
  <c r="J31" i="31" s="1"/>
  <c r="T30" i="31"/>
  <c r="M30" i="31"/>
  <c r="I30" i="31"/>
  <c r="J30" i="31" s="1"/>
  <c r="F30" i="31"/>
  <c r="D30" i="31"/>
  <c r="C30" i="31"/>
  <c r="L30" i="31" s="1"/>
  <c r="B30" i="31"/>
  <c r="T29" i="31"/>
  <c r="L29" i="31"/>
  <c r="G29" i="31"/>
  <c r="F29" i="31"/>
  <c r="D29" i="31"/>
  <c r="M29" i="31" s="1"/>
  <c r="C29" i="31"/>
  <c r="B29" i="31"/>
  <c r="I29" i="31" s="1"/>
  <c r="J29" i="31" s="1"/>
  <c r="M28" i="31"/>
  <c r="L28" i="31"/>
  <c r="J28" i="31"/>
  <c r="I28" i="31"/>
  <c r="F28" i="31"/>
  <c r="G28" i="31" s="1"/>
  <c r="T27" i="31"/>
  <c r="N27" i="31"/>
  <c r="R27" i="31" s="1"/>
  <c r="F27" i="31"/>
  <c r="G27" i="31" s="1"/>
  <c r="D27" i="31"/>
  <c r="M27" i="31" s="1"/>
  <c r="C27" i="31"/>
  <c r="L27" i="31" s="1"/>
  <c r="B27" i="31"/>
  <c r="I27" i="31" s="1"/>
  <c r="J27" i="31" s="1"/>
  <c r="T26" i="31"/>
  <c r="M26" i="31"/>
  <c r="I26" i="31"/>
  <c r="J26" i="31" s="1"/>
  <c r="F26" i="31"/>
  <c r="D26" i="31"/>
  <c r="C26" i="31"/>
  <c r="L26" i="31" s="1"/>
  <c r="B26" i="31"/>
  <c r="T25" i="31"/>
  <c r="F25" i="31"/>
  <c r="D25" i="31"/>
  <c r="M25" i="31" s="1"/>
  <c r="C25" i="31"/>
  <c r="L25" i="31" s="1"/>
  <c r="B25" i="31"/>
  <c r="I25" i="31" s="1"/>
  <c r="J25" i="31" s="1"/>
  <c r="T24" i="31"/>
  <c r="G24" i="31"/>
  <c r="F24" i="31"/>
  <c r="D24" i="31"/>
  <c r="M24" i="31" s="1"/>
  <c r="C24" i="31"/>
  <c r="L24" i="31" s="1"/>
  <c r="B24" i="31"/>
  <c r="I24" i="31" s="1"/>
  <c r="J24" i="31" s="1"/>
  <c r="T23" i="31"/>
  <c r="M23" i="31"/>
  <c r="L23" i="31"/>
  <c r="I23" i="31"/>
  <c r="J23" i="31" s="1"/>
  <c r="F23" i="31"/>
  <c r="T22" i="31"/>
  <c r="G22" i="31"/>
  <c r="N22" i="31" s="1"/>
  <c r="F22" i="31"/>
  <c r="D22" i="31"/>
  <c r="M22" i="31" s="1"/>
  <c r="C22" i="31"/>
  <c r="L22" i="31" s="1"/>
  <c r="B22" i="31"/>
  <c r="I22" i="31" s="1"/>
  <c r="J22" i="31" s="1"/>
  <c r="T21" i="31"/>
  <c r="G21" i="31"/>
  <c r="F21" i="31"/>
  <c r="D21" i="31"/>
  <c r="M21" i="31" s="1"/>
  <c r="C21" i="31"/>
  <c r="L21" i="31" s="1"/>
  <c r="B21" i="31"/>
  <c r="I21" i="31" s="1"/>
  <c r="J21" i="31" s="1"/>
  <c r="T20" i="31"/>
  <c r="I20" i="31"/>
  <c r="J20" i="31" s="1"/>
  <c r="F20" i="31"/>
  <c r="D20" i="31"/>
  <c r="M20" i="31" s="1"/>
  <c r="C20" i="31"/>
  <c r="L20" i="31" s="1"/>
  <c r="B20" i="31"/>
  <c r="T19" i="31"/>
  <c r="I19" i="31"/>
  <c r="J19" i="31" s="1"/>
  <c r="F19" i="31"/>
  <c r="D19" i="31"/>
  <c r="M19" i="31" s="1"/>
  <c r="C19" i="31"/>
  <c r="L19" i="31" s="1"/>
  <c r="B19" i="31"/>
  <c r="T18" i="31"/>
  <c r="M18" i="31"/>
  <c r="L18" i="31"/>
  <c r="J18" i="31"/>
  <c r="I18" i="31"/>
  <c r="F18" i="31"/>
  <c r="T17" i="31"/>
  <c r="I17" i="31"/>
  <c r="J17" i="31" s="1"/>
  <c r="F17" i="31"/>
  <c r="D17" i="31"/>
  <c r="M17" i="31" s="1"/>
  <c r="C17" i="31"/>
  <c r="L17" i="31" s="1"/>
  <c r="B17" i="31"/>
  <c r="T16" i="31"/>
  <c r="F16" i="31"/>
  <c r="D16" i="31"/>
  <c r="M16" i="31" s="1"/>
  <c r="C16" i="31"/>
  <c r="L16" i="31" s="1"/>
  <c r="B16" i="31"/>
  <c r="I16" i="31" s="1"/>
  <c r="J16" i="31" s="1"/>
  <c r="T15" i="31"/>
  <c r="F15" i="31"/>
  <c r="G15" i="31" s="1"/>
  <c r="D15" i="31"/>
  <c r="M15" i="31" s="1"/>
  <c r="C15" i="31"/>
  <c r="L15" i="31" s="1"/>
  <c r="B15" i="31"/>
  <c r="I15" i="31" s="1"/>
  <c r="J15" i="31" s="1"/>
  <c r="T14" i="31"/>
  <c r="G14" i="31"/>
  <c r="F14" i="31"/>
  <c r="D14" i="31"/>
  <c r="M14" i="31" s="1"/>
  <c r="C14" i="31"/>
  <c r="L14" i="31" s="1"/>
  <c r="B14" i="31"/>
  <c r="I14" i="31" s="1"/>
  <c r="J14" i="31" s="1"/>
  <c r="T13" i="31"/>
  <c r="M13" i="31"/>
  <c r="L13" i="31"/>
  <c r="I13" i="31"/>
  <c r="J13" i="31" s="1"/>
  <c r="F13" i="31"/>
  <c r="G13" i="31" s="1"/>
  <c r="B8" i="31"/>
  <c r="B6" i="31"/>
  <c r="T54" i="26"/>
  <c r="M54" i="26"/>
  <c r="L54" i="26"/>
  <c r="J54" i="26"/>
  <c r="I54" i="26"/>
  <c r="F54" i="26"/>
  <c r="T53" i="26"/>
  <c r="J53" i="26"/>
  <c r="I53" i="26"/>
  <c r="F53" i="26"/>
  <c r="D53" i="26"/>
  <c r="M53" i="26" s="1"/>
  <c r="C53" i="26"/>
  <c r="L53" i="26" s="1"/>
  <c r="B53" i="26"/>
  <c r="T52" i="26"/>
  <c r="L52" i="26"/>
  <c r="J52" i="26"/>
  <c r="I52" i="26"/>
  <c r="F52" i="26"/>
  <c r="D52" i="26"/>
  <c r="M52" i="26" s="1"/>
  <c r="C52" i="26"/>
  <c r="B52" i="26"/>
  <c r="T51" i="26"/>
  <c r="L51" i="26"/>
  <c r="J51" i="26"/>
  <c r="I51" i="26"/>
  <c r="F51" i="26"/>
  <c r="D51" i="26"/>
  <c r="M51" i="26" s="1"/>
  <c r="C51" i="26"/>
  <c r="B51" i="26"/>
  <c r="T50" i="26"/>
  <c r="M50" i="26"/>
  <c r="L50" i="26"/>
  <c r="I50" i="26"/>
  <c r="J50" i="26" s="1"/>
  <c r="F50" i="26"/>
  <c r="D50" i="26"/>
  <c r="C50" i="26"/>
  <c r="B50" i="26"/>
  <c r="T49" i="26"/>
  <c r="M49" i="26"/>
  <c r="L49" i="26"/>
  <c r="I49" i="26"/>
  <c r="J49" i="26" s="1"/>
  <c r="F49" i="26"/>
  <c r="D49" i="26"/>
  <c r="C49" i="26"/>
  <c r="B49" i="26"/>
  <c r="T48" i="26"/>
  <c r="M48" i="26"/>
  <c r="L48" i="26"/>
  <c r="J48" i="26"/>
  <c r="I48" i="26"/>
  <c r="F48" i="26"/>
  <c r="T47" i="26"/>
  <c r="L47" i="26"/>
  <c r="I47" i="26"/>
  <c r="J47" i="26" s="1"/>
  <c r="F47" i="26"/>
  <c r="D47" i="26"/>
  <c r="M47" i="26" s="1"/>
  <c r="C47" i="26"/>
  <c r="B47" i="26"/>
  <c r="T46" i="26"/>
  <c r="M46" i="26"/>
  <c r="L46" i="26"/>
  <c r="I46" i="26"/>
  <c r="J46" i="26" s="1"/>
  <c r="F46" i="26"/>
  <c r="D46" i="26"/>
  <c r="C46" i="26"/>
  <c r="B46" i="26"/>
  <c r="T45" i="26"/>
  <c r="M45" i="26"/>
  <c r="J45" i="26"/>
  <c r="F45" i="26"/>
  <c r="D45" i="26"/>
  <c r="C45" i="26"/>
  <c r="L45" i="26" s="1"/>
  <c r="B45" i="26"/>
  <c r="I45" i="26" s="1"/>
  <c r="T44" i="26"/>
  <c r="L44" i="26"/>
  <c r="I44" i="26"/>
  <c r="J44" i="26" s="1"/>
  <c r="F44" i="26"/>
  <c r="D44" i="26"/>
  <c r="M44" i="26" s="1"/>
  <c r="C44" i="26"/>
  <c r="B44" i="26"/>
  <c r="T43" i="26"/>
  <c r="M43" i="26"/>
  <c r="L43" i="26"/>
  <c r="I43" i="26"/>
  <c r="J43" i="26" s="1"/>
  <c r="F43" i="26"/>
  <c r="T42" i="26"/>
  <c r="M42" i="26"/>
  <c r="J42" i="26"/>
  <c r="F42" i="26"/>
  <c r="D42" i="26"/>
  <c r="C42" i="26"/>
  <c r="L42" i="26" s="1"/>
  <c r="B42" i="26"/>
  <c r="I42" i="26" s="1"/>
  <c r="T41" i="26"/>
  <c r="L41" i="26"/>
  <c r="I41" i="26"/>
  <c r="J41" i="26" s="1"/>
  <c r="F41" i="26"/>
  <c r="D41" i="26"/>
  <c r="M41" i="26" s="1"/>
  <c r="C41" i="26"/>
  <c r="B41" i="26"/>
  <c r="T40" i="26"/>
  <c r="M40" i="26"/>
  <c r="L40" i="26"/>
  <c r="I40" i="26"/>
  <c r="J40" i="26" s="1"/>
  <c r="F40" i="26"/>
  <c r="D40" i="26"/>
  <c r="C40" i="26"/>
  <c r="B40" i="26"/>
  <c r="T39" i="26"/>
  <c r="M39" i="26"/>
  <c r="L39" i="26"/>
  <c r="J39" i="26"/>
  <c r="F39" i="26"/>
  <c r="D39" i="26"/>
  <c r="C39" i="26"/>
  <c r="B39" i="26"/>
  <c r="I39" i="26" s="1"/>
  <c r="T38" i="26"/>
  <c r="M38" i="26"/>
  <c r="L38" i="26"/>
  <c r="I38" i="26"/>
  <c r="J38" i="26" s="1"/>
  <c r="F38" i="26"/>
  <c r="T37" i="26"/>
  <c r="M37" i="26"/>
  <c r="L37" i="26"/>
  <c r="J37" i="26"/>
  <c r="I37" i="26"/>
  <c r="F37" i="26"/>
  <c r="D37" i="26"/>
  <c r="C37" i="26"/>
  <c r="B37" i="26"/>
  <c r="T36" i="26"/>
  <c r="M36" i="26"/>
  <c r="L36" i="26"/>
  <c r="F36" i="26"/>
  <c r="D36" i="26"/>
  <c r="C36" i="26"/>
  <c r="B36" i="26"/>
  <c r="I36" i="26" s="1"/>
  <c r="J36" i="26" s="1"/>
  <c r="T35" i="26"/>
  <c r="M35" i="26"/>
  <c r="F35" i="26"/>
  <c r="D35" i="26"/>
  <c r="C35" i="26"/>
  <c r="L35" i="26" s="1"/>
  <c r="B35" i="26"/>
  <c r="I35" i="26" s="1"/>
  <c r="J35" i="26" s="1"/>
  <c r="T34" i="26"/>
  <c r="M34" i="26"/>
  <c r="L34" i="26"/>
  <c r="F34" i="26"/>
  <c r="D34" i="26"/>
  <c r="C34" i="26"/>
  <c r="B34" i="26"/>
  <c r="I34" i="26" s="1"/>
  <c r="J34" i="26" s="1"/>
  <c r="T33" i="26"/>
  <c r="M33" i="26"/>
  <c r="L33" i="26"/>
  <c r="I33" i="26"/>
  <c r="J33" i="26" s="1"/>
  <c r="F33" i="26"/>
  <c r="T32" i="26"/>
  <c r="M32" i="26"/>
  <c r="L32" i="26"/>
  <c r="F32" i="26"/>
  <c r="D32" i="26"/>
  <c r="C32" i="26"/>
  <c r="B32" i="26"/>
  <c r="I32" i="26" s="1"/>
  <c r="J32" i="26" s="1"/>
  <c r="T31" i="26"/>
  <c r="F31" i="26"/>
  <c r="D31" i="26"/>
  <c r="M31" i="26" s="1"/>
  <c r="C31" i="26"/>
  <c r="L31" i="26" s="1"/>
  <c r="B31" i="26"/>
  <c r="I31" i="26" s="1"/>
  <c r="J31" i="26" s="1"/>
  <c r="T30" i="26"/>
  <c r="F30" i="26"/>
  <c r="D30" i="26"/>
  <c r="M30" i="26" s="1"/>
  <c r="C30" i="26"/>
  <c r="L30" i="26" s="1"/>
  <c r="B30" i="26"/>
  <c r="I30" i="26" s="1"/>
  <c r="J30" i="26" s="1"/>
  <c r="T29" i="26"/>
  <c r="F29" i="26"/>
  <c r="D29" i="26"/>
  <c r="M29" i="26" s="1"/>
  <c r="C29" i="26"/>
  <c r="L29" i="26" s="1"/>
  <c r="B29" i="26"/>
  <c r="I29" i="26" s="1"/>
  <c r="J29" i="26" s="1"/>
  <c r="M28" i="26"/>
  <c r="L28" i="26"/>
  <c r="J28" i="26"/>
  <c r="I28" i="26"/>
  <c r="F28" i="26"/>
  <c r="G28" i="26" s="1"/>
  <c r="T27" i="26"/>
  <c r="L27" i="26"/>
  <c r="F27" i="26"/>
  <c r="D27" i="26"/>
  <c r="M27" i="26" s="1"/>
  <c r="C27" i="26"/>
  <c r="B27" i="26"/>
  <c r="I27" i="26" s="1"/>
  <c r="J27" i="26" s="1"/>
  <c r="T26" i="26"/>
  <c r="M26" i="26"/>
  <c r="F26" i="26"/>
  <c r="G26" i="26" s="1"/>
  <c r="D26" i="26"/>
  <c r="C26" i="26"/>
  <c r="L26" i="26" s="1"/>
  <c r="B26" i="26"/>
  <c r="I26" i="26" s="1"/>
  <c r="J26" i="26" s="1"/>
  <c r="T25" i="26"/>
  <c r="F25" i="26"/>
  <c r="D25" i="26"/>
  <c r="M25" i="26" s="1"/>
  <c r="C25" i="26"/>
  <c r="L25" i="26" s="1"/>
  <c r="B25" i="26"/>
  <c r="I25" i="26" s="1"/>
  <c r="J25" i="26" s="1"/>
  <c r="T24" i="26"/>
  <c r="L24" i="26"/>
  <c r="F24" i="26"/>
  <c r="D24" i="26"/>
  <c r="M24" i="26" s="1"/>
  <c r="C24" i="26"/>
  <c r="B24" i="26"/>
  <c r="I24" i="26" s="1"/>
  <c r="J24" i="26" s="1"/>
  <c r="T23" i="26"/>
  <c r="M23" i="26"/>
  <c r="L23" i="26"/>
  <c r="I23" i="26"/>
  <c r="J23" i="26" s="1"/>
  <c r="F23" i="26"/>
  <c r="T22" i="26"/>
  <c r="F22" i="26"/>
  <c r="G22" i="26" s="1"/>
  <c r="D22" i="26"/>
  <c r="M22" i="26" s="1"/>
  <c r="C22" i="26"/>
  <c r="L22" i="26" s="1"/>
  <c r="B22" i="26"/>
  <c r="I22" i="26" s="1"/>
  <c r="J22" i="26" s="1"/>
  <c r="T21" i="26"/>
  <c r="F21" i="26"/>
  <c r="D21" i="26"/>
  <c r="M21" i="26" s="1"/>
  <c r="C21" i="26"/>
  <c r="L21" i="26" s="1"/>
  <c r="B21" i="26"/>
  <c r="I21" i="26" s="1"/>
  <c r="J21" i="26" s="1"/>
  <c r="T20" i="26"/>
  <c r="F20" i="26"/>
  <c r="G20" i="26" s="1"/>
  <c r="D20" i="26"/>
  <c r="M20" i="26" s="1"/>
  <c r="C20" i="26"/>
  <c r="L20" i="26" s="1"/>
  <c r="B20" i="26"/>
  <c r="I20" i="26" s="1"/>
  <c r="J20" i="26" s="1"/>
  <c r="T19" i="26"/>
  <c r="I19" i="26"/>
  <c r="J19" i="26" s="1"/>
  <c r="F19" i="26"/>
  <c r="D19" i="26"/>
  <c r="M19" i="26" s="1"/>
  <c r="C19" i="26"/>
  <c r="L19" i="26" s="1"/>
  <c r="B19" i="26"/>
  <c r="T18" i="26"/>
  <c r="M18" i="26"/>
  <c r="L18" i="26"/>
  <c r="J18" i="26"/>
  <c r="I18" i="26"/>
  <c r="F18" i="26"/>
  <c r="T17" i="26"/>
  <c r="I17" i="26"/>
  <c r="J17" i="26" s="1"/>
  <c r="F17" i="26"/>
  <c r="D17" i="26"/>
  <c r="M17" i="26" s="1"/>
  <c r="C17" i="26"/>
  <c r="L17" i="26" s="1"/>
  <c r="B17" i="26"/>
  <c r="T16" i="26"/>
  <c r="I16" i="26"/>
  <c r="J16" i="26" s="1"/>
  <c r="F16" i="26"/>
  <c r="D16" i="26"/>
  <c r="M16" i="26" s="1"/>
  <c r="C16" i="26"/>
  <c r="L16" i="26" s="1"/>
  <c r="B16" i="26"/>
  <c r="T15" i="26"/>
  <c r="I15" i="26"/>
  <c r="J15" i="26" s="1"/>
  <c r="F15" i="26"/>
  <c r="D15" i="26"/>
  <c r="M15" i="26" s="1"/>
  <c r="C15" i="26"/>
  <c r="L15" i="26" s="1"/>
  <c r="B15" i="26"/>
  <c r="T14" i="26"/>
  <c r="L14" i="26"/>
  <c r="F14" i="26"/>
  <c r="D14" i="26"/>
  <c r="M14" i="26" s="1"/>
  <c r="C14" i="26"/>
  <c r="B14" i="26"/>
  <c r="I14" i="26" s="1"/>
  <c r="J14" i="26" s="1"/>
  <c r="T13" i="26"/>
  <c r="M13" i="26"/>
  <c r="L13" i="26"/>
  <c r="J13" i="26"/>
  <c r="I13" i="26"/>
  <c r="F13" i="26"/>
  <c r="B8" i="26"/>
  <c r="B6" i="26"/>
  <c r="T54" i="22"/>
  <c r="M54" i="22"/>
  <c r="L54" i="22"/>
  <c r="I54" i="22"/>
  <c r="J54" i="22" s="1"/>
  <c r="G54" i="22"/>
  <c r="F54" i="22"/>
  <c r="T53" i="22"/>
  <c r="J53" i="22"/>
  <c r="F53" i="22"/>
  <c r="G53" i="22" s="1"/>
  <c r="D53" i="22"/>
  <c r="M53" i="22" s="1"/>
  <c r="C53" i="22"/>
  <c r="L53" i="22" s="1"/>
  <c r="B53" i="22"/>
  <c r="I53" i="22" s="1"/>
  <c r="T52" i="22"/>
  <c r="L52" i="22"/>
  <c r="I52" i="22"/>
  <c r="J52" i="22" s="1"/>
  <c r="F52" i="22"/>
  <c r="G52" i="22" s="1"/>
  <c r="D52" i="22"/>
  <c r="M52" i="22" s="1"/>
  <c r="C52" i="22"/>
  <c r="B52" i="22"/>
  <c r="T51" i="22"/>
  <c r="M51" i="22"/>
  <c r="I51" i="22"/>
  <c r="J51" i="22" s="1"/>
  <c r="G51" i="22"/>
  <c r="F51" i="22"/>
  <c r="D51" i="22"/>
  <c r="C51" i="22"/>
  <c r="L51" i="22" s="1"/>
  <c r="B51" i="22"/>
  <c r="T50" i="22"/>
  <c r="L50" i="22"/>
  <c r="I50" i="22"/>
  <c r="J50" i="22" s="1"/>
  <c r="F50" i="22"/>
  <c r="D50" i="22"/>
  <c r="M50" i="22" s="1"/>
  <c r="C50" i="22"/>
  <c r="B50" i="22"/>
  <c r="T49" i="22"/>
  <c r="M49" i="22"/>
  <c r="L49" i="22"/>
  <c r="J49" i="22"/>
  <c r="I49" i="22"/>
  <c r="F49" i="22"/>
  <c r="D49" i="22"/>
  <c r="C49" i="22"/>
  <c r="B49" i="22"/>
  <c r="T48" i="22"/>
  <c r="M48" i="22"/>
  <c r="L48" i="22"/>
  <c r="J48" i="22"/>
  <c r="I48" i="22"/>
  <c r="G48" i="22"/>
  <c r="F48" i="22"/>
  <c r="T47" i="22"/>
  <c r="L47" i="22"/>
  <c r="I47" i="22"/>
  <c r="J47" i="22" s="1"/>
  <c r="F47" i="22"/>
  <c r="D47" i="22"/>
  <c r="M47" i="22" s="1"/>
  <c r="C47" i="22"/>
  <c r="B47" i="22"/>
  <c r="T46" i="22"/>
  <c r="M46" i="22"/>
  <c r="L46" i="22"/>
  <c r="J46" i="22"/>
  <c r="I46" i="22"/>
  <c r="F46" i="22"/>
  <c r="G46" i="22" s="1"/>
  <c r="D46" i="22"/>
  <c r="C46" i="22"/>
  <c r="B46" i="22"/>
  <c r="T45" i="22"/>
  <c r="M45" i="22"/>
  <c r="L45" i="22"/>
  <c r="J45" i="22"/>
  <c r="I45" i="22"/>
  <c r="F45" i="22"/>
  <c r="D45" i="22"/>
  <c r="C45" i="22"/>
  <c r="B45" i="22"/>
  <c r="T44" i="22"/>
  <c r="Q44" i="22"/>
  <c r="U44" i="22" s="1"/>
  <c r="N44" i="22"/>
  <c r="R44" i="22" s="1"/>
  <c r="M44" i="22"/>
  <c r="L44" i="22"/>
  <c r="F44" i="22"/>
  <c r="G44" i="22" s="1"/>
  <c r="D44" i="22"/>
  <c r="C44" i="22"/>
  <c r="B44" i="22"/>
  <c r="I44" i="22" s="1"/>
  <c r="J44" i="22" s="1"/>
  <c r="T43" i="22"/>
  <c r="M43" i="22"/>
  <c r="L43" i="22"/>
  <c r="I43" i="22"/>
  <c r="J43" i="22" s="1"/>
  <c r="F43" i="22"/>
  <c r="T42" i="22"/>
  <c r="M42" i="22"/>
  <c r="L42" i="22"/>
  <c r="J42" i="22"/>
  <c r="I42" i="22"/>
  <c r="G42" i="22"/>
  <c r="F42" i="22"/>
  <c r="D42" i="22"/>
  <c r="C42" i="22"/>
  <c r="B42" i="22"/>
  <c r="T41" i="22"/>
  <c r="M41" i="22"/>
  <c r="L41" i="22"/>
  <c r="F41" i="22"/>
  <c r="D41" i="22"/>
  <c r="C41" i="22"/>
  <c r="B41" i="22"/>
  <c r="I41" i="22" s="1"/>
  <c r="J41" i="22" s="1"/>
  <c r="T40" i="22"/>
  <c r="N40" i="22"/>
  <c r="Q40" i="22" s="1"/>
  <c r="U40" i="22" s="1"/>
  <c r="M40" i="22"/>
  <c r="L40" i="22"/>
  <c r="I40" i="22"/>
  <c r="J40" i="22" s="1"/>
  <c r="F40" i="22"/>
  <c r="G40" i="22" s="1"/>
  <c r="D40" i="22"/>
  <c r="C40" i="22"/>
  <c r="B40" i="22"/>
  <c r="T39" i="22"/>
  <c r="M39" i="22"/>
  <c r="L39" i="22"/>
  <c r="J39" i="22"/>
  <c r="F39" i="22"/>
  <c r="D39" i="22"/>
  <c r="C39" i="22"/>
  <c r="B39" i="22"/>
  <c r="I39" i="22" s="1"/>
  <c r="T38" i="22"/>
  <c r="N38" i="22"/>
  <c r="Q38" i="22" s="1"/>
  <c r="U38" i="22" s="1"/>
  <c r="M38" i="22"/>
  <c r="L38" i="22"/>
  <c r="I38" i="22"/>
  <c r="J38" i="22" s="1"/>
  <c r="F38" i="22"/>
  <c r="G38" i="22" s="1"/>
  <c r="T37" i="22"/>
  <c r="N37" i="22"/>
  <c r="Q37" i="22" s="1"/>
  <c r="U37" i="22" s="1"/>
  <c r="M37" i="22"/>
  <c r="L37" i="22"/>
  <c r="I37" i="22"/>
  <c r="J37" i="22" s="1"/>
  <c r="F37" i="22"/>
  <c r="G37" i="22" s="1"/>
  <c r="D37" i="22"/>
  <c r="C37" i="22"/>
  <c r="B37" i="22"/>
  <c r="T36" i="22"/>
  <c r="M36" i="22"/>
  <c r="L36" i="22"/>
  <c r="J36" i="22"/>
  <c r="F36" i="22"/>
  <c r="D36" i="22"/>
  <c r="C36" i="22"/>
  <c r="B36" i="22"/>
  <c r="I36" i="22" s="1"/>
  <c r="T35" i="22"/>
  <c r="M35" i="22"/>
  <c r="F35" i="22"/>
  <c r="G35" i="22" s="1"/>
  <c r="D35" i="22"/>
  <c r="C35" i="22"/>
  <c r="L35" i="22" s="1"/>
  <c r="B35" i="22"/>
  <c r="I35" i="22" s="1"/>
  <c r="J35" i="22" s="1"/>
  <c r="T34" i="22"/>
  <c r="L34" i="22"/>
  <c r="I34" i="22"/>
  <c r="J34" i="22" s="1"/>
  <c r="F34" i="22"/>
  <c r="D34" i="22"/>
  <c r="M34" i="22" s="1"/>
  <c r="C34" i="22"/>
  <c r="B34" i="22"/>
  <c r="T33" i="22"/>
  <c r="M33" i="22"/>
  <c r="L33" i="22"/>
  <c r="J33" i="22"/>
  <c r="I33" i="22"/>
  <c r="F33" i="22"/>
  <c r="G33" i="22" s="1"/>
  <c r="T32" i="22"/>
  <c r="M32" i="22"/>
  <c r="F32" i="22"/>
  <c r="G32" i="22" s="1"/>
  <c r="D32" i="22"/>
  <c r="C32" i="22"/>
  <c r="L32" i="22" s="1"/>
  <c r="B32" i="22"/>
  <c r="I32" i="22" s="1"/>
  <c r="J32" i="22" s="1"/>
  <c r="T31" i="22"/>
  <c r="I31" i="22"/>
  <c r="J31" i="22" s="1"/>
  <c r="F31" i="22"/>
  <c r="D31" i="22"/>
  <c r="M31" i="22" s="1"/>
  <c r="C31" i="22"/>
  <c r="L31" i="22" s="1"/>
  <c r="B31" i="22"/>
  <c r="T30" i="22"/>
  <c r="F30" i="22"/>
  <c r="G30" i="22" s="1"/>
  <c r="D30" i="22"/>
  <c r="M30" i="22" s="1"/>
  <c r="C30" i="22"/>
  <c r="L30" i="22" s="1"/>
  <c r="B30" i="22"/>
  <c r="I30" i="22" s="1"/>
  <c r="J30" i="22" s="1"/>
  <c r="T29" i="22"/>
  <c r="F29" i="22"/>
  <c r="G29" i="22" s="1"/>
  <c r="D29" i="22"/>
  <c r="M29" i="22" s="1"/>
  <c r="C29" i="22"/>
  <c r="L29" i="22" s="1"/>
  <c r="B29" i="22"/>
  <c r="I29" i="22" s="1"/>
  <c r="J29" i="22" s="1"/>
  <c r="M28" i="22"/>
  <c r="L28" i="22"/>
  <c r="I28" i="22"/>
  <c r="J28" i="22" s="1"/>
  <c r="F28" i="22"/>
  <c r="G28" i="22" s="1"/>
  <c r="T27" i="22"/>
  <c r="L27" i="22"/>
  <c r="I27" i="22"/>
  <c r="J27" i="22" s="1"/>
  <c r="F27" i="22"/>
  <c r="D27" i="22"/>
  <c r="M27" i="22" s="1"/>
  <c r="C27" i="22"/>
  <c r="B27" i="22"/>
  <c r="T26" i="22"/>
  <c r="F26" i="22"/>
  <c r="G26" i="22" s="1"/>
  <c r="D26" i="22"/>
  <c r="M26" i="22" s="1"/>
  <c r="C26" i="22"/>
  <c r="L26" i="22" s="1"/>
  <c r="B26" i="22"/>
  <c r="I26" i="22" s="1"/>
  <c r="J26" i="22" s="1"/>
  <c r="T25" i="22"/>
  <c r="F25" i="22"/>
  <c r="G25" i="22" s="1"/>
  <c r="D25" i="22"/>
  <c r="M25" i="22" s="1"/>
  <c r="C25" i="22"/>
  <c r="L25" i="22" s="1"/>
  <c r="B25" i="22"/>
  <c r="I25" i="22" s="1"/>
  <c r="J25" i="22" s="1"/>
  <c r="T24" i="22"/>
  <c r="G24" i="22"/>
  <c r="F24" i="22"/>
  <c r="D24" i="22"/>
  <c r="M24" i="22" s="1"/>
  <c r="C24" i="22"/>
  <c r="L24" i="22" s="1"/>
  <c r="B24" i="22"/>
  <c r="I24" i="22" s="1"/>
  <c r="J24" i="22" s="1"/>
  <c r="T23" i="22"/>
  <c r="M23" i="22"/>
  <c r="L23" i="22"/>
  <c r="I23" i="22"/>
  <c r="J23" i="22" s="1"/>
  <c r="F23" i="22"/>
  <c r="G23" i="22" s="1"/>
  <c r="T22" i="22"/>
  <c r="F22" i="22"/>
  <c r="G22" i="22" s="1"/>
  <c r="D22" i="22"/>
  <c r="M22" i="22" s="1"/>
  <c r="C22" i="22"/>
  <c r="L22" i="22" s="1"/>
  <c r="B22" i="22"/>
  <c r="I22" i="22" s="1"/>
  <c r="J22" i="22" s="1"/>
  <c r="T21" i="22"/>
  <c r="G21" i="22"/>
  <c r="F21" i="22"/>
  <c r="D21" i="22"/>
  <c r="M21" i="22" s="1"/>
  <c r="C21" i="22"/>
  <c r="L21" i="22" s="1"/>
  <c r="B21" i="22"/>
  <c r="I21" i="22" s="1"/>
  <c r="J21" i="22" s="1"/>
  <c r="T20" i="22"/>
  <c r="F20" i="22"/>
  <c r="G20" i="22" s="1"/>
  <c r="D20" i="22"/>
  <c r="M20" i="22" s="1"/>
  <c r="C20" i="22"/>
  <c r="L20" i="22" s="1"/>
  <c r="B20" i="22"/>
  <c r="I20" i="22" s="1"/>
  <c r="J20" i="22" s="1"/>
  <c r="T19" i="22"/>
  <c r="I19" i="22"/>
  <c r="J19" i="22" s="1"/>
  <c r="F19" i="22"/>
  <c r="G19" i="22" s="1"/>
  <c r="D19" i="22"/>
  <c r="M19" i="22" s="1"/>
  <c r="C19" i="22"/>
  <c r="L19" i="22" s="1"/>
  <c r="B19" i="22"/>
  <c r="T18" i="22"/>
  <c r="M18" i="22"/>
  <c r="L18" i="22"/>
  <c r="J18" i="22"/>
  <c r="I18" i="22"/>
  <c r="F18" i="22"/>
  <c r="G18" i="22" s="1"/>
  <c r="T17" i="22"/>
  <c r="F17" i="22"/>
  <c r="G17" i="22" s="1"/>
  <c r="D17" i="22"/>
  <c r="M17" i="22" s="1"/>
  <c r="C17" i="22"/>
  <c r="L17" i="22" s="1"/>
  <c r="B17" i="22"/>
  <c r="I17" i="22" s="1"/>
  <c r="J17" i="22" s="1"/>
  <c r="T16" i="22"/>
  <c r="I16" i="22"/>
  <c r="J16" i="22" s="1"/>
  <c r="F16" i="22"/>
  <c r="G16" i="22" s="1"/>
  <c r="D16" i="22"/>
  <c r="M16" i="22" s="1"/>
  <c r="C16" i="22"/>
  <c r="L16" i="22" s="1"/>
  <c r="B16" i="22"/>
  <c r="T15" i="22"/>
  <c r="F15" i="22"/>
  <c r="G15" i="22" s="1"/>
  <c r="D15" i="22"/>
  <c r="M15" i="22" s="1"/>
  <c r="C15" i="22"/>
  <c r="L15" i="22" s="1"/>
  <c r="B15" i="22"/>
  <c r="I15" i="22" s="1"/>
  <c r="J15" i="22" s="1"/>
  <c r="T14" i="22"/>
  <c r="L14" i="22"/>
  <c r="F14" i="22"/>
  <c r="G14" i="22" s="1"/>
  <c r="D14" i="22"/>
  <c r="M14" i="22" s="1"/>
  <c r="C14" i="22"/>
  <c r="B14" i="22"/>
  <c r="I14" i="22" s="1"/>
  <c r="J14" i="22" s="1"/>
  <c r="T13" i="22"/>
  <c r="M13" i="22"/>
  <c r="L13" i="22"/>
  <c r="I13" i="22"/>
  <c r="J13" i="22" s="1"/>
  <c r="G13" i="22"/>
  <c r="F13" i="22"/>
  <c r="B8" i="22"/>
  <c r="F4" i="22" s="1"/>
  <c r="B6" i="22"/>
  <c r="T54" i="21"/>
  <c r="M54" i="21"/>
  <c r="L54" i="21"/>
  <c r="I54" i="21"/>
  <c r="J54" i="21" s="1"/>
  <c r="G54" i="21"/>
  <c r="F54" i="21"/>
  <c r="T53" i="21"/>
  <c r="F53" i="21"/>
  <c r="G53" i="21" s="1"/>
  <c r="D53" i="21"/>
  <c r="M53" i="21" s="1"/>
  <c r="C53" i="21"/>
  <c r="L53" i="21" s="1"/>
  <c r="B53" i="21"/>
  <c r="I53" i="21" s="1"/>
  <c r="J53" i="21" s="1"/>
  <c r="T52" i="21"/>
  <c r="L52" i="21"/>
  <c r="I52" i="21"/>
  <c r="J52" i="21" s="1"/>
  <c r="F52" i="21"/>
  <c r="G52" i="21" s="1"/>
  <c r="D52" i="21"/>
  <c r="M52" i="21" s="1"/>
  <c r="C52" i="21"/>
  <c r="B52" i="21"/>
  <c r="T51" i="21"/>
  <c r="M51" i="21"/>
  <c r="L51" i="21"/>
  <c r="J51" i="21"/>
  <c r="I51" i="21"/>
  <c r="G51" i="21"/>
  <c r="F51" i="21"/>
  <c r="D51" i="21"/>
  <c r="C51" i="21"/>
  <c r="B51" i="21"/>
  <c r="T50" i="21"/>
  <c r="M50" i="21"/>
  <c r="L50" i="21"/>
  <c r="I50" i="21"/>
  <c r="J50" i="21" s="1"/>
  <c r="F50" i="21"/>
  <c r="G50" i="21" s="1"/>
  <c r="D50" i="21"/>
  <c r="C50" i="21"/>
  <c r="B50" i="21"/>
  <c r="T49" i="21"/>
  <c r="M49" i="21"/>
  <c r="L49" i="21"/>
  <c r="I49" i="21"/>
  <c r="J49" i="21" s="1"/>
  <c r="F49" i="21"/>
  <c r="D49" i="21"/>
  <c r="C49" i="21"/>
  <c r="B49" i="21"/>
  <c r="T48" i="21"/>
  <c r="M48" i="21"/>
  <c r="L48" i="21"/>
  <c r="J48" i="21"/>
  <c r="I48" i="21"/>
  <c r="F48" i="21"/>
  <c r="T47" i="21"/>
  <c r="M47" i="21"/>
  <c r="L47" i="21"/>
  <c r="I47" i="21"/>
  <c r="J47" i="21" s="1"/>
  <c r="F47" i="21"/>
  <c r="D47" i="21"/>
  <c r="C47" i="21"/>
  <c r="B47" i="21"/>
  <c r="T46" i="21"/>
  <c r="M46" i="21"/>
  <c r="L46" i="21"/>
  <c r="J46" i="21"/>
  <c r="I46" i="21"/>
  <c r="F46" i="21"/>
  <c r="G46" i="21" s="1"/>
  <c r="D46" i="21"/>
  <c r="C46" i="21"/>
  <c r="B46" i="21"/>
  <c r="T45" i="21"/>
  <c r="M45" i="21"/>
  <c r="L45" i="21"/>
  <c r="J45" i="21"/>
  <c r="I45" i="21"/>
  <c r="F45" i="21"/>
  <c r="D45" i="21"/>
  <c r="C45" i="21"/>
  <c r="B45" i="21"/>
  <c r="T44" i="21"/>
  <c r="M44" i="21"/>
  <c r="L44" i="21"/>
  <c r="I44" i="21"/>
  <c r="J44" i="21" s="1"/>
  <c r="F44" i="21"/>
  <c r="D44" i="21"/>
  <c r="C44" i="21"/>
  <c r="B44" i="21"/>
  <c r="T43" i="21"/>
  <c r="M43" i="21"/>
  <c r="L43" i="21"/>
  <c r="I43" i="21"/>
  <c r="J43" i="21" s="1"/>
  <c r="F43" i="21"/>
  <c r="T42" i="21"/>
  <c r="M42" i="21"/>
  <c r="L42" i="21"/>
  <c r="J42" i="21"/>
  <c r="I42" i="21"/>
  <c r="F42" i="21"/>
  <c r="D42" i="21"/>
  <c r="C42" i="21"/>
  <c r="B42" i="21"/>
  <c r="T41" i="21"/>
  <c r="M41" i="21"/>
  <c r="L41" i="21"/>
  <c r="I41" i="21"/>
  <c r="J41" i="21" s="1"/>
  <c r="F41" i="21"/>
  <c r="D41" i="21"/>
  <c r="C41" i="21"/>
  <c r="B41" i="21"/>
  <c r="T40" i="21"/>
  <c r="M40" i="21"/>
  <c r="L40" i="21"/>
  <c r="I40" i="21"/>
  <c r="J40" i="21" s="1"/>
  <c r="F40" i="21"/>
  <c r="D40" i="21"/>
  <c r="C40" i="21"/>
  <c r="B40" i="21"/>
  <c r="T39" i="21"/>
  <c r="M39" i="21"/>
  <c r="L39" i="21"/>
  <c r="F39" i="21"/>
  <c r="D39" i="21"/>
  <c r="C39" i="21"/>
  <c r="B39" i="21"/>
  <c r="I39" i="21" s="1"/>
  <c r="J39" i="21" s="1"/>
  <c r="T38" i="21"/>
  <c r="M38" i="21"/>
  <c r="L38" i="21"/>
  <c r="I38" i="21"/>
  <c r="J38" i="21" s="1"/>
  <c r="F38" i="21"/>
  <c r="T37" i="21"/>
  <c r="M37" i="21"/>
  <c r="L37" i="21"/>
  <c r="I37" i="21"/>
  <c r="J37" i="21" s="1"/>
  <c r="F37" i="21"/>
  <c r="D37" i="21"/>
  <c r="C37" i="21"/>
  <c r="B37" i="21"/>
  <c r="T36" i="21"/>
  <c r="M36" i="21"/>
  <c r="L36" i="21"/>
  <c r="J36" i="21"/>
  <c r="F36" i="21"/>
  <c r="G36" i="21" s="1"/>
  <c r="D36" i="21"/>
  <c r="C36" i="21"/>
  <c r="B36" i="21"/>
  <c r="I36" i="21" s="1"/>
  <c r="T35" i="21"/>
  <c r="M35" i="21"/>
  <c r="F35" i="21"/>
  <c r="D35" i="21"/>
  <c r="C35" i="21"/>
  <c r="L35" i="21" s="1"/>
  <c r="B35" i="21"/>
  <c r="I35" i="21" s="1"/>
  <c r="J35" i="21" s="1"/>
  <c r="T34" i="21"/>
  <c r="L34" i="21"/>
  <c r="F34" i="21"/>
  <c r="D34" i="21"/>
  <c r="M34" i="21" s="1"/>
  <c r="C34" i="21"/>
  <c r="B34" i="21"/>
  <c r="I34" i="21" s="1"/>
  <c r="J34" i="21" s="1"/>
  <c r="T33" i="21"/>
  <c r="M33" i="21"/>
  <c r="L33" i="21"/>
  <c r="I33" i="21"/>
  <c r="J33" i="21" s="1"/>
  <c r="F33" i="21"/>
  <c r="G33" i="21" s="1"/>
  <c r="T32" i="21"/>
  <c r="M32" i="21"/>
  <c r="F32" i="21"/>
  <c r="D32" i="21"/>
  <c r="C32" i="21"/>
  <c r="L32" i="21" s="1"/>
  <c r="B32" i="21"/>
  <c r="I32" i="21" s="1"/>
  <c r="J32" i="21" s="1"/>
  <c r="T31" i="21"/>
  <c r="L31" i="21"/>
  <c r="F31" i="21"/>
  <c r="D31" i="21"/>
  <c r="M31" i="21" s="1"/>
  <c r="C31" i="21"/>
  <c r="B31" i="21"/>
  <c r="I31" i="21" s="1"/>
  <c r="J31" i="21" s="1"/>
  <c r="T30" i="21"/>
  <c r="M30" i="21"/>
  <c r="F30" i="21"/>
  <c r="G30" i="21" s="1"/>
  <c r="D30" i="21"/>
  <c r="C30" i="21"/>
  <c r="L30" i="21" s="1"/>
  <c r="B30" i="21"/>
  <c r="I30" i="21" s="1"/>
  <c r="J30" i="21" s="1"/>
  <c r="T29" i="21"/>
  <c r="G29" i="21"/>
  <c r="F29" i="21"/>
  <c r="D29" i="21"/>
  <c r="M29" i="21" s="1"/>
  <c r="C29" i="21"/>
  <c r="L29" i="21" s="1"/>
  <c r="B29" i="21"/>
  <c r="I29" i="21" s="1"/>
  <c r="J29" i="21" s="1"/>
  <c r="M28" i="21"/>
  <c r="L28" i="21"/>
  <c r="J28" i="21"/>
  <c r="I28" i="21"/>
  <c r="F28" i="21"/>
  <c r="T27" i="21"/>
  <c r="L27" i="21"/>
  <c r="F27" i="21"/>
  <c r="D27" i="21"/>
  <c r="M27" i="21" s="1"/>
  <c r="C27" i="21"/>
  <c r="B27" i="21"/>
  <c r="I27" i="21" s="1"/>
  <c r="J27" i="21" s="1"/>
  <c r="T26" i="21"/>
  <c r="M26" i="21"/>
  <c r="F26" i="21"/>
  <c r="D26" i="21"/>
  <c r="C26" i="21"/>
  <c r="L26" i="21" s="1"/>
  <c r="B26" i="21"/>
  <c r="I26" i="21" s="1"/>
  <c r="J26" i="21" s="1"/>
  <c r="T25" i="21"/>
  <c r="N25" i="21"/>
  <c r="Q25" i="21" s="1"/>
  <c r="U25" i="21" s="1"/>
  <c r="G25" i="21"/>
  <c r="F25" i="21"/>
  <c r="D25" i="21"/>
  <c r="M25" i="21" s="1"/>
  <c r="C25" i="21"/>
  <c r="L25" i="21" s="1"/>
  <c r="B25" i="21"/>
  <c r="I25" i="21" s="1"/>
  <c r="J25" i="21" s="1"/>
  <c r="T24" i="21"/>
  <c r="G24" i="21"/>
  <c r="F24" i="21"/>
  <c r="D24" i="21"/>
  <c r="M24" i="21" s="1"/>
  <c r="C24" i="21"/>
  <c r="L24" i="21" s="1"/>
  <c r="B24" i="21"/>
  <c r="I24" i="21" s="1"/>
  <c r="J24" i="21" s="1"/>
  <c r="T23" i="21"/>
  <c r="M23" i="21"/>
  <c r="L23" i="21"/>
  <c r="I23" i="21"/>
  <c r="J23" i="21" s="1"/>
  <c r="F23" i="21"/>
  <c r="T22" i="21"/>
  <c r="N22" i="21"/>
  <c r="F22" i="21"/>
  <c r="G22" i="21" s="1"/>
  <c r="D22" i="21"/>
  <c r="M22" i="21" s="1"/>
  <c r="C22" i="21"/>
  <c r="L22" i="21" s="1"/>
  <c r="B22" i="21"/>
  <c r="I22" i="21" s="1"/>
  <c r="J22" i="21" s="1"/>
  <c r="T21" i="21"/>
  <c r="F21" i="21"/>
  <c r="D21" i="21"/>
  <c r="M21" i="21" s="1"/>
  <c r="C21" i="21"/>
  <c r="L21" i="21" s="1"/>
  <c r="B21" i="21"/>
  <c r="I21" i="21" s="1"/>
  <c r="J21" i="21" s="1"/>
  <c r="T20" i="21"/>
  <c r="I20" i="21"/>
  <c r="J20" i="21" s="1"/>
  <c r="F20" i="21"/>
  <c r="D20" i="21"/>
  <c r="M20" i="21" s="1"/>
  <c r="C20" i="21"/>
  <c r="L20" i="21" s="1"/>
  <c r="B20" i="21"/>
  <c r="T19" i="21"/>
  <c r="I19" i="21"/>
  <c r="J19" i="21" s="1"/>
  <c r="G19" i="21"/>
  <c r="F19" i="21"/>
  <c r="D19" i="21"/>
  <c r="M19" i="21" s="1"/>
  <c r="C19" i="21"/>
  <c r="L19" i="21" s="1"/>
  <c r="B19" i="21"/>
  <c r="T18" i="21"/>
  <c r="M18" i="21"/>
  <c r="L18" i="21"/>
  <c r="J18" i="21"/>
  <c r="I18" i="21"/>
  <c r="F18" i="21"/>
  <c r="G18" i="21" s="1"/>
  <c r="T17" i="21"/>
  <c r="I17" i="21"/>
  <c r="J17" i="21" s="1"/>
  <c r="F17" i="21"/>
  <c r="D17" i="21"/>
  <c r="M17" i="21" s="1"/>
  <c r="C17" i="21"/>
  <c r="L17" i="21" s="1"/>
  <c r="B17" i="21"/>
  <c r="T16" i="21"/>
  <c r="I16" i="21"/>
  <c r="J16" i="21" s="1"/>
  <c r="G16" i="21"/>
  <c r="F16" i="21"/>
  <c r="D16" i="21"/>
  <c r="M16" i="21" s="1"/>
  <c r="C16" i="21"/>
  <c r="L16" i="21" s="1"/>
  <c r="B16" i="21"/>
  <c r="T15" i="21"/>
  <c r="J15" i="21"/>
  <c r="F15" i="21"/>
  <c r="G15" i="21" s="1"/>
  <c r="D15" i="21"/>
  <c r="M15" i="21" s="1"/>
  <c r="C15" i="21"/>
  <c r="L15" i="21" s="1"/>
  <c r="B15" i="21"/>
  <c r="I15" i="21" s="1"/>
  <c r="T14" i="21"/>
  <c r="L14" i="21"/>
  <c r="I14" i="21"/>
  <c r="J14" i="21" s="1"/>
  <c r="G14" i="21"/>
  <c r="F14" i="21"/>
  <c r="D14" i="21"/>
  <c r="M14" i="21" s="1"/>
  <c r="C14" i="21"/>
  <c r="B14" i="21"/>
  <c r="T13" i="21"/>
  <c r="M13" i="21"/>
  <c r="L13" i="21"/>
  <c r="I13" i="21"/>
  <c r="J13" i="21" s="1"/>
  <c r="F13" i="21"/>
  <c r="B8" i="21"/>
  <c r="F4" i="21" s="1"/>
  <c r="B6" i="21"/>
  <c r="T54" i="20"/>
  <c r="M54" i="20"/>
  <c r="L54" i="20"/>
  <c r="I54" i="20"/>
  <c r="J54" i="20" s="1"/>
  <c r="G54" i="20"/>
  <c r="F54" i="20"/>
  <c r="T53" i="20"/>
  <c r="L53" i="20"/>
  <c r="F53" i="20"/>
  <c r="G53" i="20" s="1"/>
  <c r="D53" i="20"/>
  <c r="M53" i="20" s="1"/>
  <c r="C53" i="20"/>
  <c r="B53" i="20"/>
  <c r="I53" i="20" s="1"/>
  <c r="J53" i="20" s="1"/>
  <c r="T52" i="20"/>
  <c r="M52" i="20"/>
  <c r="F52" i="20"/>
  <c r="G52" i="20" s="1"/>
  <c r="D52" i="20"/>
  <c r="C52" i="20"/>
  <c r="L52" i="20" s="1"/>
  <c r="B52" i="20"/>
  <c r="I52" i="20" s="1"/>
  <c r="J52" i="20" s="1"/>
  <c r="T51" i="20"/>
  <c r="M51" i="20"/>
  <c r="I51" i="20"/>
  <c r="J51" i="20" s="1"/>
  <c r="G51" i="20"/>
  <c r="F51" i="20"/>
  <c r="D51" i="20"/>
  <c r="C51" i="20"/>
  <c r="L51" i="20" s="1"/>
  <c r="B51" i="20"/>
  <c r="T50" i="20"/>
  <c r="M50" i="20"/>
  <c r="L50" i="20"/>
  <c r="I50" i="20"/>
  <c r="J50" i="20" s="1"/>
  <c r="F50" i="20"/>
  <c r="G50" i="20" s="1"/>
  <c r="D50" i="20"/>
  <c r="C50" i="20"/>
  <c r="B50" i="20"/>
  <c r="T49" i="20"/>
  <c r="M49" i="20"/>
  <c r="L49" i="20"/>
  <c r="I49" i="20"/>
  <c r="J49" i="20" s="1"/>
  <c r="F49" i="20"/>
  <c r="G49" i="20" s="1"/>
  <c r="D49" i="20"/>
  <c r="C49" i="20"/>
  <c r="B49" i="20"/>
  <c r="T48" i="20"/>
  <c r="M48" i="20"/>
  <c r="L48" i="20"/>
  <c r="J48" i="20"/>
  <c r="I48" i="20"/>
  <c r="F48" i="20"/>
  <c r="T47" i="20"/>
  <c r="L47" i="20"/>
  <c r="J47" i="20"/>
  <c r="I47" i="20"/>
  <c r="F47" i="20"/>
  <c r="D47" i="20"/>
  <c r="M47" i="20" s="1"/>
  <c r="C47" i="20"/>
  <c r="B47" i="20"/>
  <c r="T46" i="20"/>
  <c r="M46" i="20"/>
  <c r="L46" i="20"/>
  <c r="I46" i="20"/>
  <c r="J46" i="20" s="1"/>
  <c r="G46" i="20"/>
  <c r="F46" i="20"/>
  <c r="D46" i="20"/>
  <c r="C46" i="20"/>
  <c r="B46" i="20"/>
  <c r="T45" i="20"/>
  <c r="M45" i="20"/>
  <c r="L45" i="20"/>
  <c r="J45" i="20"/>
  <c r="I45" i="20"/>
  <c r="F45" i="20"/>
  <c r="D45" i="20"/>
  <c r="C45" i="20"/>
  <c r="B45" i="20"/>
  <c r="T44" i="20"/>
  <c r="M44" i="20"/>
  <c r="L44" i="20"/>
  <c r="I44" i="20"/>
  <c r="J44" i="20" s="1"/>
  <c r="F44" i="20"/>
  <c r="G44" i="20" s="1"/>
  <c r="D44" i="20"/>
  <c r="C44" i="20"/>
  <c r="B44" i="20"/>
  <c r="T43" i="20"/>
  <c r="M43" i="20"/>
  <c r="L43" i="20"/>
  <c r="I43" i="20"/>
  <c r="J43" i="20" s="1"/>
  <c r="F43" i="20"/>
  <c r="G43" i="20" s="1"/>
  <c r="T42" i="20"/>
  <c r="M42" i="20"/>
  <c r="L42" i="20"/>
  <c r="J42" i="20"/>
  <c r="I42" i="20"/>
  <c r="F42" i="20"/>
  <c r="D42" i="20"/>
  <c r="C42" i="20"/>
  <c r="B42" i="20"/>
  <c r="T41" i="20"/>
  <c r="M41" i="20"/>
  <c r="L41" i="20"/>
  <c r="I41" i="20"/>
  <c r="J41" i="20" s="1"/>
  <c r="F41" i="20"/>
  <c r="D41" i="20"/>
  <c r="C41" i="20"/>
  <c r="B41" i="20"/>
  <c r="T40" i="20"/>
  <c r="M40" i="20"/>
  <c r="L40" i="20"/>
  <c r="I40" i="20"/>
  <c r="J40" i="20" s="1"/>
  <c r="F40" i="20"/>
  <c r="D40" i="20"/>
  <c r="C40" i="20"/>
  <c r="B40" i="20"/>
  <c r="T39" i="20"/>
  <c r="M39" i="20"/>
  <c r="F39" i="20"/>
  <c r="D39" i="20"/>
  <c r="C39" i="20"/>
  <c r="L39" i="20" s="1"/>
  <c r="B39" i="20"/>
  <c r="I39" i="20" s="1"/>
  <c r="J39" i="20" s="1"/>
  <c r="T38" i="20"/>
  <c r="M38" i="20"/>
  <c r="L38" i="20"/>
  <c r="I38" i="20"/>
  <c r="J38" i="20" s="1"/>
  <c r="F38" i="20"/>
  <c r="G38" i="20" s="1"/>
  <c r="T37" i="20"/>
  <c r="N37" i="20"/>
  <c r="M37" i="20"/>
  <c r="L37" i="20"/>
  <c r="I37" i="20"/>
  <c r="J37" i="20" s="1"/>
  <c r="F37" i="20"/>
  <c r="G37" i="20" s="1"/>
  <c r="D37" i="20"/>
  <c r="C37" i="20"/>
  <c r="B37" i="20"/>
  <c r="T36" i="20"/>
  <c r="M36" i="20"/>
  <c r="F36" i="20"/>
  <c r="D36" i="20"/>
  <c r="C36" i="20"/>
  <c r="L36" i="20" s="1"/>
  <c r="B36" i="20"/>
  <c r="I36" i="20" s="1"/>
  <c r="J36" i="20" s="1"/>
  <c r="T35" i="20"/>
  <c r="F35" i="20"/>
  <c r="G35" i="20" s="1"/>
  <c r="D35" i="20"/>
  <c r="M35" i="20" s="1"/>
  <c r="C35" i="20"/>
  <c r="L35" i="20" s="1"/>
  <c r="B35" i="20"/>
  <c r="I35" i="20" s="1"/>
  <c r="J35" i="20" s="1"/>
  <c r="T34" i="20"/>
  <c r="L34" i="20"/>
  <c r="F34" i="20"/>
  <c r="G34" i="20" s="1"/>
  <c r="D34" i="20"/>
  <c r="M34" i="20" s="1"/>
  <c r="C34" i="20"/>
  <c r="B34" i="20"/>
  <c r="I34" i="20" s="1"/>
  <c r="J34" i="20" s="1"/>
  <c r="T33" i="20"/>
  <c r="M33" i="20"/>
  <c r="L33" i="20"/>
  <c r="J33" i="20"/>
  <c r="I33" i="20"/>
  <c r="F33" i="20"/>
  <c r="T32" i="20"/>
  <c r="F32" i="20"/>
  <c r="D32" i="20"/>
  <c r="M32" i="20" s="1"/>
  <c r="C32" i="20"/>
  <c r="L32" i="20" s="1"/>
  <c r="B32" i="20"/>
  <c r="I32" i="20" s="1"/>
  <c r="J32" i="20" s="1"/>
  <c r="T31" i="20"/>
  <c r="M31" i="20"/>
  <c r="L31" i="20"/>
  <c r="F31" i="20"/>
  <c r="G31" i="20" s="1"/>
  <c r="D31" i="20"/>
  <c r="C31" i="20"/>
  <c r="B31" i="20"/>
  <c r="I31" i="20" s="1"/>
  <c r="J31" i="20" s="1"/>
  <c r="T30" i="20"/>
  <c r="F30" i="20"/>
  <c r="G30" i="20" s="1"/>
  <c r="D30" i="20"/>
  <c r="M30" i="20" s="1"/>
  <c r="C30" i="20"/>
  <c r="L30" i="20" s="1"/>
  <c r="B30" i="20"/>
  <c r="I30" i="20" s="1"/>
  <c r="J30" i="20" s="1"/>
  <c r="T29" i="20"/>
  <c r="N29" i="20"/>
  <c r="I29" i="20"/>
  <c r="J29" i="20" s="1"/>
  <c r="F29" i="20"/>
  <c r="G29" i="20" s="1"/>
  <c r="D29" i="20"/>
  <c r="M29" i="20" s="1"/>
  <c r="C29" i="20"/>
  <c r="L29" i="20" s="1"/>
  <c r="B29" i="20"/>
  <c r="M28" i="20"/>
  <c r="L28" i="20"/>
  <c r="I28" i="20"/>
  <c r="J28" i="20" s="1"/>
  <c r="F28" i="20"/>
  <c r="T27" i="20"/>
  <c r="F27" i="20"/>
  <c r="D27" i="20"/>
  <c r="M27" i="20" s="1"/>
  <c r="C27" i="20"/>
  <c r="L27" i="20" s="1"/>
  <c r="B27" i="20"/>
  <c r="I27" i="20" s="1"/>
  <c r="J27" i="20" s="1"/>
  <c r="T26" i="20"/>
  <c r="M26" i="20"/>
  <c r="F26" i="20"/>
  <c r="G26" i="20" s="1"/>
  <c r="D26" i="20"/>
  <c r="C26" i="20"/>
  <c r="L26" i="20" s="1"/>
  <c r="B26" i="20"/>
  <c r="I26" i="20" s="1"/>
  <c r="J26" i="20" s="1"/>
  <c r="T25" i="20"/>
  <c r="N25" i="20"/>
  <c r="F25" i="20"/>
  <c r="G25" i="20" s="1"/>
  <c r="D25" i="20"/>
  <c r="M25" i="20" s="1"/>
  <c r="C25" i="20"/>
  <c r="L25" i="20" s="1"/>
  <c r="B25" i="20"/>
  <c r="I25" i="20" s="1"/>
  <c r="J25" i="20" s="1"/>
  <c r="T24" i="20"/>
  <c r="I24" i="20"/>
  <c r="J24" i="20" s="1"/>
  <c r="F24" i="20"/>
  <c r="D24" i="20"/>
  <c r="M24" i="20" s="1"/>
  <c r="C24" i="20"/>
  <c r="L24" i="20" s="1"/>
  <c r="B24" i="20"/>
  <c r="T23" i="20"/>
  <c r="M23" i="20"/>
  <c r="L23" i="20"/>
  <c r="J23" i="20"/>
  <c r="I23" i="20"/>
  <c r="F23" i="20"/>
  <c r="T22" i="20"/>
  <c r="F22" i="20"/>
  <c r="D22" i="20"/>
  <c r="M22" i="20" s="1"/>
  <c r="C22" i="20"/>
  <c r="L22" i="20" s="1"/>
  <c r="B22" i="20"/>
  <c r="I22" i="20" s="1"/>
  <c r="J22" i="20" s="1"/>
  <c r="T21" i="20"/>
  <c r="G21" i="20"/>
  <c r="F21" i="20"/>
  <c r="D21" i="20"/>
  <c r="M21" i="20" s="1"/>
  <c r="C21" i="20"/>
  <c r="L21" i="20" s="1"/>
  <c r="B21" i="20"/>
  <c r="I21" i="20" s="1"/>
  <c r="J21" i="20" s="1"/>
  <c r="T20" i="20"/>
  <c r="F20" i="20"/>
  <c r="G20" i="20" s="1"/>
  <c r="D20" i="20"/>
  <c r="M20" i="20" s="1"/>
  <c r="C20" i="20"/>
  <c r="L20" i="20" s="1"/>
  <c r="B20" i="20"/>
  <c r="I20" i="20" s="1"/>
  <c r="J20" i="20" s="1"/>
  <c r="T19" i="20"/>
  <c r="J19" i="20"/>
  <c r="I19" i="20"/>
  <c r="F19" i="20"/>
  <c r="D19" i="20"/>
  <c r="M19" i="20" s="1"/>
  <c r="C19" i="20"/>
  <c r="L19" i="20" s="1"/>
  <c r="B19" i="20"/>
  <c r="T18" i="20"/>
  <c r="M18" i="20"/>
  <c r="L18" i="20"/>
  <c r="J18" i="20"/>
  <c r="I18" i="20"/>
  <c r="F18" i="20"/>
  <c r="T17" i="20"/>
  <c r="F17" i="20"/>
  <c r="D17" i="20"/>
  <c r="M17" i="20" s="1"/>
  <c r="C17" i="20"/>
  <c r="L17" i="20" s="1"/>
  <c r="B17" i="20"/>
  <c r="I17" i="20" s="1"/>
  <c r="J17" i="20" s="1"/>
  <c r="T16" i="20"/>
  <c r="J16" i="20"/>
  <c r="I16" i="20"/>
  <c r="F16" i="20"/>
  <c r="G16" i="20" s="1"/>
  <c r="D16" i="20"/>
  <c r="M16" i="20" s="1"/>
  <c r="C16" i="20"/>
  <c r="L16" i="20" s="1"/>
  <c r="B16" i="20"/>
  <c r="T15" i="20"/>
  <c r="L15" i="20"/>
  <c r="J15" i="20"/>
  <c r="F15" i="20"/>
  <c r="G15" i="20" s="1"/>
  <c r="D15" i="20"/>
  <c r="M15" i="20" s="1"/>
  <c r="C15" i="20"/>
  <c r="B15" i="20"/>
  <c r="I15" i="20" s="1"/>
  <c r="T14" i="20"/>
  <c r="N14" i="20"/>
  <c r="M14" i="20"/>
  <c r="L14" i="20"/>
  <c r="I14" i="20"/>
  <c r="J14" i="20" s="1"/>
  <c r="F14" i="20"/>
  <c r="G14" i="20" s="1"/>
  <c r="D14" i="20"/>
  <c r="C14" i="20"/>
  <c r="B14" i="20"/>
  <c r="T13" i="20"/>
  <c r="M13" i="20"/>
  <c r="L13" i="20"/>
  <c r="I13" i="20"/>
  <c r="J13" i="20" s="1"/>
  <c r="F13" i="20"/>
  <c r="B8" i="20"/>
  <c r="B6" i="20"/>
  <c r="T54" i="19"/>
  <c r="M54" i="19"/>
  <c r="L54" i="19"/>
  <c r="J54" i="19"/>
  <c r="I54" i="19"/>
  <c r="F54" i="19"/>
  <c r="T53" i="19"/>
  <c r="F53" i="19"/>
  <c r="D53" i="19"/>
  <c r="M53" i="19" s="1"/>
  <c r="C53" i="19"/>
  <c r="L53" i="19" s="1"/>
  <c r="B53" i="19"/>
  <c r="I53" i="19" s="1"/>
  <c r="J53" i="19" s="1"/>
  <c r="T52" i="19"/>
  <c r="M52" i="19"/>
  <c r="L52" i="19"/>
  <c r="I52" i="19"/>
  <c r="J52" i="19" s="1"/>
  <c r="F52" i="19"/>
  <c r="D52" i="19"/>
  <c r="C52" i="19"/>
  <c r="B52" i="19"/>
  <c r="T51" i="19"/>
  <c r="M51" i="19"/>
  <c r="J51" i="19"/>
  <c r="I51" i="19"/>
  <c r="G51" i="19"/>
  <c r="F51" i="19"/>
  <c r="D51" i="19"/>
  <c r="C51" i="19"/>
  <c r="L51" i="19" s="1"/>
  <c r="B51" i="19"/>
  <c r="T50" i="19"/>
  <c r="L50" i="19"/>
  <c r="I50" i="19"/>
  <c r="J50" i="19" s="1"/>
  <c r="F50" i="19"/>
  <c r="D50" i="19"/>
  <c r="M50" i="19" s="1"/>
  <c r="C50" i="19"/>
  <c r="B50" i="19"/>
  <c r="T49" i="19"/>
  <c r="M49" i="19"/>
  <c r="L49" i="19"/>
  <c r="I49" i="19"/>
  <c r="J49" i="19" s="1"/>
  <c r="F49" i="19"/>
  <c r="G49" i="19" s="1"/>
  <c r="D49" i="19"/>
  <c r="C49" i="19"/>
  <c r="B49" i="19"/>
  <c r="T48" i="19"/>
  <c r="M48" i="19"/>
  <c r="L48" i="19"/>
  <c r="I48" i="19"/>
  <c r="J48" i="19" s="1"/>
  <c r="F48" i="19"/>
  <c r="T47" i="19"/>
  <c r="L47" i="19"/>
  <c r="I47" i="19"/>
  <c r="J47" i="19" s="1"/>
  <c r="F47" i="19"/>
  <c r="D47" i="19"/>
  <c r="M47" i="19" s="1"/>
  <c r="C47" i="19"/>
  <c r="B47" i="19"/>
  <c r="T46" i="19"/>
  <c r="M46" i="19"/>
  <c r="L46" i="19"/>
  <c r="I46" i="19"/>
  <c r="J46" i="19" s="1"/>
  <c r="G46" i="19"/>
  <c r="F46" i="19"/>
  <c r="D46" i="19"/>
  <c r="C46" i="19"/>
  <c r="B46" i="19"/>
  <c r="T45" i="19"/>
  <c r="M45" i="19"/>
  <c r="L45" i="19"/>
  <c r="I45" i="19"/>
  <c r="J45" i="19" s="1"/>
  <c r="F45" i="19"/>
  <c r="D45" i="19"/>
  <c r="C45" i="19"/>
  <c r="B45" i="19"/>
  <c r="T44" i="19"/>
  <c r="M44" i="19"/>
  <c r="L44" i="19"/>
  <c r="I44" i="19"/>
  <c r="J44" i="19" s="1"/>
  <c r="F44" i="19"/>
  <c r="D44" i="19"/>
  <c r="C44" i="19"/>
  <c r="B44" i="19"/>
  <c r="T43" i="19"/>
  <c r="M43" i="19"/>
  <c r="L43" i="19"/>
  <c r="J43" i="19"/>
  <c r="I43" i="19"/>
  <c r="F43" i="19"/>
  <c r="T42" i="19"/>
  <c r="M42" i="19"/>
  <c r="L42" i="19"/>
  <c r="I42" i="19"/>
  <c r="J42" i="19" s="1"/>
  <c r="F42" i="19"/>
  <c r="D42" i="19"/>
  <c r="C42" i="19"/>
  <c r="B42" i="19"/>
  <c r="T41" i="19"/>
  <c r="M41" i="19"/>
  <c r="L41" i="19"/>
  <c r="I41" i="19"/>
  <c r="J41" i="19" s="1"/>
  <c r="F41" i="19"/>
  <c r="G41" i="19" s="1"/>
  <c r="D41" i="19"/>
  <c r="C41" i="19"/>
  <c r="B41" i="19"/>
  <c r="T40" i="19"/>
  <c r="M40" i="19"/>
  <c r="J40" i="19"/>
  <c r="I40" i="19"/>
  <c r="F40" i="19"/>
  <c r="D40" i="19"/>
  <c r="C40" i="19"/>
  <c r="L40" i="19" s="1"/>
  <c r="B40" i="19"/>
  <c r="T39" i="19"/>
  <c r="F39" i="19"/>
  <c r="D39" i="19"/>
  <c r="M39" i="19" s="1"/>
  <c r="C39" i="19"/>
  <c r="L39" i="19" s="1"/>
  <c r="B39" i="19"/>
  <c r="I39" i="19" s="1"/>
  <c r="J39" i="19" s="1"/>
  <c r="T38" i="19"/>
  <c r="M38" i="19"/>
  <c r="L38" i="19"/>
  <c r="I38" i="19"/>
  <c r="J38" i="19" s="1"/>
  <c r="F38" i="19"/>
  <c r="T37" i="19"/>
  <c r="M37" i="19"/>
  <c r="I37" i="19"/>
  <c r="J37" i="19" s="1"/>
  <c r="F37" i="19"/>
  <c r="D37" i="19"/>
  <c r="C37" i="19"/>
  <c r="L37" i="19" s="1"/>
  <c r="B37" i="19"/>
  <c r="T36" i="19"/>
  <c r="J36" i="19"/>
  <c r="F36" i="19"/>
  <c r="D36" i="19"/>
  <c r="M36" i="19" s="1"/>
  <c r="C36" i="19"/>
  <c r="L36" i="19" s="1"/>
  <c r="B36" i="19"/>
  <c r="I36" i="19" s="1"/>
  <c r="T35" i="19"/>
  <c r="F35" i="19"/>
  <c r="G35" i="19" s="1"/>
  <c r="D35" i="19"/>
  <c r="M35" i="19" s="1"/>
  <c r="C35" i="19"/>
  <c r="L35" i="19" s="1"/>
  <c r="B35" i="19"/>
  <c r="I35" i="19" s="1"/>
  <c r="J35" i="19" s="1"/>
  <c r="T34" i="19"/>
  <c r="M34" i="19"/>
  <c r="L34" i="19"/>
  <c r="F34" i="19"/>
  <c r="G34" i="19" s="1"/>
  <c r="D34" i="19"/>
  <c r="C34" i="19"/>
  <c r="B34" i="19"/>
  <c r="I34" i="19" s="1"/>
  <c r="J34" i="19" s="1"/>
  <c r="T33" i="19"/>
  <c r="M33" i="19"/>
  <c r="L33" i="19"/>
  <c r="I33" i="19"/>
  <c r="J33" i="19" s="1"/>
  <c r="F33" i="19"/>
  <c r="T32" i="19"/>
  <c r="L32" i="19"/>
  <c r="F32" i="19"/>
  <c r="D32" i="19"/>
  <c r="M32" i="19" s="1"/>
  <c r="C32" i="19"/>
  <c r="B32" i="19"/>
  <c r="I32" i="19" s="1"/>
  <c r="J32" i="19" s="1"/>
  <c r="T31" i="19"/>
  <c r="L31" i="19"/>
  <c r="F31" i="19"/>
  <c r="G31" i="19" s="1"/>
  <c r="D31" i="19"/>
  <c r="M31" i="19" s="1"/>
  <c r="C31" i="19"/>
  <c r="B31" i="19"/>
  <c r="I31" i="19" s="1"/>
  <c r="J31" i="19" s="1"/>
  <c r="T30" i="19"/>
  <c r="M30" i="19"/>
  <c r="I30" i="19"/>
  <c r="J30" i="19" s="1"/>
  <c r="F30" i="19"/>
  <c r="G30" i="19" s="1"/>
  <c r="D30" i="19"/>
  <c r="C30" i="19"/>
  <c r="L30" i="19" s="1"/>
  <c r="B30" i="19"/>
  <c r="T29" i="19"/>
  <c r="G29" i="19"/>
  <c r="F29" i="19"/>
  <c r="D29" i="19"/>
  <c r="M29" i="19" s="1"/>
  <c r="C29" i="19"/>
  <c r="L29" i="19" s="1"/>
  <c r="B29" i="19"/>
  <c r="I29" i="19" s="1"/>
  <c r="J29" i="19" s="1"/>
  <c r="M28" i="19"/>
  <c r="L28" i="19"/>
  <c r="I28" i="19"/>
  <c r="J28" i="19" s="1"/>
  <c r="F28" i="19"/>
  <c r="T27" i="19"/>
  <c r="L27" i="19"/>
  <c r="F27" i="19"/>
  <c r="D27" i="19"/>
  <c r="M27" i="19" s="1"/>
  <c r="C27" i="19"/>
  <c r="B27" i="19"/>
  <c r="I27" i="19" s="1"/>
  <c r="J27" i="19" s="1"/>
  <c r="T26" i="19"/>
  <c r="M26" i="19"/>
  <c r="I26" i="19"/>
  <c r="J26" i="19" s="1"/>
  <c r="F26" i="19"/>
  <c r="G26" i="19" s="1"/>
  <c r="D26" i="19"/>
  <c r="C26" i="19"/>
  <c r="L26" i="19" s="1"/>
  <c r="B26" i="19"/>
  <c r="T25" i="19"/>
  <c r="I25" i="19"/>
  <c r="J25" i="19" s="1"/>
  <c r="F25" i="19"/>
  <c r="D25" i="19"/>
  <c r="M25" i="19" s="1"/>
  <c r="C25" i="19"/>
  <c r="L25" i="19" s="1"/>
  <c r="B25" i="19"/>
  <c r="T24" i="19"/>
  <c r="F24" i="19"/>
  <c r="D24" i="19"/>
  <c r="M24" i="19" s="1"/>
  <c r="C24" i="19"/>
  <c r="L24" i="19" s="1"/>
  <c r="B24" i="19"/>
  <c r="I24" i="19" s="1"/>
  <c r="J24" i="19" s="1"/>
  <c r="T23" i="19"/>
  <c r="M23" i="19"/>
  <c r="L23" i="19"/>
  <c r="I23" i="19"/>
  <c r="J23" i="19" s="1"/>
  <c r="F23" i="19"/>
  <c r="T22" i="19"/>
  <c r="F22" i="19"/>
  <c r="D22" i="19"/>
  <c r="M22" i="19" s="1"/>
  <c r="C22" i="19"/>
  <c r="L22" i="19" s="1"/>
  <c r="B22" i="19"/>
  <c r="I22" i="19" s="1"/>
  <c r="J22" i="19" s="1"/>
  <c r="T21" i="19"/>
  <c r="I21" i="19"/>
  <c r="J21" i="19" s="1"/>
  <c r="F21" i="19"/>
  <c r="D21" i="19"/>
  <c r="M21" i="19" s="1"/>
  <c r="C21" i="19"/>
  <c r="L21" i="19" s="1"/>
  <c r="B21" i="19"/>
  <c r="T20" i="19"/>
  <c r="F20" i="19"/>
  <c r="G20" i="19" s="1"/>
  <c r="D20" i="19"/>
  <c r="M20" i="19" s="1"/>
  <c r="C20" i="19"/>
  <c r="L20" i="19" s="1"/>
  <c r="B20" i="19"/>
  <c r="I20" i="19" s="1"/>
  <c r="J20" i="19" s="1"/>
  <c r="T19" i="19"/>
  <c r="M19" i="19"/>
  <c r="L19" i="19"/>
  <c r="J19" i="19"/>
  <c r="F19" i="19"/>
  <c r="G19" i="19" s="1"/>
  <c r="D19" i="19"/>
  <c r="C19" i="19"/>
  <c r="B19" i="19"/>
  <c r="I19" i="19" s="1"/>
  <c r="T18" i="19"/>
  <c r="M18" i="19"/>
  <c r="L18" i="19"/>
  <c r="I18" i="19"/>
  <c r="J18" i="19" s="1"/>
  <c r="F18" i="19"/>
  <c r="T17" i="19"/>
  <c r="L17" i="19"/>
  <c r="I17" i="19"/>
  <c r="J17" i="19" s="1"/>
  <c r="F17" i="19"/>
  <c r="D17" i="19"/>
  <c r="M17" i="19" s="1"/>
  <c r="C17" i="19"/>
  <c r="B17" i="19"/>
  <c r="T16" i="19"/>
  <c r="F16" i="19"/>
  <c r="G16" i="19" s="1"/>
  <c r="D16" i="19"/>
  <c r="M16" i="19" s="1"/>
  <c r="C16" i="19"/>
  <c r="L16" i="19" s="1"/>
  <c r="B16" i="19"/>
  <c r="I16" i="19" s="1"/>
  <c r="J16" i="19" s="1"/>
  <c r="T15" i="19"/>
  <c r="M15" i="19"/>
  <c r="L15" i="19"/>
  <c r="F15" i="19"/>
  <c r="D15" i="19"/>
  <c r="C15" i="19"/>
  <c r="B15" i="19"/>
  <c r="I15" i="19" s="1"/>
  <c r="J15" i="19" s="1"/>
  <c r="T14" i="19"/>
  <c r="F14" i="19"/>
  <c r="D14" i="19"/>
  <c r="M14" i="19" s="1"/>
  <c r="C14" i="19"/>
  <c r="L14" i="19" s="1"/>
  <c r="B14" i="19"/>
  <c r="I14" i="19" s="1"/>
  <c r="J14" i="19" s="1"/>
  <c r="T13" i="19"/>
  <c r="M13" i="19"/>
  <c r="L13" i="19"/>
  <c r="I13" i="19"/>
  <c r="J13" i="19" s="1"/>
  <c r="F13" i="19"/>
  <c r="B8" i="19"/>
  <c r="B6" i="19"/>
  <c r="G32" i="19" s="1"/>
  <c r="T54" i="18"/>
  <c r="M54" i="18"/>
  <c r="L54" i="18"/>
  <c r="J54" i="18"/>
  <c r="I54" i="18"/>
  <c r="F54" i="18"/>
  <c r="T53" i="18"/>
  <c r="J53" i="18"/>
  <c r="G53" i="18"/>
  <c r="F53" i="18"/>
  <c r="D53" i="18"/>
  <c r="M53" i="18" s="1"/>
  <c r="C53" i="18"/>
  <c r="L53" i="18" s="1"/>
  <c r="B53" i="18"/>
  <c r="I53" i="18" s="1"/>
  <c r="T52" i="18"/>
  <c r="I52" i="18"/>
  <c r="J52" i="18" s="1"/>
  <c r="F52" i="18"/>
  <c r="G52" i="18" s="1"/>
  <c r="D52" i="18"/>
  <c r="M52" i="18" s="1"/>
  <c r="C52" i="18"/>
  <c r="L52" i="18" s="1"/>
  <c r="B52" i="18"/>
  <c r="T51" i="18"/>
  <c r="L51" i="18"/>
  <c r="I51" i="18"/>
  <c r="J51" i="18" s="1"/>
  <c r="G51" i="18"/>
  <c r="F51" i="18"/>
  <c r="D51" i="18"/>
  <c r="M51" i="18" s="1"/>
  <c r="C51" i="18"/>
  <c r="B51" i="18"/>
  <c r="T50" i="18"/>
  <c r="M50" i="18"/>
  <c r="L50" i="18"/>
  <c r="I50" i="18"/>
  <c r="J50" i="18" s="1"/>
  <c r="F50" i="18"/>
  <c r="D50" i="18"/>
  <c r="C50" i="18"/>
  <c r="B50" i="18"/>
  <c r="T49" i="18"/>
  <c r="M49" i="18"/>
  <c r="L49" i="18"/>
  <c r="I49" i="18"/>
  <c r="J49" i="18" s="1"/>
  <c r="F49" i="18"/>
  <c r="G49" i="18" s="1"/>
  <c r="D49" i="18"/>
  <c r="C49" i="18"/>
  <c r="B49" i="18"/>
  <c r="T48" i="18"/>
  <c r="M48" i="18"/>
  <c r="L48" i="18"/>
  <c r="J48" i="18"/>
  <c r="I48" i="18"/>
  <c r="F48" i="18"/>
  <c r="T47" i="18"/>
  <c r="L47" i="18"/>
  <c r="I47" i="18"/>
  <c r="J47" i="18" s="1"/>
  <c r="F47" i="18"/>
  <c r="D47" i="18"/>
  <c r="M47" i="18" s="1"/>
  <c r="C47" i="18"/>
  <c r="B47" i="18"/>
  <c r="T46" i="18"/>
  <c r="M46" i="18"/>
  <c r="L46" i="18"/>
  <c r="I46" i="18"/>
  <c r="J46" i="18" s="1"/>
  <c r="F46" i="18"/>
  <c r="G46" i="18" s="1"/>
  <c r="D46" i="18"/>
  <c r="C46" i="18"/>
  <c r="B46" i="18"/>
  <c r="T45" i="18"/>
  <c r="M45" i="18"/>
  <c r="L45" i="18"/>
  <c r="J45" i="18"/>
  <c r="I45" i="18"/>
  <c r="F45" i="18"/>
  <c r="D45" i="18"/>
  <c r="C45" i="18"/>
  <c r="B45" i="18"/>
  <c r="T44" i="18"/>
  <c r="M44" i="18"/>
  <c r="L44" i="18"/>
  <c r="I44" i="18"/>
  <c r="J44" i="18" s="1"/>
  <c r="F44" i="18"/>
  <c r="D44" i="18"/>
  <c r="C44" i="18"/>
  <c r="B44" i="18"/>
  <c r="T43" i="18"/>
  <c r="N43" i="18"/>
  <c r="M43" i="18"/>
  <c r="L43" i="18"/>
  <c r="J43" i="18"/>
  <c r="I43" i="18"/>
  <c r="F43" i="18"/>
  <c r="G43" i="18" s="1"/>
  <c r="T42" i="18"/>
  <c r="M42" i="18"/>
  <c r="L42" i="18"/>
  <c r="J42" i="18"/>
  <c r="I42" i="18"/>
  <c r="G42" i="18"/>
  <c r="F42" i="18"/>
  <c r="D42" i="18"/>
  <c r="C42" i="18"/>
  <c r="B42" i="18"/>
  <c r="T41" i="18"/>
  <c r="M41" i="18"/>
  <c r="L41" i="18"/>
  <c r="I41" i="18"/>
  <c r="J41" i="18" s="1"/>
  <c r="F41" i="18"/>
  <c r="G41" i="18" s="1"/>
  <c r="N41" i="18" s="1"/>
  <c r="D41" i="18"/>
  <c r="C41" i="18"/>
  <c r="B41" i="18"/>
  <c r="T40" i="18"/>
  <c r="N40" i="18"/>
  <c r="M40" i="18"/>
  <c r="L40" i="18"/>
  <c r="I40" i="18"/>
  <c r="J40" i="18" s="1"/>
  <c r="F40" i="18"/>
  <c r="G40" i="18" s="1"/>
  <c r="D40" i="18"/>
  <c r="C40" i="18"/>
  <c r="B40" i="18"/>
  <c r="T39" i="18"/>
  <c r="N39" i="18"/>
  <c r="M39" i="18"/>
  <c r="L39" i="18"/>
  <c r="J39" i="18"/>
  <c r="F39" i="18"/>
  <c r="G39" i="18" s="1"/>
  <c r="D39" i="18"/>
  <c r="C39" i="18"/>
  <c r="B39" i="18"/>
  <c r="I39" i="18" s="1"/>
  <c r="T38" i="18"/>
  <c r="M38" i="18"/>
  <c r="L38" i="18"/>
  <c r="I38" i="18"/>
  <c r="J38" i="18" s="1"/>
  <c r="F38" i="18"/>
  <c r="T37" i="18"/>
  <c r="M37" i="18"/>
  <c r="L37" i="18"/>
  <c r="I37" i="18"/>
  <c r="J37" i="18" s="1"/>
  <c r="F37" i="18"/>
  <c r="G37" i="18" s="1"/>
  <c r="D37" i="18"/>
  <c r="C37" i="18"/>
  <c r="B37" i="18"/>
  <c r="T36" i="18"/>
  <c r="M36" i="18"/>
  <c r="L36" i="18"/>
  <c r="J36" i="18"/>
  <c r="F36" i="18"/>
  <c r="D36" i="18"/>
  <c r="C36" i="18"/>
  <c r="B36" i="18"/>
  <c r="I36" i="18" s="1"/>
  <c r="T35" i="18"/>
  <c r="M35" i="18"/>
  <c r="L35" i="18"/>
  <c r="F35" i="18"/>
  <c r="D35" i="18"/>
  <c r="C35" i="18"/>
  <c r="B35" i="18"/>
  <c r="I35" i="18" s="1"/>
  <c r="J35" i="18" s="1"/>
  <c r="T34" i="18"/>
  <c r="M34" i="18"/>
  <c r="F34" i="18"/>
  <c r="D34" i="18"/>
  <c r="C34" i="18"/>
  <c r="L34" i="18" s="1"/>
  <c r="B34" i="18"/>
  <c r="I34" i="18" s="1"/>
  <c r="J34" i="18" s="1"/>
  <c r="T33" i="18"/>
  <c r="M33" i="18"/>
  <c r="L33" i="18"/>
  <c r="I33" i="18"/>
  <c r="J33" i="18" s="1"/>
  <c r="F33" i="18"/>
  <c r="G33" i="18" s="1"/>
  <c r="T32" i="18"/>
  <c r="M32" i="18"/>
  <c r="L32" i="18"/>
  <c r="F32" i="18"/>
  <c r="D32" i="18"/>
  <c r="C32" i="18"/>
  <c r="B32" i="18"/>
  <c r="I32" i="18" s="1"/>
  <c r="J32" i="18" s="1"/>
  <c r="T31" i="18"/>
  <c r="M31" i="18"/>
  <c r="L31" i="18"/>
  <c r="F31" i="18"/>
  <c r="D31" i="18"/>
  <c r="C31" i="18"/>
  <c r="B31" i="18"/>
  <c r="I31" i="18" s="1"/>
  <c r="J31" i="18" s="1"/>
  <c r="T30" i="18"/>
  <c r="F30" i="18"/>
  <c r="D30" i="18"/>
  <c r="M30" i="18" s="1"/>
  <c r="C30" i="18"/>
  <c r="L30" i="18" s="1"/>
  <c r="B30" i="18"/>
  <c r="I30" i="18" s="1"/>
  <c r="J30" i="18" s="1"/>
  <c r="T29" i="18"/>
  <c r="G29" i="18"/>
  <c r="F29" i="18"/>
  <c r="D29" i="18"/>
  <c r="M29" i="18" s="1"/>
  <c r="C29" i="18"/>
  <c r="L29" i="18" s="1"/>
  <c r="B29" i="18"/>
  <c r="I29" i="18" s="1"/>
  <c r="J29" i="18" s="1"/>
  <c r="M28" i="18"/>
  <c r="L28" i="18"/>
  <c r="J28" i="18"/>
  <c r="I28" i="18"/>
  <c r="F28" i="18"/>
  <c r="G28" i="18" s="1"/>
  <c r="T27" i="18"/>
  <c r="F27" i="18"/>
  <c r="D27" i="18"/>
  <c r="M27" i="18" s="1"/>
  <c r="C27" i="18"/>
  <c r="L27" i="18" s="1"/>
  <c r="B27" i="18"/>
  <c r="I27" i="18" s="1"/>
  <c r="J27" i="18" s="1"/>
  <c r="T26" i="18"/>
  <c r="F26" i="18"/>
  <c r="G26" i="18" s="1"/>
  <c r="D26" i="18"/>
  <c r="M26" i="18" s="1"/>
  <c r="C26" i="18"/>
  <c r="L26" i="18" s="1"/>
  <c r="B26" i="18"/>
  <c r="I26" i="18" s="1"/>
  <c r="J26" i="18" s="1"/>
  <c r="T25" i="18"/>
  <c r="G25" i="18"/>
  <c r="F25" i="18"/>
  <c r="D25" i="18"/>
  <c r="M25" i="18" s="1"/>
  <c r="C25" i="18"/>
  <c r="L25" i="18" s="1"/>
  <c r="B25" i="18"/>
  <c r="I25" i="18" s="1"/>
  <c r="J25" i="18" s="1"/>
  <c r="T24" i="18"/>
  <c r="F24" i="18"/>
  <c r="D24" i="18"/>
  <c r="M24" i="18" s="1"/>
  <c r="C24" i="18"/>
  <c r="L24" i="18" s="1"/>
  <c r="B24" i="18"/>
  <c r="I24" i="18" s="1"/>
  <c r="J24" i="18" s="1"/>
  <c r="T23" i="18"/>
  <c r="M23" i="18"/>
  <c r="L23" i="18"/>
  <c r="I23" i="18"/>
  <c r="J23" i="18" s="1"/>
  <c r="F23" i="18"/>
  <c r="T22" i="18"/>
  <c r="F22" i="18"/>
  <c r="D22" i="18"/>
  <c r="M22" i="18" s="1"/>
  <c r="C22" i="18"/>
  <c r="L22" i="18" s="1"/>
  <c r="B22" i="18"/>
  <c r="I22" i="18" s="1"/>
  <c r="J22" i="18" s="1"/>
  <c r="T21" i="18"/>
  <c r="G21" i="18"/>
  <c r="F21" i="18"/>
  <c r="D21" i="18"/>
  <c r="M21" i="18" s="1"/>
  <c r="C21" i="18"/>
  <c r="L21" i="18" s="1"/>
  <c r="B21" i="18"/>
  <c r="I21" i="18" s="1"/>
  <c r="J21" i="18" s="1"/>
  <c r="T20" i="18"/>
  <c r="I20" i="18"/>
  <c r="J20" i="18" s="1"/>
  <c r="F20" i="18"/>
  <c r="G20" i="18" s="1"/>
  <c r="D20" i="18"/>
  <c r="M20" i="18" s="1"/>
  <c r="C20" i="18"/>
  <c r="L20" i="18" s="1"/>
  <c r="B20" i="18"/>
  <c r="T19" i="18"/>
  <c r="I19" i="18"/>
  <c r="J19" i="18" s="1"/>
  <c r="F19" i="18"/>
  <c r="G19" i="18" s="1"/>
  <c r="D19" i="18"/>
  <c r="M19" i="18" s="1"/>
  <c r="C19" i="18"/>
  <c r="L19" i="18" s="1"/>
  <c r="B19" i="18"/>
  <c r="T18" i="18"/>
  <c r="M18" i="18"/>
  <c r="L18" i="18"/>
  <c r="J18" i="18"/>
  <c r="I18" i="18"/>
  <c r="F18" i="18"/>
  <c r="T17" i="18"/>
  <c r="I17" i="18"/>
  <c r="J17" i="18" s="1"/>
  <c r="F17" i="18"/>
  <c r="D17" i="18"/>
  <c r="M17" i="18" s="1"/>
  <c r="C17" i="18"/>
  <c r="L17" i="18" s="1"/>
  <c r="B17" i="18"/>
  <c r="T16" i="18"/>
  <c r="I16" i="18"/>
  <c r="J16" i="18" s="1"/>
  <c r="F16" i="18"/>
  <c r="G16" i="18" s="1"/>
  <c r="D16" i="18"/>
  <c r="M16" i="18" s="1"/>
  <c r="C16" i="18"/>
  <c r="L16" i="18" s="1"/>
  <c r="B16" i="18"/>
  <c r="T15" i="18"/>
  <c r="J15" i="18"/>
  <c r="G15" i="18"/>
  <c r="F15" i="18"/>
  <c r="D15" i="18"/>
  <c r="M15" i="18" s="1"/>
  <c r="C15" i="18"/>
  <c r="L15" i="18" s="1"/>
  <c r="B15" i="18"/>
  <c r="I15" i="18" s="1"/>
  <c r="T14" i="18"/>
  <c r="L14" i="18"/>
  <c r="G14" i="18"/>
  <c r="F14" i="18"/>
  <c r="D14" i="18"/>
  <c r="M14" i="18" s="1"/>
  <c r="C14" i="18"/>
  <c r="B14" i="18"/>
  <c r="I14" i="18" s="1"/>
  <c r="J14" i="18" s="1"/>
  <c r="T13" i="18"/>
  <c r="M13" i="18"/>
  <c r="L13" i="18"/>
  <c r="I13" i="18"/>
  <c r="J13" i="18" s="1"/>
  <c r="F13" i="18"/>
  <c r="G13" i="18" s="1"/>
  <c r="B8" i="18"/>
  <c r="B6" i="18"/>
  <c r="T54" i="17"/>
  <c r="M54" i="17"/>
  <c r="L54" i="17"/>
  <c r="J54" i="17"/>
  <c r="I54" i="17"/>
  <c r="F54" i="17"/>
  <c r="T53" i="17"/>
  <c r="M53" i="17"/>
  <c r="I53" i="17"/>
  <c r="J53" i="17" s="1"/>
  <c r="F53" i="17"/>
  <c r="D53" i="17"/>
  <c r="C53" i="17"/>
  <c r="L53" i="17" s="1"/>
  <c r="B53" i="17"/>
  <c r="T52" i="17"/>
  <c r="F52" i="17"/>
  <c r="D52" i="17"/>
  <c r="M52" i="17" s="1"/>
  <c r="C52" i="17"/>
  <c r="L52" i="17" s="1"/>
  <c r="B52" i="17"/>
  <c r="I52" i="17" s="1"/>
  <c r="J52" i="17" s="1"/>
  <c r="T51" i="17"/>
  <c r="I51" i="17"/>
  <c r="J51" i="17" s="1"/>
  <c r="G51" i="17"/>
  <c r="F51" i="17"/>
  <c r="D51" i="17"/>
  <c r="M51" i="17" s="1"/>
  <c r="C51" i="17"/>
  <c r="L51" i="17" s="1"/>
  <c r="B51" i="17"/>
  <c r="T50" i="17"/>
  <c r="L50" i="17"/>
  <c r="J50" i="17"/>
  <c r="I50" i="17"/>
  <c r="F50" i="17"/>
  <c r="D50" i="17"/>
  <c r="M50" i="17" s="1"/>
  <c r="C50" i="17"/>
  <c r="B50" i="17"/>
  <c r="T49" i="17"/>
  <c r="M49" i="17"/>
  <c r="L49" i="17"/>
  <c r="I49" i="17"/>
  <c r="J49" i="17" s="1"/>
  <c r="F49" i="17"/>
  <c r="D49" i="17"/>
  <c r="C49" i="17"/>
  <c r="B49" i="17"/>
  <c r="T48" i="17"/>
  <c r="M48" i="17"/>
  <c r="L48" i="17"/>
  <c r="J48" i="17"/>
  <c r="I48" i="17"/>
  <c r="G48" i="17"/>
  <c r="F48" i="17"/>
  <c r="T47" i="17"/>
  <c r="M47" i="17"/>
  <c r="L47" i="17"/>
  <c r="J47" i="17"/>
  <c r="I47" i="17"/>
  <c r="F47" i="17"/>
  <c r="D47" i="17"/>
  <c r="C47" i="17"/>
  <c r="B47" i="17"/>
  <c r="T46" i="17"/>
  <c r="M46" i="17"/>
  <c r="L46" i="17"/>
  <c r="F46" i="17"/>
  <c r="G46" i="17" s="1"/>
  <c r="D46" i="17"/>
  <c r="C46" i="17"/>
  <c r="B46" i="17"/>
  <c r="I46" i="17" s="1"/>
  <c r="J46" i="17" s="1"/>
  <c r="T45" i="17"/>
  <c r="M45" i="17"/>
  <c r="L45" i="17"/>
  <c r="J45" i="17"/>
  <c r="F45" i="17"/>
  <c r="D45" i="17"/>
  <c r="C45" i="17"/>
  <c r="B45" i="17"/>
  <c r="I45" i="17" s="1"/>
  <c r="T44" i="17"/>
  <c r="M44" i="17"/>
  <c r="L44" i="17"/>
  <c r="F44" i="17"/>
  <c r="D44" i="17"/>
  <c r="C44" i="17"/>
  <c r="B44" i="17"/>
  <c r="I44" i="17" s="1"/>
  <c r="J44" i="17" s="1"/>
  <c r="T43" i="17"/>
  <c r="M43" i="17"/>
  <c r="L43" i="17"/>
  <c r="J43" i="17"/>
  <c r="I43" i="17"/>
  <c r="F43" i="17"/>
  <c r="T42" i="17"/>
  <c r="M42" i="17"/>
  <c r="F42" i="17"/>
  <c r="D42" i="17"/>
  <c r="C42" i="17"/>
  <c r="L42" i="17" s="1"/>
  <c r="B42" i="17"/>
  <c r="I42" i="17" s="1"/>
  <c r="J42" i="17" s="1"/>
  <c r="T41" i="17"/>
  <c r="M41" i="17"/>
  <c r="L41" i="17"/>
  <c r="I41" i="17"/>
  <c r="J41" i="17" s="1"/>
  <c r="F41" i="17"/>
  <c r="D41" i="17"/>
  <c r="C41" i="17"/>
  <c r="B41" i="17"/>
  <c r="T40" i="17"/>
  <c r="J40" i="17"/>
  <c r="I40" i="17"/>
  <c r="F40" i="17"/>
  <c r="G40" i="17" s="1"/>
  <c r="D40" i="17"/>
  <c r="M40" i="17" s="1"/>
  <c r="C40" i="17"/>
  <c r="L40" i="17" s="1"/>
  <c r="B40" i="17"/>
  <c r="T39" i="17"/>
  <c r="M39" i="17"/>
  <c r="L39" i="17"/>
  <c r="J39" i="17"/>
  <c r="G39" i="17"/>
  <c r="F39" i="17"/>
  <c r="D39" i="17"/>
  <c r="C39" i="17"/>
  <c r="B39" i="17"/>
  <c r="I39" i="17" s="1"/>
  <c r="T38" i="17"/>
  <c r="M38" i="17"/>
  <c r="L38" i="17"/>
  <c r="J38" i="17"/>
  <c r="I38" i="17"/>
  <c r="F38" i="17"/>
  <c r="G38" i="17" s="1"/>
  <c r="T37" i="17"/>
  <c r="I37" i="17"/>
  <c r="J37" i="17" s="1"/>
  <c r="F37" i="17"/>
  <c r="G37" i="17" s="1"/>
  <c r="D37" i="17"/>
  <c r="M37" i="17" s="1"/>
  <c r="C37" i="17"/>
  <c r="L37" i="17" s="1"/>
  <c r="B37" i="17"/>
  <c r="T36" i="17"/>
  <c r="M36" i="17"/>
  <c r="L36" i="17"/>
  <c r="F36" i="17"/>
  <c r="G36" i="17" s="1"/>
  <c r="D36" i="17"/>
  <c r="C36" i="17"/>
  <c r="B36" i="17"/>
  <c r="I36" i="17" s="1"/>
  <c r="J36" i="17" s="1"/>
  <c r="T35" i="17"/>
  <c r="L35" i="17"/>
  <c r="G35" i="17"/>
  <c r="F35" i="17"/>
  <c r="D35" i="17"/>
  <c r="M35" i="17" s="1"/>
  <c r="C35" i="17"/>
  <c r="B35" i="17"/>
  <c r="I35" i="17" s="1"/>
  <c r="J35" i="17" s="1"/>
  <c r="T34" i="17"/>
  <c r="F34" i="17"/>
  <c r="D34" i="17"/>
  <c r="M34" i="17" s="1"/>
  <c r="C34" i="17"/>
  <c r="L34" i="17" s="1"/>
  <c r="B34" i="17"/>
  <c r="I34" i="17" s="1"/>
  <c r="J34" i="17" s="1"/>
  <c r="T33" i="17"/>
  <c r="N33" i="17"/>
  <c r="M33" i="17"/>
  <c r="L33" i="17"/>
  <c r="I33" i="17"/>
  <c r="J33" i="17" s="1"/>
  <c r="F33" i="17"/>
  <c r="G33" i="17" s="1"/>
  <c r="T32" i="17"/>
  <c r="N32" i="17"/>
  <c r="G32" i="17"/>
  <c r="F32" i="17"/>
  <c r="D32" i="17"/>
  <c r="M32" i="17" s="1"/>
  <c r="C32" i="17"/>
  <c r="L32" i="17" s="1"/>
  <c r="B32" i="17"/>
  <c r="I32" i="17" s="1"/>
  <c r="J32" i="17" s="1"/>
  <c r="T31" i="17"/>
  <c r="L31" i="17"/>
  <c r="I31" i="17"/>
  <c r="J31" i="17" s="1"/>
  <c r="G31" i="17"/>
  <c r="F31" i="17"/>
  <c r="D31" i="17"/>
  <c r="M31" i="17" s="1"/>
  <c r="C31" i="17"/>
  <c r="B31" i="17"/>
  <c r="T30" i="17"/>
  <c r="M30" i="17"/>
  <c r="I30" i="17"/>
  <c r="J30" i="17" s="1"/>
  <c r="F30" i="17"/>
  <c r="G30" i="17" s="1"/>
  <c r="D30" i="17"/>
  <c r="C30" i="17"/>
  <c r="L30" i="17" s="1"/>
  <c r="B30" i="17"/>
  <c r="T29" i="17"/>
  <c r="F29" i="17"/>
  <c r="D29" i="17"/>
  <c r="M29" i="17" s="1"/>
  <c r="C29" i="17"/>
  <c r="L29" i="17" s="1"/>
  <c r="B29" i="17"/>
  <c r="I29" i="17" s="1"/>
  <c r="J29" i="17" s="1"/>
  <c r="M28" i="17"/>
  <c r="L28" i="17"/>
  <c r="I28" i="17"/>
  <c r="J28" i="17" s="1"/>
  <c r="G28" i="17"/>
  <c r="F28" i="17"/>
  <c r="T27" i="17"/>
  <c r="M27" i="17"/>
  <c r="L27" i="17"/>
  <c r="F27" i="17"/>
  <c r="D27" i="17"/>
  <c r="C27" i="17"/>
  <c r="B27" i="17"/>
  <c r="I27" i="17" s="1"/>
  <c r="J27" i="17" s="1"/>
  <c r="T26" i="17"/>
  <c r="N26" i="17"/>
  <c r="M26" i="17"/>
  <c r="I26" i="17"/>
  <c r="J26" i="17" s="1"/>
  <c r="F26" i="17"/>
  <c r="G26" i="17" s="1"/>
  <c r="D26" i="17"/>
  <c r="C26" i="17"/>
  <c r="L26" i="17" s="1"/>
  <c r="B26" i="17"/>
  <c r="T25" i="17"/>
  <c r="I25" i="17"/>
  <c r="J25" i="17" s="1"/>
  <c r="F25" i="17"/>
  <c r="D25" i="17"/>
  <c r="M25" i="17" s="1"/>
  <c r="C25" i="17"/>
  <c r="L25" i="17" s="1"/>
  <c r="B25" i="17"/>
  <c r="T24" i="17"/>
  <c r="J24" i="17"/>
  <c r="G24" i="17"/>
  <c r="F24" i="17"/>
  <c r="D24" i="17"/>
  <c r="M24" i="17" s="1"/>
  <c r="C24" i="17"/>
  <c r="L24" i="17" s="1"/>
  <c r="B24" i="17"/>
  <c r="I24" i="17" s="1"/>
  <c r="T23" i="17"/>
  <c r="M23" i="17"/>
  <c r="L23" i="17"/>
  <c r="I23" i="17"/>
  <c r="J23" i="17" s="1"/>
  <c r="F23" i="17"/>
  <c r="T22" i="17"/>
  <c r="F22" i="17"/>
  <c r="G22" i="17" s="1"/>
  <c r="D22" i="17"/>
  <c r="M22" i="17" s="1"/>
  <c r="C22" i="17"/>
  <c r="L22" i="17" s="1"/>
  <c r="B22" i="17"/>
  <c r="I22" i="17" s="1"/>
  <c r="J22" i="17" s="1"/>
  <c r="T21" i="17"/>
  <c r="J21" i="17"/>
  <c r="F21" i="17"/>
  <c r="G21" i="17" s="1"/>
  <c r="D21" i="17"/>
  <c r="M21" i="17" s="1"/>
  <c r="C21" i="17"/>
  <c r="L21" i="17" s="1"/>
  <c r="B21" i="17"/>
  <c r="I21" i="17" s="1"/>
  <c r="T20" i="17"/>
  <c r="I20" i="17"/>
  <c r="J20" i="17" s="1"/>
  <c r="F20" i="17"/>
  <c r="G20" i="17" s="1"/>
  <c r="D20" i="17"/>
  <c r="M20" i="17" s="1"/>
  <c r="C20" i="17"/>
  <c r="L20" i="17" s="1"/>
  <c r="B20" i="17"/>
  <c r="T19" i="17"/>
  <c r="M19" i="17"/>
  <c r="I19" i="17"/>
  <c r="J19" i="17" s="1"/>
  <c r="G19" i="17"/>
  <c r="F19" i="17"/>
  <c r="D19" i="17"/>
  <c r="C19" i="17"/>
  <c r="L19" i="17" s="1"/>
  <c r="B19" i="17"/>
  <c r="T18" i="17"/>
  <c r="M18" i="17"/>
  <c r="L18" i="17"/>
  <c r="I18" i="17"/>
  <c r="J18" i="17" s="1"/>
  <c r="G18" i="17"/>
  <c r="F18" i="17"/>
  <c r="T17" i="17"/>
  <c r="G17" i="17"/>
  <c r="F17" i="17"/>
  <c r="D17" i="17"/>
  <c r="M17" i="17" s="1"/>
  <c r="C17" i="17"/>
  <c r="L17" i="17" s="1"/>
  <c r="B17" i="17"/>
  <c r="I17" i="17" s="1"/>
  <c r="J17" i="17" s="1"/>
  <c r="T16" i="17"/>
  <c r="I16" i="17"/>
  <c r="J16" i="17" s="1"/>
  <c r="F16" i="17"/>
  <c r="D16" i="17"/>
  <c r="M16" i="17" s="1"/>
  <c r="C16" i="17"/>
  <c r="L16" i="17" s="1"/>
  <c r="B16" i="17"/>
  <c r="T15" i="17"/>
  <c r="N15" i="17"/>
  <c r="I15" i="17"/>
  <c r="J15" i="17" s="1"/>
  <c r="G15" i="17"/>
  <c r="F15" i="17"/>
  <c r="D15" i="17"/>
  <c r="M15" i="17" s="1"/>
  <c r="C15" i="17"/>
  <c r="L15" i="17" s="1"/>
  <c r="B15" i="17"/>
  <c r="T14" i="17"/>
  <c r="F14" i="17"/>
  <c r="G14" i="17" s="1"/>
  <c r="D14" i="17"/>
  <c r="M14" i="17" s="1"/>
  <c r="C14" i="17"/>
  <c r="L14" i="17" s="1"/>
  <c r="B14" i="17"/>
  <c r="I14" i="17" s="1"/>
  <c r="J14" i="17" s="1"/>
  <c r="T13" i="17"/>
  <c r="M13" i="17"/>
  <c r="L13" i="17"/>
  <c r="I13" i="17"/>
  <c r="J13" i="17" s="1"/>
  <c r="F13" i="17"/>
  <c r="B8" i="17"/>
  <c r="B6" i="17"/>
  <c r="T54" i="16"/>
  <c r="N54" i="16"/>
  <c r="R54" i="16" s="1"/>
  <c r="M54" i="16"/>
  <c r="L54" i="16"/>
  <c r="I54" i="16"/>
  <c r="J54" i="16" s="1"/>
  <c r="G54" i="16"/>
  <c r="F54" i="16"/>
  <c r="T53" i="16"/>
  <c r="N53" i="16"/>
  <c r="M53" i="16"/>
  <c r="L53" i="16"/>
  <c r="J53" i="16"/>
  <c r="F53" i="16"/>
  <c r="G53" i="16" s="1"/>
  <c r="D53" i="16"/>
  <c r="C53" i="16"/>
  <c r="B53" i="16"/>
  <c r="I53" i="16" s="1"/>
  <c r="T52" i="16"/>
  <c r="N52" i="16"/>
  <c r="M52" i="16"/>
  <c r="L52" i="16"/>
  <c r="I52" i="16"/>
  <c r="J52" i="16" s="1"/>
  <c r="F52" i="16"/>
  <c r="G52" i="16" s="1"/>
  <c r="D52" i="16"/>
  <c r="C52" i="16"/>
  <c r="B52" i="16"/>
  <c r="T51" i="16"/>
  <c r="M51" i="16"/>
  <c r="L51" i="16"/>
  <c r="I51" i="16"/>
  <c r="J51" i="16" s="1"/>
  <c r="G51" i="16"/>
  <c r="N51" i="16" s="1"/>
  <c r="F51" i="16"/>
  <c r="D51" i="16"/>
  <c r="C51" i="16"/>
  <c r="B51" i="16"/>
  <c r="T50" i="16"/>
  <c r="M50" i="16"/>
  <c r="L50" i="16"/>
  <c r="I50" i="16"/>
  <c r="J50" i="16" s="1"/>
  <c r="F50" i="16"/>
  <c r="G50" i="16" s="1"/>
  <c r="D50" i="16"/>
  <c r="C50" i="16"/>
  <c r="B50" i="16"/>
  <c r="T49" i="16"/>
  <c r="N49" i="16"/>
  <c r="R49" i="16" s="1"/>
  <c r="M49" i="16"/>
  <c r="L49" i="16"/>
  <c r="I49" i="16"/>
  <c r="J49" i="16" s="1"/>
  <c r="F49" i="16"/>
  <c r="G49" i="16" s="1"/>
  <c r="D49" i="16"/>
  <c r="C49" i="16"/>
  <c r="B49" i="16"/>
  <c r="T48" i="16"/>
  <c r="M48" i="16"/>
  <c r="L48" i="16"/>
  <c r="J48" i="16"/>
  <c r="I48" i="16"/>
  <c r="F48" i="16"/>
  <c r="T47" i="16"/>
  <c r="M47" i="16"/>
  <c r="L47" i="16"/>
  <c r="I47" i="16"/>
  <c r="J47" i="16" s="1"/>
  <c r="F47" i="16"/>
  <c r="G47" i="16" s="1"/>
  <c r="D47" i="16"/>
  <c r="C47" i="16"/>
  <c r="B47" i="16"/>
  <c r="T46" i="16"/>
  <c r="M46" i="16"/>
  <c r="L46" i="16"/>
  <c r="I46" i="16"/>
  <c r="J46" i="16" s="1"/>
  <c r="F46" i="16"/>
  <c r="G46" i="16" s="1"/>
  <c r="D46" i="16"/>
  <c r="C46" i="16"/>
  <c r="B46" i="16"/>
  <c r="T45" i="16"/>
  <c r="M45" i="16"/>
  <c r="L45" i="16"/>
  <c r="J45" i="16"/>
  <c r="F45" i="16"/>
  <c r="D45" i="16"/>
  <c r="C45" i="16"/>
  <c r="B45" i="16"/>
  <c r="I45" i="16" s="1"/>
  <c r="T44" i="16"/>
  <c r="M44" i="16"/>
  <c r="L44" i="16"/>
  <c r="F44" i="16"/>
  <c r="D44" i="16"/>
  <c r="C44" i="16"/>
  <c r="B44" i="16"/>
  <c r="I44" i="16" s="1"/>
  <c r="J44" i="16" s="1"/>
  <c r="T43" i="16"/>
  <c r="R43" i="16"/>
  <c r="N43" i="16"/>
  <c r="Q43" i="16" s="1"/>
  <c r="U43" i="16" s="1"/>
  <c r="M43" i="16"/>
  <c r="L43" i="16"/>
  <c r="I43" i="16"/>
  <c r="J43" i="16" s="1"/>
  <c r="F43" i="16"/>
  <c r="G43" i="16" s="1"/>
  <c r="T42" i="16"/>
  <c r="M42" i="16"/>
  <c r="L42" i="16"/>
  <c r="F42" i="16"/>
  <c r="D42" i="16"/>
  <c r="C42" i="16"/>
  <c r="B42" i="16"/>
  <c r="I42" i="16" s="1"/>
  <c r="J42" i="16" s="1"/>
  <c r="T41" i="16"/>
  <c r="M41" i="16"/>
  <c r="F41" i="16"/>
  <c r="D41" i="16"/>
  <c r="C41" i="16"/>
  <c r="L41" i="16" s="1"/>
  <c r="B41" i="16"/>
  <c r="I41" i="16" s="1"/>
  <c r="J41" i="16" s="1"/>
  <c r="T40" i="16"/>
  <c r="M40" i="16"/>
  <c r="L40" i="16"/>
  <c r="F40" i="16"/>
  <c r="G40" i="16" s="1"/>
  <c r="D40" i="16"/>
  <c r="C40" i="16"/>
  <c r="B40" i="16"/>
  <c r="I40" i="16" s="1"/>
  <c r="J40" i="16" s="1"/>
  <c r="T39" i="16"/>
  <c r="F39" i="16"/>
  <c r="G39" i="16" s="1"/>
  <c r="D39" i="16"/>
  <c r="M39" i="16" s="1"/>
  <c r="C39" i="16"/>
  <c r="L39" i="16" s="1"/>
  <c r="B39" i="16"/>
  <c r="I39" i="16" s="1"/>
  <c r="J39" i="16" s="1"/>
  <c r="T38" i="16"/>
  <c r="N38" i="16"/>
  <c r="R38" i="16" s="1"/>
  <c r="M38" i="16"/>
  <c r="L38" i="16"/>
  <c r="J38" i="16"/>
  <c r="I38" i="16"/>
  <c r="G38" i="16"/>
  <c r="F38" i="16"/>
  <c r="T37" i="16"/>
  <c r="R37" i="16"/>
  <c r="N37" i="16"/>
  <c r="Q37" i="16" s="1"/>
  <c r="U37" i="16" s="1"/>
  <c r="M37" i="16"/>
  <c r="L37" i="16"/>
  <c r="F37" i="16"/>
  <c r="G37" i="16" s="1"/>
  <c r="D37" i="16"/>
  <c r="C37" i="16"/>
  <c r="B37" i="16"/>
  <c r="I37" i="16" s="1"/>
  <c r="J37" i="16" s="1"/>
  <c r="T36" i="16"/>
  <c r="Q36" i="16"/>
  <c r="F80" i="16" s="1"/>
  <c r="N36" i="16"/>
  <c r="R36" i="16" s="1"/>
  <c r="M36" i="16"/>
  <c r="F36" i="16"/>
  <c r="G36" i="16" s="1"/>
  <c r="D36" i="16"/>
  <c r="C36" i="16"/>
  <c r="L36" i="16" s="1"/>
  <c r="B36" i="16"/>
  <c r="I36" i="16" s="1"/>
  <c r="J36" i="16" s="1"/>
  <c r="T35" i="16"/>
  <c r="F35" i="16"/>
  <c r="G35" i="16" s="1"/>
  <c r="D35" i="16"/>
  <c r="M35" i="16" s="1"/>
  <c r="C35" i="16"/>
  <c r="L35" i="16" s="1"/>
  <c r="B35" i="16"/>
  <c r="I35" i="16" s="1"/>
  <c r="J35" i="16" s="1"/>
  <c r="T34" i="16"/>
  <c r="I34" i="16"/>
  <c r="J34" i="16" s="1"/>
  <c r="F34" i="16"/>
  <c r="G34" i="16" s="1"/>
  <c r="D34" i="16"/>
  <c r="M34" i="16" s="1"/>
  <c r="C34" i="16"/>
  <c r="L34" i="16" s="1"/>
  <c r="B34" i="16"/>
  <c r="T33" i="16"/>
  <c r="M33" i="16"/>
  <c r="L33" i="16"/>
  <c r="I33" i="16"/>
  <c r="J33" i="16" s="1"/>
  <c r="G33" i="16"/>
  <c r="F33" i="16"/>
  <c r="T32" i="16"/>
  <c r="G32" i="16"/>
  <c r="F32" i="16"/>
  <c r="D32" i="16"/>
  <c r="M32" i="16" s="1"/>
  <c r="C32" i="16"/>
  <c r="L32" i="16" s="1"/>
  <c r="B32" i="16"/>
  <c r="I32" i="16" s="1"/>
  <c r="J32" i="16" s="1"/>
  <c r="T31" i="16"/>
  <c r="I31" i="16"/>
  <c r="J31" i="16" s="1"/>
  <c r="G31" i="16"/>
  <c r="F31" i="16"/>
  <c r="D31" i="16"/>
  <c r="M31" i="16" s="1"/>
  <c r="C31" i="16"/>
  <c r="L31" i="16" s="1"/>
  <c r="B31" i="16"/>
  <c r="T30" i="16"/>
  <c r="I30" i="16"/>
  <c r="J30" i="16" s="1"/>
  <c r="G30" i="16"/>
  <c r="F30" i="16"/>
  <c r="D30" i="16"/>
  <c r="M30" i="16" s="1"/>
  <c r="C30" i="16"/>
  <c r="L30" i="16" s="1"/>
  <c r="B30" i="16"/>
  <c r="T29" i="16"/>
  <c r="F29" i="16"/>
  <c r="G29" i="16" s="1"/>
  <c r="D29" i="16"/>
  <c r="M29" i="16" s="1"/>
  <c r="C29" i="16"/>
  <c r="L29" i="16" s="1"/>
  <c r="B29" i="16"/>
  <c r="I29" i="16" s="1"/>
  <c r="J29" i="16" s="1"/>
  <c r="M28" i="16"/>
  <c r="L28" i="16"/>
  <c r="J28" i="16"/>
  <c r="I28" i="16"/>
  <c r="F28" i="16"/>
  <c r="G28" i="16" s="1"/>
  <c r="T27" i="16"/>
  <c r="I27" i="16"/>
  <c r="J27" i="16" s="1"/>
  <c r="F27" i="16"/>
  <c r="G27" i="16" s="1"/>
  <c r="D27" i="16"/>
  <c r="M27" i="16" s="1"/>
  <c r="C27" i="16"/>
  <c r="L27" i="16" s="1"/>
  <c r="B27" i="16"/>
  <c r="T26" i="16"/>
  <c r="I26" i="16"/>
  <c r="J26" i="16" s="1"/>
  <c r="G26" i="16"/>
  <c r="F26" i="16"/>
  <c r="D26" i="16"/>
  <c r="M26" i="16" s="1"/>
  <c r="C26" i="16"/>
  <c r="L26" i="16" s="1"/>
  <c r="B26" i="16"/>
  <c r="T25" i="16"/>
  <c r="I25" i="16"/>
  <c r="J25" i="16" s="1"/>
  <c r="F25" i="16"/>
  <c r="G25" i="16" s="1"/>
  <c r="D25" i="16"/>
  <c r="M25" i="16" s="1"/>
  <c r="C25" i="16"/>
  <c r="L25" i="16" s="1"/>
  <c r="B25" i="16"/>
  <c r="T24" i="16"/>
  <c r="I24" i="16"/>
  <c r="J24" i="16" s="1"/>
  <c r="G24" i="16"/>
  <c r="F24" i="16"/>
  <c r="D24" i="16"/>
  <c r="M24" i="16" s="1"/>
  <c r="C24" i="16"/>
  <c r="L24" i="16" s="1"/>
  <c r="B24" i="16"/>
  <c r="T23" i="16"/>
  <c r="M23" i="16"/>
  <c r="L23" i="16"/>
  <c r="J23" i="16"/>
  <c r="I23" i="16"/>
  <c r="F23" i="16"/>
  <c r="G23" i="16" s="1"/>
  <c r="T22" i="16"/>
  <c r="J22" i="16"/>
  <c r="I22" i="16"/>
  <c r="F22" i="16"/>
  <c r="G22" i="16" s="1"/>
  <c r="D22" i="16"/>
  <c r="M22" i="16" s="1"/>
  <c r="C22" i="16"/>
  <c r="L22" i="16" s="1"/>
  <c r="B22" i="16"/>
  <c r="T21" i="16"/>
  <c r="G21" i="16"/>
  <c r="F21" i="16"/>
  <c r="D21" i="16"/>
  <c r="M21" i="16" s="1"/>
  <c r="C21" i="16"/>
  <c r="L21" i="16" s="1"/>
  <c r="B21" i="16"/>
  <c r="I21" i="16" s="1"/>
  <c r="J21" i="16" s="1"/>
  <c r="T20" i="16"/>
  <c r="J20" i="16"/>
  <c r="F20" i="16"/>
  <c r="G20" i="16" s="1"/>
  <c r="D20" i="16"/>
  <c r="M20" i="16" s="1"/>
  <c r="C20" i="16"/>
  <c r="L20" i="16" s="1"/>
  <c r="B20" i="16"/>
  <c r="I20" i="16" s="1"/>
  <c r="T19" i="16"/>
  <c r="I19" i="16"/>
  <c r="J19" i="16" s="1"/>
  <c r="F19" i="16"/>
  <c r="G19" i="16" s="1"/>
  <c r="D19" i="16"/>
  <c r="M19" i="16" s="1"/>
  <c r="C19" i="16"/>
  <c r="L19" i="16" s="1"/>
  <c r="B19" i="16"/>
  <c r="T18" i="16"/>
  <c r="M18" i="16"/>
  <c r="L18" i="16"/>
  <c r="J18" i="16"/>
  <c r="I18" i="16"/>
  <c r="F18" i="16"/>
  <c r="G18" i="16" s="1"/>
  <c r="T17" i="16"/>
  <c r="M17" i="16"/>
  <c r="L17" i="16"/>
  <c r="F17" i="16"/>
  <c r="G17" i="16" s="1"/>
  <c r="D17" i="16"/>
  <c r="C17" i="16"/>
  <c r="B17" i="16"/>
  <c r="I17" i="16" s="1"/>
  <c r="J17" i="16" s="1"/>
  <c r="T16" i="16"/>
  <c r="I16" i="16"/>
  <c r="J16" i="16" s="1"/>
  <c r="F16" i="16"/>
  <c r="G16" i="16" s="1"/>
  <c r="D16" i="16"/>
  <c r="M16" i="16" s="1"/>
  <c r="C16" i="16"/>
  <c r="L16" i="16" s="1"/>
  <c r="B16" i="16"/>
  <c r="T15" i="16"/>
  <c r="M15" i="16"/>
  <c r="L15" i="16"/>
  <c r="F15" i="16"/>
  <c r="G15" i="16" s="1"/>
  <c r="D15" i="16"/>
  <c r="C15" i="16"/>
  <c r="B15" i="16"/>
  <c r="I15" i="16" s="1"/>
  <c r="J15" i="16" s="1"/>
  <c r="T14" i="16"/>
  <c r="N14" i="16"/>
  <c r="R14" i="16" s="1"/>
  <c r="M14" i="16"/>
  <c r="L14" i="16"/>
  <c r="I14" i="16"/>
  <c r="J14" i="16" s="1"/>
  <c r="F14" i="16"/>
  <c r="G14" i="16" s="1"/>
  <c r="D14" i="16"/>
  <c r="C14" i="16"/>
  <c r="B14" i="16"/>
  <c r="T13" i="16"/>
  <c r="M13" i="16"/>
  <c r="L13" i="16"/>
  <c r="I13" i="16"/>
  <c r="J13" i="16" s="1"/>
  <c r="G13" i="16"/>
  <c r="N13" i="16" s="1"/>
  <c r="F13" i="16"/>
  <c r="B8" i="16"/>
  <c r="F4" i="16" s="1"/>
  <c r="B6" i="16"/>
  <c r="G44" i="16" s="1"/>
  <c r="T54" i="15"/>
  <c r="M54" i="15"/>
  <c r="L54" i="15"/>
  <c r="I54" i="15"/>
  <c r="J54" i="15" s="1"/>
  <c r="F54" i="15"/>
  <c r="T53" i="15"/>
  <c r="G53" i="15"/>
  <c r="F53" i="15"/>
  <c r="D53" i="15"/>
  <c r="M53" i="15" s="1"/>
  <c r="C53" i="15"/>
  <c r="L53" i="15" s="1"/>
  <c r="B53" i="15"/>
  <c r="I53" i="15" s="1"/>
  <c r="J53" i="15" s="1"/>
  <c r="T52" i="15"/>
  <c r="I52" i="15"/>
  <c r="J52" i="15" s="1"/>
  <c r="F52" i="15"/>
  <c r="G52" i="15" s="1"/>
  <c r="D52" i="15"/>
  <c r="M52" i="15" s="1"/>
  <c r="C52" i="15"/>
  <c r="L52" i="15" s="1"/>
  <c r="B52" i="15"/>
  <c r="T51" i="15"/>
  <c r="I51" i="15"/>
  <c r="J51" i="15" s="1"/>
  <c r="G51" i="15"/>
  <c r="F51" i="15"/>
  <c r="D51" i="15"/>
  <c r="M51" i="15" s="1"/>
  <c r="C51" i="15"/>
  <c r="L51" i="15" s="1"/>
  <c r="B51" i="15"/>
  <c r="T50" i="15"/>
  <c r="L50" i="15"/>
  <c r="J50" i="15"/>
  <c r="I50" i="15"/>
  <c r="F50" i="15"/>
  <c r="G50" i="15" s="1"/>
  <c r="D50" i="15"/>
  <c r="M50" i="15" s="1"/>
  <c r="C50" i="15"/>
  <c r="B50" i="15"/>
  <c r="T49" i="15"/>
  <c r="M49" i="15"/>
  <c r="L49" i="15"/>
  <c r="J49" i="15"/>
  <c r="I49" i="15"/>
  <c r="F49" i="15"/>
  <c r="G49" i="15" s="1"/>
  <c r="D49" i="15"/>
  <c r="C49" i="15"/>
  <c r="B49" i="15"/>
  <c r="T48" i="15"/>
  <c r="M48" i="15"/>
  <c r="L48" i="15"/>
  <c r="J48" i="15"/>
  <c r="I48" i="15"/>
  <c r="G48" i="15"/>
  <c r="F48" i="15"/>
  <c r="T47" i="15"/>
  <c r="L47" i="15"/>
  <c r="I47" i="15"/>
  <c r="J47" i="15" s="1"/>
  <c r="F47" i="15"/>
  <c r="D47" i="15"/>
  <c r="M47" i="15" s="1"/>
  <c r="C47" i="15"/>
  <c r="B47" i="15"/>
  <c r="T46" i="15"/>
  <c r="M46" i="15"/>
  <c r="L46" i="15"/>
  <c r="I46" i="15"/>
  <c r="J46" i="15" s="1"/>
  <c r="F46" i="15"/>
  <c r="D46" i="15"/>
  <c r="C46" i="15"/>
  <c r="B46" i="15"/>
  <c r="T45" i="15"/>
  <c r="M45" i="15"/>
  <c r="L45" i="15"/>
  <c r="J45" i="15"/>
  <c r="I45" i="15"/>
  <c r="G45" i="15"/>
  <c r="F45" i="15"/>
  <c r="D45" i="15"/>
  <c r="C45" i="15"/>
  <c r="B45" i="15"/>
  <c r="T44" i="15"/>
  <c r="M44" i="15"/>
  <c r="L44" i="15"/>
  <c r="I44" i="15"/>
  <c r="J44" i="15" s="1"/>
  <c r="F44" i="15"/>
  <c r="D44" i="15"/>
  <c r="C44" i="15"/>
  <c r="B44" i="15"/>
  <c r="T43" i="15"/>
  <c r="M43" i="15"/>
  <c r="L43" i="15"/>
  <c r="I43" i="15"/>
  <c r="J43" i="15" s="1"/>
  <c r="F43" i="15"/>
  <c r="G43" i="15" s="1"/>
  <c r="T42" i="15"/>
  <c r="M42" i="15"/>
  <c r="L42" i="15"/>
  <c r="J42" i="15"/>
  <c r="I42" i="15"/>
  <c r="F42" i="15"/>
  <c r="D42" i="15"/>
  <c r="C42" i="15"/>
  <c r="B42" i="15"/>
  <c r="T41" i="15"/>
  <c r="M41" i="15"/>
  <c r="L41" i="15"/>
  <c r="I41" i="15"/>
  <c r="J41" i="15" s="1"/>
  <c r="F41" i="15"/>
  <c r="D41" i="15"/>
  <c r="C41" i="15"/>
  <c r="B41" i="15"/>
  <c r="T40" i="15"/>
  <c r="M40" i="15"/>
  <c r="L40" i="15"/>
  <c r="I40" i="15"/>
  <c r="J40" i="15" s="1"/>
  <c r="F40" i="15"/>
  <c r="G40" i="15" s="1"/>
  <c r="D40" i="15"/>
  <c r="C40" i="15"/>
  <c r="B40" i="15"/>
  <c r="T39" i="15"/>
  <c r="M39" i="15"/>
  <c r="L39" i="15"/>
  <c r="J39" i="15"/>
  <c r="I39" i="15"/>
  <c r="F39" i="15"/>
  <c r="D39" i="15"/>
  <c r="C39" i="15"/>
  <c r="B39" i="15"/>
  <c r="T38" i="15"/>
  <c r="M38" i="15"/>
  <c r="L38" i="15"/>
  <c r="J38" i="15"/>
  <c r="I38" i="15"/>
  <c r="F38" i="15"/>
  <c r="T37" i="15"/>
  <c r="R37" i="15"/>
  <c r="N37" i="15"/>
  <c r="Q37" i="15" s="1"/>
  <c r="U37" i="15" s="1"/>
  <c r="M37" i="15"/>
  <c r="L37" i="15"/>
  <c r="I37" i="15"/>
  <c r="J37" i="15" s="1"/>
  <c r="F37" i="15"/>
  <c r="G37" i="15" s="1"/>
  <c r="D37" i="15"/>
  <c r="C37" i="15"/>
  <c r="B37" i="15"/>
  <c r="T36" i="15"/>
  <c r="M36" i="15"/>
  <c r="L36" i="15"/>
  <c r="J36" i="15"/>
  <c r="I36" i="15"/>
  <c r="F36" i="15"/>
  <c r="D36" i="15"/>
  <c r="C36" i="15"/>
  <c r="B36" i="15"/>
  <c r="T35" i="15"/>
  <c r="M35" i="15"/>
  <c r="L35" i="15"/>
  <c r="F35" i="15"/>
  <c r="D35" i="15"/>
  <c r="C35" i="15"/>
  <c r="B35" i="15"/>
  <c r="I35" i="15" s="1"/>
  <c r="J35" i="15" s="1"/>
  <c r="T34" i="15"/>
  <c r="M34" i="15"/>
  <c r="L34" i="15"/>
  <c r="I34" i="15"/>
  <c r="J34" i="15" s="1"/>
  <c r="F34" i="15"/>
  <c r="D34" i="15"/>
  <c r="C34" i="15"/>
  <c r="B34" i="15"/>
  <c r="T33" i="15"/>
  <c r="M33" i="15"/>
  <c r="L33" i="15"/>
  <c r="I33" i="15"/>
  <c r="J33" i="15" s="1"/>
  <c r="F33" i="15"/>
  <c r="T32" i="15"/>
  <c r="M32" i="15"/>
  <c r="L32" i="15"/>
  <c r="F32" i="15"/>
  <c r="D32" i="15"/>
  <c r="C32" i="15"/>
  <c r="B32" i="15"/>
  <c r="I32" i="15" s="1"/>
  <c r="J32" i="15" s="1"/>
  <c r="T31" i="15"/>
  <c r="M31" i="15"/>
  <c r="I31" i="15"/>
  <c r="J31" i="15" s="1"/>
  <c r="F31" i="15"/>
  <c r="G31" i="15" s="1"/>
  <c r="D31" i="15"/>
  <c r="C31" i="15"/>
  <c r="L31" i="15" s="1"/>
  <c r="B31" i="15"/>
  <c r="T30" i="15"/>
  <c r="F30" i="15"/>
  <c r="D30" i="15"/>
  <c r="M30" i="15" s="1"/>
  <c r="C30" i="15"/>
  <c r="L30" i="15" s="1"/>
  <c r="B30" i="15"/>
  <c r="I30" i="15" s="1"/>
  <c r="J30" i="15" s="1"/>
  <c r="T29" i="15"/>
  <c r="F29" i="15"/>
  <c r="D29" i="15"/>
  <c r="M29" i="15" s="1"/>
  <c r="C29" i="15"/>
  <c r="L29" i="15" s="1"/>
  <c r="B29" i="15"/>
  <c r="I29" i="15" s="1"/>
  <c r="J29" i="15" s="1"/>
  <c r="M28" i="15"/>
  <c r="L28" i="15"/>
  <c r="I28" i="15"/>
  <c r="J28" i="15" s="1"/>
  <c r="F28" i="15"/>
  <c r="T27" i="15"/>
  <c r="M27" i="15"/>
  <c r="L27" i="15"/>
  <c r="F27" i="15"/>
  <c r="G27" i="15" s="1"/>
  <c r="D27" i="15"/>
  <c r="C27" i="15"/>
  <c r="B27" i="15"/>
  <c r="I27" i="15" s="1"/>
  <c r="J27" i="15" s="1"/>
  <c r="T26" i="15"/>
  <c r="F26" i="15"/>
  <c r="D26" i="15"/>
  <c r="M26" i="15" s="1"/>
  <c r="C26" i="15"/>
  <c r="L26" i="15" s="1"/>
  <c r="B26" i="15"/>
  <c r="I26" i="15" s="1"/>
  <c r="J26" i="15" s="1"/>
  <c r="T25" i="15"/>
  <c r="F25" i="15"/>
  <c r="D25" i="15"/>
  <c r="M25" i="15" s="1"/>
  <c r="C25" i="15"/>
  <c r="L25" i="15" s="1"/>
  <c r="B25" i="15"/>
  <c r="I25" i="15" s="1"/>
  <c r="J25" i="15" s="1"/>
  <c r="T24" i="15"/>
  <c r="F24" i="15"/>
  <c r="D24" i="15"/>
  <c r="M24" i="15" s="1"/>
  <c r="C24" i="15"/>
  <c r="L24" i="15" s="1"/>
  <c r="B24" i="15"/>
  <c r="I24" i="15" s="1"/>
  <c r="J24" i="15" s="1"/>
  <c r="T23" i="15"/>
  <c r="M23" i="15"/>
  <c r="L23" i="15"/>
  <c r="J23" i="15"/>
  <c r="I23" i="15"/>
  <c r="F23" i="15"/>
  <c r="G23" i="15" s="1"/>
  <c r="T22" i="15"/>
  <c r="F22" i="15"/>
  <c r="G22" i="15" s="1"/>
  <c r="D22" i="15"/>
  <c r="M22" i="15" s="1"/>
  <c r="C22" i="15"/>
  <c r="L22" i="15" s="1"/>
  <c r="B22" i="15"/>
  <c r="I22" i="15" s="1"/>
  <c r="J22" i="15" s="1"/>
  <c r="T21" i="15"/>
  <c r="G21" i="15"/>
  <c r="F21" i="15"/>
  <c r="D21" i="15"/>
  <c r="M21" i="15" s="1"/>
  <c r="C21" i="15"/>
  <c r="L21" i="15" s="1"/>
  <c r="B21" i="15"/>
  <c r="I21" i="15" s="1"/>
  <c r="J21" i="15" s="1"/>
  <c r="T20" i="15"/>
  <c r="F20" i="15"/>
  <c r="D20" i="15"/>
  <c r="M20" i="15" s="1"/>
  <c r="C20" i="15"/>
  <c r="L20" i="15" s="1"/>
  <c r="B20" i="15"/>
  <c r="I20" i="15" s="1"/>
  <c r="J20" i="15" s="1"/>
  <c r="T19" i="15"/>
  <c r="I19" i="15"/>
  <c r="J19" i="15" s="1"/>
  <c r="F19" i="15"/>
  <c r="G19" i="15" s="1"/>
  <c r="D19" i="15"/>
  <c r="M19" i="15" s="1"/>
  <c r="C19" i="15"/>
  <c r="L19" i="15" s="1"/>
  <c r="B19" i="15"/>
  <c r="T18" i="15"/>
  <c r="M18" i="15"/>
  <c r="L18" i="15"/>
  <c r="J18" i="15"/>
  <c r="I18" i="15"/>
  <c r="G18" i="15"/>
  <c r="F18" i="15"/>
  <c r="T17" i="15"/>
  <c r="F17" i="15"/>
  <c r="G17" i="15" s="1"/>
  <c r="D17" i="15"/>
  <c r="M17" i="15" s="1"/>
  <c r="C17" i="15"/>
  <c r="L17" i="15" s="1"/>
  <c r="B17" i="15"/>
  <c r="I17" i="15" s="1"/>
  <c r="J17" i="15" s="1"/>
  <c r="T16" i="15"/>
  <c r="I16" i="15"/>
  <c r="J16" i="15" s="1"/>
  <c r="G16" i="15"/>
  <c r="F16" i="15"/>
  <c r="D16" i="15"/>
  <c r="M16" i="15" s="1"/>
  <c r="C16" i="15"/>
  <c r="L16" i="15" s="1"/>
  <c r="B16" i="15"/>
  <c r="T15" i="15"/>
  <c r="J15" i="15"/>
  <c r="G15" i="15"/>
  <c r="F15" i="15"/>
  <c r="D15" i="15"/>
  <c r="M15" i="15" s="1"/>
  <c r="C15" i="15"/>
  <c r="L15" i="15" s="1"/>
  <c r="B15" i="15"/>
  <c r="I15" i="15" s="1"/>
  <c r="T14" i="15"/>
  <c r="I14" i="15"/>
  <c r="J14" i="15" s="1"/>
  <c r="F14" i="15"/>
  <c r="G14" i="15" s="1"/>
  <c r="D14" i="15"/>
  <c r="M14" i="15" s="1"/>
  <c r="C14" i="15"/>
  <c r="L14" i="15" s="1"/>
  <c r="B14" i="15"/>
  <c r="T13" i="15"/>
  <c r="M13" i="15"/>
  <c r="L13" i="15"/>
  <c r="I13" i="15"/>
  <c r="J13" i="15" s="1"/>
  <c r="G13" i="15"/>
  <c r="F13" i="15"/>
  <c r="B8" i="15"/>
  <c r="F4" i="15" s="1"/>
  <c r="B6" i="15"/>
  <c r="T54" i="14"/>
  <c r="M54" i="14"/>
  <c r="L54" i="14"/>
  <c r="I54" i="14"/>
  <c r="J54" i="14" s="1"/>
  <c r="F54" i="14"/>
  <c r="G54" i="14" s="1"/>
  <c r="T53" i="14"/>
  <c r="J53" i="14"/>
  <c r="F53" i="14"/>
  <c r="G53" i="14" s="1"/>
  <c r="D53" i="14"/>
  <c r="M53" i="14" s="1"/>
  <c r="C53" i="14"/>
  <c r="L53" i="14" s="1"/>
  <c r="B53" i="14"/>
  <c r="I53" i="14" s="1"/>
  <c r="T52" i="14"/>
  <c r="I52" i="14"/>
  <c r="J52" i="14" s="1"/>
  <c r="G52" i="14"/>
  <c r="F52" i="14"/>
  <c r="D52" i="14"/>
  <c r="M52" i="14" s="1"/>
  <c r="C52" i="14"/>
  <c r="L52" i="14" s="1"/>
  <c r="B52" i="14"/>
  <c r="T51" i="14"/>
  <c r="L51" i="14"/>
  <c r="I51" i="14"/>
  <c r="J51" i="14" s="1"/>
  <c r="G51" i="14"/>
  <c r="F51" i="14"/>
  <c r="D51" i="14"/>
  <c r="M51" i="14" s="1"/>
  <c r="C51" i="14"/>
  <c r="B51" i="14"/>
  <c r="T50" i="14"/>
  <c r="M50" i="14"/>
  <c r="L50" i="14"/>
  <c r="I50" i="14"/>
  <c r="J50" i="14" s="1"/>
  <c r="F50" i="14"/>
  <c r="G50" i="14" s="1"/>
  <c r="D50" i="14"/>
  <c r="C50" i="14"/>
  <c r="B50" i="14"/>
  <c r="T49" i="14"/>
  <c r="M49" i="14"/>
  <c r="L49" i="14"/>
  <c r="I49" i="14"/>
  <c r="J49" i="14" s="1"/>
  <c r="F49" i="14"/>
  <c r="G49" i="14" s="1"/>
  <c r="N49" i="14" s="1"/>
  <c r="D49" i="14"/>
  <c r="C49" i="14"/>
  <c r="B49" i="14"/>
  <c r="T48" i="14"/>
  <c r="M48" i="14"/>
  <c r="L48" i="14"/>
  <c r="I48" i="14"/>
  <c r="J48" i="14" s="1"/>
  <c r="G48" i="14"/>
  <c r="F48" i="14"/>
  <c r="T47" i="14"/>
  <c r="M47" i="14"/>
  <c r="L47" i="14"/>
  <c r="I47" i="14"/>
  <c r="J47" i="14" s="1"/>
  <c r="F47" i="14"/>
  <c r="G47" i="14" s="1"/>
  <c r="D47" i="14"/>
  <c r="C47" i="14"/>
  <c r="B47" i="14"/>
  <c r="T46" i="14"/>
  <c r="M46" i="14"/>
  <c r="L46" i="14"/>
  <c r="J46" i="14"/>
  <c r="I46" i="14"/>
  <c r="F46" i="14"/>
  <c r="G46" i="14" s="1"/>
  <c r="D46" i="14"/>
  <c r="C46" i="14"/>
  <c r="B46" i="14"/>
  <c r="T45" i="14"/>
  <c r="M45" i="14"/>
  <c r="L45" i="14"/>
  <c r="I45" i="14"/>
  <c r="J45" i="14" s="1"/>
  <c r="G45" i="14"/>
  <c r="F45" i="14"/>
  <c r="D45" i="14"/>
  <c r="C45" i="14"/>
  <c r="B45" i="14"/>
  <c r="T44" i="14"/>
  <c r="M44" i="14"/>
  <c r="L44" i="14"/>
  <c r="I44" i="14"/>
  <c r="J44" i="14" s="1"/>
  <c r="F44" i="14"/>
  <c r="D44" i="14"/>
  <c r="C44" i="14"/>
  <c r="B44" i="14"/>
  <c r="T43" i="14"/>
  <c r="M43" i="14"/>
  <c r="L43" i="14"/>
  <c r="I43" i="14"/>
  <c r="J43" i="14" s="1"/>
  <c r="F43" i="14"/>
  <c r="T42" i="14"/>
  <c r="M42" i="14"/>
  <c r="L42" i="14"/>
  <c r="J42" i="14"/>
  <c r="I42" i="14"/>
  <c r="F42" i="14"/>
  <c r="D42" i="14"/>
  <c r="C42" i="14"/>
  <c r="B42" i="14"/>
  <c r="T41" i="14"/>
  <c r="R41" i="14"/>
  <c r="M41" i="14"/>
  <c r="L41" i="14"/>
  <c r="I41" i="14"/>
  <c r="J41" i="14" s="1"/>
  <c r="F41" i="14"/>
  <c r="G41" i="14" s="1"/>
  <c r="N41" i="14" s="1"/>
  <c r="Q41" i="14" s="1"/>
  <c r="U41" i="14" s="1"/>
  <c r="D41" i="14"/>
  <c r="C41" i="14"/>
  <c r="B41" i="14"/>
  <c r="T40" i="14"/>
  <c r="M40" i="14"/>
  <c r="L40" i="14"/>
  <c r="I40" i="14"/>
  <c r="J40" i="14" s="1"/>
  <c r="F40" i="14"/>
  <c r="G40" i="14" s="1"/>
  <c r="D40" i="14"/>
  <c r="C40" i="14"/>
  <c r="B40" i="14"/>
  <c r="T39" i="14"/>
  <c r="M39" i="14"/>
  <c r="L39" i="14"/>
  <c r="F39" i="14"/>
  <c r="D39" i="14"/>
  <c r="C39" i="14"/>
  <c r="B39" i="14"/>
  <c r="I39" i="14" s="1"/>
  <c r="J39" i="14" s="1"/>
  <c r="T38" i="14"/>
  <c r="M38" i="14"/>
  <c r="L38" i="14"/>
  <c r="I38" i="14"/>
  <c r="J38" i="14" s="1"/>
  <c r="F38" i="14"/>
  <c r="T37" i="14"/>
  <c r="M37" i="14"/>
  <c r="L37" i="14"/>
  <c r="I37" i="14"/>
  <c r="J37" i="14" s="1"/>
  <c r="F37" i="14"/>
  <c r="G37" i="14" s="1"/>
  <c r="D37" i="14"/>
  <c r="C37" i="14"/>
  <c r="B37" i="14"/>
  <c r="T36" i="14"/>
  <c r="M36" i="14"/>
  <c r="L36" i="14"/>
  <c r="F36" i="14"/>
  <c r="D36" i="14"/>
  <c r="C36" i="14"/>
  <c r="B36" i="14"/>
  <c r="I36" i="14" s="1"/>
  <c r="J36" i="14" s="1"/>
  <c r="T35" i="14"/>
  <c r="M35" i="14"/>
  <c r="F35" i="14"/>
  <c r="D35" i="14"/>
  <c r="C35" i="14"/>
  <c r="L35" i="14" s="1"/>
  <c r="B35" i="14"/>
  <c r="I35" i="14" s="1"/>
  <c r="J35" i="14" s="1"/>
  <c r="T34" i="14"/>
  <c r="M34" i="14"/>
  <c r="L34" i="14"/>
  <c r="I34" i="14"/>
  <c r="J34" i="14" s="1"/>
  <c r="F34" i="14"/>
  <c r="D34" i="14"/>
  <c r="C34" i="14"/>
  <c r="B34" i="14"/>
  <c r="T33" i="14"/>
  <c r="M33" i="14"/>
  <c r="L33" i="14"/>
  <c r="I33" i="14"/>
  <c r="J33" i="14" s="1"/>
  <c r="F33" i="14"/>
  <c r="T32" i="14"/>
  <c r="M32" i="14"/>
  <c r="F32" i="14"/>
  <c r="D32" i="14"/>
  <c r="C32" i="14"/>
  <c r="L32" i="14" s="1"/>
  <c r="B32" i="14"/>
  <c r="I32" i="14" s="1"/>
  <c r="J32" i="14" s="1"/>
  <c r="T31" i="14"/>
  <c r="M31" i="14"/>
  <c r="L31" i="14"/>
  <c r="I31" i="14"/>
  <c r="J31" i="14" s="1"/>
  <c r="F31" i="14"/>
  <c r="D31" i="14"/>
  <c r="C31" i="14"/>
  <c r="B31" i="14"/>
  <c r="T30" i="14"/>
  <c r="M30" i="14"/>
  <c r="F30" i="14"/>
  <c r="G30" i="14" s="1"/>
  <c r="D30" i="14"/>
  <c r="C30" i="14"/>
  <c r="L30" i="14" s="1"/>
  <c r="B30" i="14"/>
  <c r="I30" i="14" s="1"/>
  <c r="J30" i="14" s="1"/>
  <c r="T29" i="14"/>
  <c r="F29" i="14"/>
  <c r="G29" i="14" s="1"/>
  <c r="D29" i="14"/>
  <c r="M29" i="14" s="1"/>
  <c r="C29" i="14"/>
  <c r="L29" i="14" s="1"/>
  <c r="B29" i="14"/>
  <c r="I29" i="14" s="1"/>
  <c r="J29" i="14" s="1"/>
  <c r="M28" i="14"/>
  <c r="L28" i="14"/>
  <c r="J28" i="14"/>
  <c r="I28" i="14"/>
  <c r="F28" i="14"/>
  <c r="G28" i="14" s="1"/>
  <c r="T27" i="14"/>
  <c r="M27" i="14"/>
  <c r="L27" i="14"/>
  <c r="F27" i="14"/>
  <c r="D27" i="14"/>
  <c r="C27" i="14"/>
  <c r="B27" i="14"/>
  <c r="I27" i="14" s="1"/>
  <c r="J27" i="14" s="1"/>
  <c r="T26" i="14"/>
  <c r="R26" i="14"/>
  <c r="Q26" i="14"/>
  <c r="U26" i="14" s="1"/>
  <c r="N26" i="14"/>
  <c r="M26" i="14"/>
  <c r="F26" i="14"/>
  <c r="G26" i="14" s="1"/>
  <c r="D26" i="14"/>
  <c r="C26" i="14"/>
  <c r="L26" i="14" s="1"/>
  <c r="B26" i="14"/>
  <c r="I26" i="14" s="1"/>
  <c r="J26" i="14" s="1"/>
  <c r="T25" i="14"/>
  <c r="F25" i="14"/>
  <c r="G25" i="14" s="1"/>
  <c r="D25" i="14"/>
  <c r="M25" i="14" s="1"/>
  <c r="C25" i="14"/>
  <c r="L25" i="14" s="1"/>
  <c r="B25" i="14"/>
  <c r="I25" i="14" s="1"/>
  <c r="J25" i="14" s="1"/>
  <c r="T24" i="14"/>
  <c r="G24" i="14"/>
  <c r="F24" i="14"/>
  <c r="D24" i="14"/>
  <c r="M24" i="14" s="1"/>
  <c r="C24" i="14"/>
  <c r="L24" i="14" s="1"/>
  <c r="B24" i="14"/>
  <c r="I24" i="14" s="1"/>
  <c r="J24" i="14" s="1"/>
  <c r="T23" i="14"/>
  <c r="M23" i="14"/>
  <c r="L23" i="14"/>
  <c r="I23" i="14"/>
  <c r="J23" i="14" s="1"/>
  <c r="F23" i="14"/>
  <c r="T22" i="14"/>
  <c r="F22" i="14"/>
  <c r="G22" i="14" s="1"/>
  <c r="D22" i="14"/>
  <c r="M22" i="14" s="1"/>
  <c r="C22" i="14"/>
  <c r="L22" i="14" s="1"/>
  <c r="B22" i="14"/>
  <c r="I22" i="14" s="1"/>
  <c r="J22" i="14" s="1"/>
  <c r="T21" i="14"/>
  <c r="G21" i="14"/>
  <c r="F21" i="14"/>
  <c r="D21" i="14"/>
  <c r="M21" i="14" s="1"/>
  <c r="C21" i="14"/>
  <c r="L21" i="14" s="1"/>
  <c r="B21" i="14"/>
  <c r="I21" i="14" s="1"/>
  <c r="J21" i="14" s="1"/>
  <c r="T20" i="14"/>
  <c r="F20" i="14"/>
  <c r="G20" i="14" s="1"/>
  <c r="D20" i="14"/>
  <c r="M20" i="14" s="1"/>
  <c r="C20" i="14"/>
  <c r="L20" i="14" s="1"/>
  <c r="B20" i="14"/>
  <c r="I20" i="14" s="1"/>
  <c r="J20" i="14" s="1"/>
  <c r="T19" i="14"/>
  <c r="F19" i="14"/>
  <c r="G19" i="14" s="1"/>
  <c r="D19" i="14"/>
  <c r="M19" i="14" s="1"/>
  <c r="C19" i="14"/>
  <c r="L19" i="14" s="1"/>
  <c r="B19" i="14"/>
  <c r="I19" i="14" s="1"/>
  <c r="J19" i="14" s="1"/>
  <c r="T18" i="14"/>
  <c r="M18" i="14"/>
  <c r="L18" i="14"/>
  <c r="J18" i="14"/>
  <c r="I18" i="14"/>
  <c r="F18" i="14"/>
  <c r="G18" i="14" s="1"/>
  <c r="T17" i="14"/>
  <c r="I17" i="14"/>
  <c r="J17" i="14" s="1"/>
  <c r="F17" i="14"/>
  <c r="G17" i="14" s="1"/>
  <c r="D17" i="14"/>
  <c r="M17" i="14" s="1"/>
  <c r="C17" i="14"/>
  <c r="L17" i="14" s="1"/>
  <c r="B17" i="14"/>
  <c r="T16" i="14"/>
  <c r="I16" i="14"/>
  <c r="J16" i="14" s="1"/>
  <c r="F16" i="14"/>
  <c r="G16" i="14" s="1"/>
  <c r="D16" i="14"/>
  <c r="M16" i="14" s="1"/>
  <c r="C16" i="14"/>
  <c r="L16" i="14" s="1"/>
  <c r="B16" i="14"/>
  <c r="T15" i="14"/>
  <c r="F15" i="14"/>
  <c r="G15" i="14" s="1"/>
  <c r="D15" i="14"/>
  <c r="M15" i="14" s="1"/>
  <c r="C15" i="14"/>
  <c r="L15" i="14" s="1"/>
  <c r="B15" i="14"/>
  <c r="I15" i="14" s="1"/>
  <c r="J15" i="14" s="1"/>
  <c r="T14" i="14"/>
  <c r="F14" i="14"/>
  <c r="G14" i="14" s="1"/>
  <c r="D14" i="14"/>
  <c r="M14" i="14" s="1"/>
  <c r="C14" i="14"/>
  <c r="L14" i="14" s="1"/>
  <c r="B14" i="14"/>
  <c r="I14" i="14" s="1"/>
  <c r="J14" i="14" s="1"/>
  <c r="T13" i="14"/>
  <c r="M13" i="14"/>
  <c r="L13" i="14"/>
  <c r="I13" i="14"/>
  <c r="J13" i="14" s="1"/>
  <c r="F13" i="14"/>
  <c r="G13" i="14" s="1"/>
  <c r="B8" i="14"/>
  <c r="B6" i="14"/>
  <c r="T54" i="11"/>
  <c r="M54" i="11"/>
  <c r="L54" i="11"/>
  <c r="J54" i="11"/>
  <c r="I54" i="11"/>
  <c r="F54" i="11"/>
  <c r="G54" i="11" s="1"/>
  <c r="T53" i="11"/>
  <c r="I53" i="11"/>
  <c r="J53" i="11" s="1"/>
  <c r="F53" i="11"/>
  <c r="D53" i="11"/>
  <c r="M53" i="11" s="1"/>
  <c r="C53" i="11"/>
  <c r="L53" i="11" s="1"/>
  <c r="B53" i="11"/>
  <c r="T52" i="11"/>
  <c r="I52" i="11"/>
  <c r="J52" i="11" s="1"/>
  <c r="F52" i="11"/>
  <c r="D52" i="11"/>
  <c r="M52" i="11" s="1"/>
  <c r="C52" i="11"/>
  <c r="L52" i="11" s="1"/>
  <c r="B52" i="11"/>
  <c r="T51" i="11"/>
  <c r="F51" i="11"/>
  <c r="D51" i="11"/>
  <c r="M51" i="11" s="1"/>
  <c r="C51" i="11"/>
  <c r="L51" i="11" s="1"/>
  <c r="B51" i="11"/>
  <c r="I51" i="11" s="1"/>
  <c r="J51" i="11" s="1"/>
  <c r="T50" i="11"/>
  <c r="I50" i="11"/>
  <c r="J50" i="11" s="1"/>
  <c r="F50" i="11"/>
  <c r="G50" i="11" s="1"/>
  <c r="D50" i="11"/>
  <c r="M50" i="11" s="1"/>
  <c r="C50" i="11"/>
  <c r="L50" i="11" s="1"/>
  <c r="B50" i="11"/>
  <c r="T49" i="11"/>
  <c r="L49" i="11"/>
  <c r="I49" i="11"/>
  <c r="J49" i="11" s="1"/>
  <c r="F49" i="11"/>
  <c r="D49" i="11"/>
  <c r="M49" i="11" s="1"/>
  <c r="C49" i="11"/>
  <c r="B49" i="11"/>
  <c r="T48" i="11"/>
  <c r="M48" i="11"/>
  <c r="L48" i="11"/>
  <c r="I48" i="11"/>
  <c r="J48" i="11" s="1"/>
  <c r="F48" i="11"/>
  <c r="T47" i="11"/>
  <c r="M47" i="11"/>
  <c r="L47" i="11"/>
  <c r="I47" i="11"/>
  <c r="J47" i="11" s="1"/>
  <c r="F47" i="11"/>
  <c r="D47" i="11"/>
  <c r="C47" i="11"/>
  <c r="B47" i="11"/>
  <c r="T46" i="11"/>
  <c r="M46" i="11"/>
  <c r="L46" i="11"/>
  <c r="I46" i="11"/>
  <c r="J46" i="11" s="1"/>
  <c r="F46" i="11"/>
  <c r="D46" i="11"/>
  <c r="C46" i="11"/>
  <c r="B46" i="11"/>
  <c r="T45" i="11"/>
  <c r="M45" i="11"/>
  <c r="J45" i="11"/>
  <c r="I45" i="11"/>
  <c r="F45" i="11"/>
  <c r="G45" i="11" s="1"/>
  <c r="D45" i="11"/>
  <c r="C45" i="11"/>
  <c r="L45" i="11" s="1"/>
  <c r="B45" i="11"/>
  <c r="T44" i="11"/>
  <c r="J44" i="11"/>
  <c r="I44" i="11"/>
  <c r="F44" i="11"/>
  <c r="D44" i="11"/>
  <c r="M44" i="11" s="1"/>
  <c r="C44" i="11"/>
  <c r="L44" i="11" s="1"/>
  <c r="B44" i="11"/>
  <c r="T43" i="11"/>
  <c r="M43" i="11"/>
  <c r="L43" i="11"/>
  <c r="I43" i="11"/>
  <c r="J43" i="11" s="1"/>
  <c r="F43" i="11"/>
  <c r="T42" i="11"/>
  <c r="M42" i="11"/>
  <c r="I42" i="11"/>
  <c r="J42" i="11" s="1"/>
  <c r="F42" i="11"/>
  <c r="D42" i="11"/>
  <c r="C42" i="11"/>
  <c r="L42" i="11" s="1"/>
  <c r="B42" i="11"/>
  <c r="T41" i="11"/>
  <c r="J41" i="11"/>
  <c r="I41" i="11"/>
  <c r="F41" i="11"/>
  <c r="D41" i="11"/>
  <c r="M41" i="11" s="1"/>
  <c r="C41" i="11"/>
  <c r="L41" i="11" s="1"/>
  <c r="B41" i="11"/>
  <c r="T40" i="11"/>
  <c r="L40" i="11"/>
  <c r="I40" i="11"/>
  <c r="J40" i="11" s="1"/>
  <c r="F40" i="11"/>
  <c r="D40" i="11"/>
  <c r="M40" i="11" s="1"/>
  <c r="C40" i="11"/>
  <c r="B40" i="11"/>
  <c r="T39" i="11"/>
  <c r="M39" i="11"/>
  <c r="L39" i="11"/>
  <c r="I39" i="11"/>
  <c r="J39" i="11" s="1"/>
  <c r="F39" i="11"/>
  <c r="D39" i="11"/>
  <c r="C39" i="11"/>
  <c r="B39" i="11"/>
  <c r="T38" i="11"/>
  <c r="M38" i="11"/>
  <c r="L38" i="11"/>
  <c r="J38" i="11"/>
  <c r="I38" i="11"/>
  <c r="F38" i="11"/>
  <c r="T37" i="11"/>
  <c r="L37" i="11"/>
  <c r="J37" i="11"/>
  <c r="I37" i="11"/>
  <c r="F37" i="11"/>
  <c r="D37" i="11"/>
  <c r="M37" i="11" s="1"/>
  <c r="C37" i="11"/>
  <c r="B37" i="11"/>
  <c r="T36" i="11"/>
  <c r="M36" i="11"/>
  <c r="L36" i="11"/>
  <c r="I36" i="11"/>
  <c r="J36" i="11" s="1"/>
  <c r="F36" i="11"/>
  <c r="G36" i="11" s="1"/>
  <c r="D36" i="11"/>
  <c r="C36" i="11"/>
  <c r="B36" i="11"/>
  <c r="T35" i="11"/>
  <c r="M35" i="11"/>
  <c r="L35" i="11"/>
  <c r="F35" i="11"/>
  <c r="D35" i="11"/>
  <c r="C35" i="11"/>
  <c r="B35" i="11"/>
  <c r="I35" i="11" s="1"/>
  <c r="J35" i="11" s="1"/>
  <c r="T34" i="11"/>
  <c r="M34" i="11"/>
  <c r="L34" i="11"/>
  <c r="F34" i="11"/>
  <c r="D34" i="11"/>
  <c r="C34" i="11"/>
  <c r="B34" i="11"/>
  <c r="I34" i="11" s="1"/>
  <c r="J34" i="11" s="1"/>
  <c r="T33" i="11"/>
  <c r="M33" i="11"/>
  <c r="L33" i="11"/>
  <c r="I33" i="11"/>
  <c r="J33" i="11" s="1"/>
  <c r="F33" i="11"/>
  <c r="T32" i="11"/>
  <c r="M32" i="11"/>
  <c r="L32" i="11"/>
  <c r="J32" i="11"/>
  <c r="F32" i="11"/>
  <c r="D32" i="11"/>
  <c r="C32" i="11"/>
  <c r="B32" i="11"/>
  <c r="I32" i="11" s="1"/>
  <c r="T31" i="11"/>
  <c r="M31" i="11"/>
  <c r="F31" i="11"/>
  <c r="D31" i="11"/>
  <c r="C31" i="11"/>
  <c r="L31" i="11" s="1"/>
  <c r="B31" i="11"/>
  <c r="I31" i="11" s="1"/>
  <c r="J31" i="11" s="1"/>
  <c r="T30" i="11"/>
  <c r="I30" i="11"/>
  <c r="J30" i="11" s="1"/>
  <c r="F30" i="11"/>
  <c r="G30" i="11" s="1"/>
  <c r="D30" i="11"/>
  <c r="M30" i="11" s="1"/>
  <c r="C30" i="11"/>
  <c r="L30" i="11" s="1"/>
  <c r="B30" i="11"/>
  <c r="T29" i="11"/>
  <c r="J29" i="11"/>
  <c r="I29" i="11"/>
  <c r="F29" i="11"/>
  <c r="G29" i="11" s="1"/>
  <c r="D29" i="11"/>
  <c r="M29" i="11" s="1"/>
  <c r="C29" i="11"/>
  <c r="L29" i="11" s="1"/>
  <c r="B29" i="11"/>
  <c r="M28" i="11"/>
  <c r="L28" i="11"/>
  <c r="I28" i="11"/>
  <c r="J28" i="11" s="1"/>
  <c r="F28" i="11"/>
  <c r="G28" i="11" s="1"/>
  <c r="T27" i="11"/>
  <c r="M27" i="11"/>
  <c r="L27" i="11"/>
  <c r="F27" i="11"/>
  <c r="D27" i="11"/>
  <c r="C27" i="11"/>
  <c r="B27" i="11"/>
  <c r="I27" i="11" s="1"/>
  <c r="J27" i="11" s="1"/>
  <c r="T26" i="11"/>
  <c r="M26" i="11"/>
  <c r="L26" i="11"/>
  <c r="I26" i="11"/>
  <c r="J26" i="11" s="1"/>
  <c r="F26" i="11"/>
  <c r="D26" i="11"/>
  <c r="C26" i="11"/>
  <c r="B26" i="11"/>
  <c r="T25" i="11"/>
  <c r="I25" i="11"/>
  <c r="J25" i="11" s="1"/>
  <c r="F25" i="11"/>
  <c r="G25" i="11" s="1"/>
  <c r="D25" i="11"/>
  <c r="M25" i="11" s="1"/>
  <c r="C25" i="11"/>
  <c r="L25" i="11" s="1"/>
  <c r="B25" i="11"/>
  <c r="T24" i="11"/>
  <c r="L24" i="11"/>
  <c r="J24" i="11"/>
  <c r="F24" i="11"/>
  <c r="D24" i="11"/>
  <c r="M24" i="11" s="1"/>
  <c r="C24" i="11"/>
  <c r="B24" i="11"/>
  <c r="I24" i="11" s="1"/>
  <c r="T23" i="11"/>
  <c r="M23" i="11"/>
  <c r="L23" i="11"/>
  <c r="I23" i="11"/>
  <c r="J23" i="11" s="1"/>
  <c r="F23" i="11"/>
  <c r="T22" i="11"/>
  <c r="M22" i="11"/>
  <c r="I22" i="11"/>
  <c r="J22" i="11" s="1"/>
  <c r="F22" i="11"/>
  <c r="D22" i="11"/>
  <c r="C22" i="11"/>
  <c r="L22" i="11" s="1"/>
  <c r="B22" i="11"/>
  <c r="T21" i="11"/>
  <c r="L21" i="11"/>
  <c r="J21" i="11"/>
  <c r="G21" i="11"/>
  <c r="F21" i="11"/>
  <c r="D21" i="11"/>
  <c r="M21" i="11" s="1"/>
  <c r="C21" i="11"/>
  <c r="B21" i="11"/>
  <c r="I21" i="11" s="1"/>
  <c r="T20" i="11"/>
  <c r="M20" i="11"/>
  <c r="L20" i="11"/>
  <c r="F20" i="11"/>
  <c r="G20" i="11" s="1"/>
  <c r="D20" i="11"/>
  <c r="C20" i="11"/>
  <c r="B20" i="11"/>
  <c r="I20" i="11" s="1"/>
  <c r="J20" i="11" s="1"/>
  <c r="T19" i="11"/>
  <c r="M19" i="11"/>
  <c r="J19" i="11"/>
  <c r="I19" i="11"/>
  <c r="G19" i="11"/>
  <c r="F19" i="11"/>
  <c r="D19" i="11"/>
  <c r="C19" i="11"/>
  <c r="L19" i="11" s="1"/>
  <c r="B19" i="11"/>
  <c r="T18" i="11"/>
  <c r="M18" i="11"/>
  <c r="L18" i="11"/>
  <c r="J18" i="11"/>
  <c r="I18" i="11"/>
  <c r="F18" i="11"/>
  <c r="T17" i="11"/>
  <c r="M17" i="11"/>
  <c r="L17" i="11"/>
  <c r="I17" i="11"/>
  <c r="J17" i="11" s="1"/>
  <c r="F17" i="11"/>
  <c r="D17" i="11"/>
  <c r="C17" i="11"/>
  <c r="B17" i="11"/>
  <c r="T16" i="11"/>
  <c r="M16" i="11"/>
  <c r="F16" i="11"/>
  <c r="D16" i="11"/>
  <c r="C16" i="11"/>
  <c r="L16" i="11" s="1"/>
  <c r="B16" i="11"/>
  <c r="I16" i="11" s="1"/>
  <c r="J16" i="11" s="1"/>
  <c r="T15" i="11"/>
  <c r="M15" i="11"/>
  <c r="I15" i="11"/>
  <c r="J15" i="11" s="1"/>
  <c r="F15" i="11"/>
  <c r="D15" i="11"/>
  <c r="C15" i="11"/>
  <c r="L15" i="11" s="1"/>
  <c r="B15" i="11"/>
  <c r="T14" i="11"/>
  <c r="I14" i="11"/>
  <c r="J14" i="11" s="1"/>
  <c r="F14" i="11"/>
  <c r="D14" i="11"/>
  <c r="M14" i="11" s="1"/>
  <c r="C14" i="11"/>
  <c r="L14" i="11" s="1"/>
  <c r="B14" i="11"/>
  <c r="T13" i="11"/>
  <c r="M13" i="11"/>
  <c r="L13" i="11"/>
  <c r="J13" i="11"/>
  <c r="I13" i="11"/>
  <c r="F13" i="11"/>
  <c r="G13" i="11" s="1"/>
  <c r="B8" i="11"/>
  <c r="B6" i="11"/>
  <c r="T54" i="9"/>
  <c r="M54" i="9"/>
  <c r="L54" i="9"/>
  <c r="I54" i="9"/>
  <c r="J54" i="9" s="1"/>
  <c r="F54" i="9"/>
  <c r="T53" i="9"/>
  <c r="F53" i="9"/>
  <c r="G53" i="9" s="1"/>
  <c r="D53" i="9"/>
  <c r="M53" i="9" s="1"/>
  <c r="C53" i="9"/>
  <c r="L53" i="9" s="1"/>
  <c r="B53" i="9"/>
  <c r="I53" i="9" s="1"/>
  <c r="J53" i="9" s="1"/>
  <c r="T52" i="9"/>
  <c r="F52" i="9"/>
  <c r="D52" i="9"/>
  <c r="M52" i="9" s="1"/>
  <c r="C52" i="9"/>
  <c r="L52" i="9" s="1"/>
  <c r="B52" i="9"/>
  <c r="I52" i="9" s="1"/>
  <c r="J52" i="9" s="1"/>
  <c r="T51" i="9"/>
  <c r="I51" i="9"/>
  <c r="J51" i="9" s="1"/>
  <c r="G51" i="9"/>
  <c r="F51" i="9"/>
  <c r="D51" i="9"/>
  <c r="M51" i="9" s="1"/>
  <c r="C51" i="9"/>
  <c r="L51" i="9" s="1"/>
  <c r="B51" i="9"/>
  <c r="T50" i="9"/>
  <c r="L50" i="9"/>
  <c r="I50" i="9"/>
  <c r="J50" i="9" s="1"/>
  <c r="F50" i="9"/>
  <c r="G50" i="9" s="1"/>
  <c r="D50" i="9"/>
  <c r="M50" i="9" s="1"/>
  <c r="C50" i="9"/>
  <c r="B50" i="9"/>
  <c r="T49" i="9"/>
  <c r="M49" i="9"/>
  <c r="L49" i="9"/>
  <c r="I49" i="9"/>
  <c r="J49" i="9" s="1"/>
  <c r="F49" i="9"/>
  <c r="D49" i="9"/>
  <c r="C49" i="9"/>
  <c r="B49" i="9"/>
  <c r="T48" i="9"/>
  <c r="M48" i="9"/>
  <c r="L48" i="9"/>
  <c r="J48" i="9"/>
  <c r="I48" i="9"/>
  <c r="F48" i="9"/>
  <c r="T47" i="9"/>
  <c r="L47" i="9"/>
  <c r="I47" i="9"/>
  <c r="J47" i="9" s="1"/>
  <c r="F47" i="9"/>
  <c r="D47" i="9"/>
  <c r="M47" i="9" s="1"/>
  <c r="C47" i="9"/>
  <c r="B47" i="9"/>
  <c r="T46" i="9"/>
  <c r="M46" i="9"/>
  <c r="L46" i="9"/>
  <c r="I46" i="9"/>
  <c r="J46" i="9" s="1"/>
  <c r="F46" i="9"/>
  <c r="G46" i="9" s="1"/>
  <c r="D46" i="9"/>
  <c r="C46" i="9"/>
  <c r="B46" i="9"/>
  <c r="T45" i="9"/>
  <c r="M45" i="9"/>
  <c r="L45" i="9"/>
  <c r="J45" i="9"/>
  <c r="I45" i="9"/>
  <c r="G45" i="9"/>
  <c r="F45" i="9"/>
  <c r="D45" i="9"/>
  <c r="C45" i="9"/>
  <c r="B45" i="9"/>
  <c r="T44" i="9"/>
  <c r="M44" i="9"/>
  <c r="L44" i="9"/>
  <c r="I44" i="9"/>
  <c r="J44" i="9" s="1"/>
  <c r="F44" i="9"/>
  <c r="D44" i="9"/>
  <c r="C44" i="9"/>
  <c r="B44" i="9"/>
  <c r="T43" i="9"/>
  <c r="M43" i="9"/>
  <c r="L43" i="9"/>
  <c r="I43" i="9"/>
  <c r="J43" i="9" s="1"/>
  <c r="F43" i="9"/>
  <c r="T42" i="9"/>
  <c r="M42" i="9"/>
  <c r="L42" i="9"/>
  <c r="J42" i="9"/>
  <c r="I42" i="9"/>
  <c r="F42" i="9"/>
  <c r="D42" i="9"/>
  <c r="C42" i="9"/>
  <c r="B42" i="9"/>
  <c r="T41" i="9"/>
  <c r="M41" i="9"/>
  <c r="L41" i="9"/>
  <c r="I41" i="9"/>
  <c r="J41" i="9" s="1"/>
  <c r="F41" i="9"/>
  <c r="D41" i="9"/>
  <c r="C41" i="9"/>
  <c r="B41" i="9"/>
  <c r="T40" i="9"/>
  <c r="N40" i="9"/>
  <c r="M40" i="9"/>
  <c r="L40" i="9"/>
  <c r="I40" i="9"/>
  <c r="J40" i="9" s="1"/>
  <c r="F40" i="9"/>
  <c r="G40" i="9" s="1"/>
  <c r="D40" i="9"/>
  <c r="C40" i="9"/>
  <c r="B40" i="9"/>
  <c r="T39" i="9"/>
  <c r="M39" i="9"/>
  <c r="L39" i="9"/>
  <c r="J39" i="9"/>
  <c r="F39" i="9"/>
  <c r="G39" i="9" s="1"/>
  <c r="N39" i="9" s="1"/>
  <c r="D39" i="9"/>
  <c r="C39" i="9"/>
  <c r="B39" i="9"/>
  <c r="I39" i="9" s="1"/>
  <c r="T38" i="9"/>
  <c r="M38" i="9"/>
  <c r="L38" i="9"/>
  <c r="I38" i="9"/>
  <c r="J38" i="9" s="1"/>
  <c r="F38" i="9"/>
  <c r="T37" i="9"/>
  <c r="M37" i="9"/>
  <c r="L37" i="9"/>
  <c r="I37" i="9"/>
  <c r="J37" i="9" s="1"/>
  <c r="F37" i="9"/>
  <c r="D37" i="9"/>
  <c r="C37" i="9"/>
  <c r="B37" i="9"/>
  <c r="T36" i="9"/>
  <c r="M36" i="9"/>
  <c r="L36" i="9"/>
  <c r="J36" i="9"/>
  <c r="F36" i="9"/>
  <c r="D36" i="9"/>
  <c r="C36" i="9"/>
  <c r="B36" i="9"/>
  <c r="I36" i="9" s="1"/>
  <c r="T35" i="9"/>
  <c r="M35" i="9"/>
  <c r="L35" i="9"/>
  <c r="F35" i="9"/>
  <c r="G35" i="9" s="1"/>
  <c r="D35" i="9"/>
  <c r="C35" i="9"/>
  <c r="B35" i="9"/>
  <c r="I35" i="9" s="1"/>
  <c r="J35" i="9" s="1"/>
  <c r="T34" i="9"/>
  <c r="M34" i="9"/>
  <c r="L34" i="9"/>
  <c r="F34" i="9"/>
  <c r="D34" i="9"/>
  <c r="C34" i="9"/>
  <c r="B34" i="9"/>
  <c r="I34" i="9" s="1"/>
  <c r="J34" i="9" s="1"/>
  <c r="T33" i="9"/>
  <c r="M33" i="9"/>
  <c r="L33" i="9"/>
  <c r="I33" i="9"/>
  <c r="J33" i="9" s="1"/>
  <c r="F33" i="9"/>
  <c r="T32" i="9"/>
  <c r="N32" i="9"/>
  <c r="R32" i="9" s="1"/>
  <c r="M32" i="9"/>
  <c r="L32" i="9"/>
  <c r="F32" i="9"/>
  <c r="G32" i="9" s="1"/>
  <c r="D32" i="9"/>
  <c r="C32" i="9"/>
  <c r="B32" i="9"/>
  <c r="I32" i="9" s="1"/>
  <c r="J32" i="9" s="1"/>
  <c r="T31" i="9"/>
  <c r="M31" i="9"/>
  <c r="L31" i="9"/>
  <c r="F31" i="9"/>
  <c r="D31" i="9"/>
  <c r="C31" i="9"/>
  <c r="B31" i="9"/>
  <c r="I31" i="9" s="1"/>
  <c r="J31" i="9" s="1"/>
  <c r="T30" i="9"/>
  <c r="F30" i="9"/>
  <c r="D30" i="9"/>
  <c r="M30" i="9" s="1"/>
  <c r="C30" i="9"/>
  <c r="L30" i="9" s="1"/>
  <c r="B30" i="9"/>
  <c r="I30" i="9" s="1"/>
  <c r="J30" i="9" s="1"/>
  <c r="T29" i="9"/>
  <c r="F29" i="9"/>
  <c r="D29" i="9"/>
  <c r="M29" i="9" s="1"/>
  <c r="C29" i="9"/>
  <c r="L29" i="9" s="1"/>
  <c r="B29" i="9"/>
  <c r="I29" i="9" s="1"/>
  <c r="J29" i="9" s="1"/>
  <c r="N28" i="9"/>
  <c r="Q28" i="9" s="1"/>
  <c r="F72" i="9" s="1"/>
  <c r="M28" i="9"/>
  <c r="L28" i="9"/>
  <c r="I28" i="9"/>
  <c r="J28" i="9" s="1"/>
  <c r="F28" i="9"/>
  <c r="G28" i="9" s="1"/>
  <c r="T27" i="9"/>
  <c r="M27" i="9"/>
  <c r="L27" i="9"/>
  <c r="F27" i="9"/>
  <c r="G27" i="9" s="1"/>
  <c r="D27" i="9"/>
  <c r="C27" i="9"/>
  <c r="B27" i="9"/>
  <c r="I27" i="9" s="1"/>
  <c r="J27" i="9" s="1"/>
  <c r="T26" i="9"/>
  <c r="F26" i="9"/>
  <c r="D26" i="9"/>
  <c r="M26" i="9" s="1"/>
  <c r="C26" i="9"/>
  <c r="L26" i="9" s="1"/>
  <c r="B26" i="9"/>
  <c r="I26" i="9" s="1"/>
  <c r="J26" i="9" s="1"/>
  <c r="T25" i="9"/>
  <c r="F25" i="9"/>
  <c r="G25" i="9" s="1"/>
  <c r="D25" i="9"/>
  <c r="M25" i="9" s="1"/>
  <c r="C25" i="9"/>
  <c r="L25" i="9" s="1"/>
  <c r="B25" i="9"/>
  <c r="I25" i="9" s="1"/>
  <c r="J25" i="9" s="1"/>
  <c r="T24" i="9"/>
  <c r="F24" i="9"/>
  <c r="G24" i="9" s="1"/>
  <c r="D24" i="9"/>
  <c r="M24" i="9" s="1"/>
  <c r="C24" i="9"/>
  <c r="L24" i="9" s="1"/>
  <c r="B24" i="9"/>
  <c r="I24" i="9" s="1"/>
  <c r="J24" i="9" s="1"/>
  <c r="T23" i="9"/>
  <c r="M23" i="9"/>
  <c r="L23" i="9"/>
  <c r="J23" i="9"/>
  <c r="I23" i="9"/>
  <c r="G23" i="9"/>
  <c r="F23" i="9"/>
  <c r="T22" i="9"/>
  <c r="F22" i="9"/>
  <c r="G22" i="9" s="1"/>
  <c r="D22" i="9"/>
  <c r="M22" i="9" s="1"/>
  <c r="C22" i="9"/>
  <c r="L22" i="9" s="1"/>
  <c r="B22" i="9"/>
  <c r="I22" i="9" s="1"/>
  <c r="J22" i="9" s="1"/>
  <c r="T21" i="9"/>
  <c r="I21" i="9"/>
  <c r="J21" i="9" s="1"/>
  <c r="F21" i="9"/>
  <c r="D21" i="9"/>
  <c r="M21" i="9" s="1"/>
  <c r="C21" i="9"/>
  <c r="L21" i="9" s="1"/>
  <c r="B21" i="9"/>
  <c r="T20" i="9"/>
  <c r="F20" i="9"/>
  <c r="G20" i="9" s="1"/>
  <c r="D20" i="9"/>
  <c r="M20" i="9" s="1"/>
  <c r="C20" i="9"/>
  <c r="L20" i="9" s="1"/>
  <c r="B20" i="9"/>
  <c r="I20" i="9" s="1"/>
  <c r="J20" i="9" s="1"/>
  <c r="T19" i="9"/>
  <c r="M19" i="9"/>
  <c r="L19" i="9"/>
  <c r="I19" i="9"/>
  <c r="J19" i="9" s="1"/>
  <c r="F19" i="9"/>
  <c r="G19" i="9" s="1"/>
  <c r="D19" i="9"/>
  <c r="C19" i="9"/>
  <c r="B19" i="9"/>
  <c r="T18" i="9"/>
  <c r="M18" i="9"/>
  <c r="L18" i="9"/>
  <c r="I18" i="9"/>
  <c r="J18" i="9" s="1"/>
  <c r="F18" i="9"/>
  <c r="G18" i="9" s="1"/>
  <c r="T17" i="9"/>
  <c r="F17" i="9"/>
  <c r="G17" i="9" s="1"/>
  <c r="D17" i="9"/>
  <c r="M17" i="9" s="1"/>
  <c r="C17" i="9"/>
  <c r="L17" i="9" s="1"/>
  <c r="B17" i="9"/>
  <c r="I17" i="9" s="1"/>
  <c r="J17" i="9" s="1"/>
  <c r="T16" i="9"/>
  <c r="G16" i="9"/>
  <c r="F16" i="9"/>
  <c r="D16" i="9"/>
  <c r="M16" i="9" s="1"/>
  <c r="C16" i="9"/>
  <c r="L16" i="9" s="1"/>
  <c r="B16" i="9"/>
  <c r="I16" i="9" s="1"/>
  <c r="J16" i="9" s="1"/>
  <c r="T15" i="9"/>
  <c r="L15" i="9"/>
  <c r="F15" i="9"/>
  <c r="G15" i="9" s="1"/>
  <c r="D15" i="9"/>
  <c r="M15" i="9" s="1"/>
  <c r="C15" i="9"/>
  <c r="B15" i="9"/>
  <c r="I15" i="9" s="1"/>
  <c r="J15" i="9" s="1"/>
  <c r="T14" i="9"/>
  <c r="I14" i="9"/>
  <c r="J14" i="9" s="1"/>
  <c r="F14" i="9"/>
  <c r="G14" i="9" s="1"/>
  <c r="D14" i="9"/>
  <c r="M14" i="9" s="1"/>
  <c r="C14" i="9"/>
  <c r="L14" i="9" s="1"/>
  <c r="B14" i="9"/>
  <c r="T13" i="9"/>
  <c r="M13" i="9"/>
  <c r="L13" i="9"/>
  <c r="I13" i="9"/>
  <c r="J13" i="9" s="1"/>
  <c r="F13" i="9"/>
  <c r="G13" i="9" s="1"/>
  <c r="B8" i="9"/>
  <c r="B6" i="9"/>
  <c r="R46" i="31" l="1"/>
  <c r="Q46" i="31"/>
  <c r="U46" i="31" s="1"/>
  <c r="N49" i="31"/>
  <c r="N36" i="31"/>
  <c r="R22" i="31"/>
  <c r="Q22" i="31"/>
  <c r="U22" i="31" s="1"/>
  <c r="G25" i="31"/>
  <c r="G30" i="31"/>
  <c r="G47" i="31"/>
  <c r="G19" i="31"/>
  <c r="G26" i="31"/>
  <c r="N31" i="31"/>
  <c r="G33" i="31"/>
  <c r="G41" i="31"/>
  <c r="G44" i="31"/>
  <c r="N24" i="31"/>
  <c r="N21" i="31"/>
  <c r="G43" i="31"/>
  <c r="G40" i="31"/>
  <c r="G37" i="31"/>
  <c r="N23" i="31"/>
  <c r="N17" i="31"/>
  <c r="N53" i="31"/>
  <c r="G38" i="31"/>
  <c r="G35" i="31"/>
  <c r="G32" i="31"/>
  <c r="N32" i="31" s="1"/>
  <c r="N15" i="31"/>
  <c r="N52" i="31"/>
  <c r="N14" i="31"/>
  <c r="N50" i="31"/>
  <c r="N47" i="31"/>
  <c r="N54" i="31"/>
  <c r="N51" i="31"/>
  <c r="N13" i="31"/>
  <c r="N48" i="31"/>
  <c r="N45" i="31"/>
  <c r="N42" i="31"/>
  <c r="G23" i="31"/>
  <c r="G20" i="31"/>
  <c r="G17" i="31"/>
  <c r="N44" i="31"/>
  <c r="Q27" i="31"/>
  <c r="U27" i="31" s="1"/>
  <c r="N28" i="31"/>
  <c r="G34" i="31"/>
  <c r="N34" i="31" s="1"/>
  <c r="G16" i="31"/>
  <c r="N37" i="31"/>
  <c r="G39" i="31"/>
  <c r="G48" i="31"/>
  <c r="F4" i="31"/>
  <c r="F3" i="31"/>
  <c r="G18" i="31"/>
  <c r="N18" i="31" s="1"/>
  <c r="N29" i="31"/>
  <c r="G49" i="26"/>
  <c r="G39" i="26"/>
  <c r="G14" i="26"/>
  <c r="G24" i="26"/>
  <c r="G23" i="26"/>
  <c r="N23" i="26" s="1"/>
  <c r="G46" i="26"/>
  <c r="G25" i="26"/>
  <c r="N38" i="26"/>
  <c r="G42" i="26"/>
  <c r="G21" i="26"/>
  <c r="G52" i="26"/>
  <c r="N24" i="26"/>
  <c r="N47" i="26"/>
  <c r="N20" i="26"/>
  <c r="N17" i="26"/>
  <c r="N19" i="26"/>
  <c r="N16" i="26"/>
  <c r="G38" i="26"/>
  <c r="G35" i="26"/>
  <c r="G32" i="26"/>
  <c r="G34" i="26"/>
  <c r="N34" i="26" s="1"/>
  <c r="G31" i="26"/>
  <c r="G27" i="26"/>
  <c r="N51" i="26"/>
  <c r="N43" i="26"/>
  <c r="N40" i="26"/>
  <c r="N37" i="26"/>
  <c r="N31" i="26"/>
  <c r="G51" i="26"/>
  <c r="N22" i="26"/>
  <c r="N36" i="26"/>
  <c r="N29" i="26"/>
  <c r="G29" i="26"/>
  <c r="N28" i="26"/>
  <c r="G13" i="26"/>
  <c r="N13" i="26" s="1"/>
  <c r="N45" i="26"/>
  <c r="N39" i="26"/>
  <c r="N35" i="26"/>
  <c r="G48" i="26"/>
  <c r="N26" i="26"/>
  <c r="G19" i="26"/>
  <c r="N41" i="26"/>
  <c r="N33" i="26"/>
  <c r="G54" i="26"/>
  <c r="N49" i="26"/>
  <c r="G45" i="26"/>
  <c r="G16" i="26"/>
  <c r="N44" i="26"/>
  <c r="G17" i="26"/>
  <c r="G33" i="26"/>
  <c r="G18" i="26"/>
  <c r="G53" i="26"/>
  <c r="F4" i="26"/>
  <c r="F3" i="26"/>
  <c r="G47" i="26"/>
  <c r="G36" i="26"/>
  <c r="G40" i="26"/>
  <c r="G43" i="26"/>
  <c r="G44" i="26"/>
  <c r="G30" i="26"/>
  <c r="G50" i="26"/>
  <c r="G15" i="26"/>
  <c r="G37" i="26"/>
  <c r="G41" i="26"/>
  <c r="N25" i="22"/>
  <c r="N29" i="22"/>
  <c r="F88" i="22"/>
  <c r="N24" i="22"/>
  <c r="N21" i="22"/>
  <c r="N23" i="22"/>
  <c r="N20" i="22"/>
  <c r="N17" i="22"/>
  <c r="G39" i="22"/>
  <c r="G36" i="22"/>
  <c r="N19" i="22"/>
  <c r="N16" i="22"/>
  <c r="N53" i="22"/>
  <c r="N18" i="22"/>
  <c r="N15" i="22"/>
  <c r="N52" i="22"/>
  <c r="G34" i="22"/>
  <c r="G31" i="22"/>
  <c r="G27" i="22"/>
  <c r="N14" i="22"/>
  <c r="N54" i="22"/>
  <c r="N51" i="22"/>
  <c r="N13" i="22"/>
  <c r="N48" i="22"/>
  <c r="N45" i="22"/>
  <c r="N42" i="22"/>
  <c r="G50" i="22"/>
  <c r="G47" i="22"/>
  <c r="N34" i="22"/>
  <c r="N33" i="22"/>
  <c r="N30" i="22"/>
  <c r="N26" i="22"/>
  <c r="G49" i="22"/>
  <c r="F81" i="22"/>
  <c r="N22" i="22"/>
  <c r="N28" i="22"/>
  <c r="R38" i="22"/>
  <c r="F82" i="22"/>
  <c r="R37" i="22"/>
  <c r="N46" i="22"/>
  <c r="F84" i="22"/>
  <c r="N32" i="22"/>
  <c r="G41" i="22"/>
  <c r="G43" i="22"/>
  <c r="R40" i="22"/>
  <c r="N35" i="22"/>
  <c r="G45" i="22"/>
  <c r="F3" i="22"/>
  <c r="Q22" i="21"/>
  <c r="U22" i="21" s="1"/>
  <c r="R22" i="21"/>
  <c r="N39" i="21"/>
  <c r="N44" i="21"/>
  <c r="G48" i="21"/>
  <c r="N48" i="21" s="1"/>
  <c r="G17" i="21"/>
  <c r="G20" i="21"/>
  <c r="G21" i="21"/>
  <c r="R25" i="21"/>
  <c r="N29" i="21"/>
  <c r="G41" i="21"/>
  <c r="G47" i="21"/>
  <c r="G49" i="21"/>
  <c r="G42" i="21"/>
  <c r="N46" i="21"/>
  <c r="N36" i="21"/>
  <c r="G44" i="21"/>
  <c r="N43" i="21"/>
  <c r="N24" i="21"/>
  <c r="N21" i="21"/>
  <c r="G43" i="21"/>
  <c r="G40" i="21"/>
  <c r="G37" i="21"/>
  <c r="N17" i="21"/>
  <c r="N19" i="21"/>
  <c r="N16" i="21"/>
  <c r="N53" i="21"/>
  <c r="G38" i="21"/>
  <c r="G35" i="21"/>
  <c r="G32" i="21"/>
  <c r="N18" i="21"/>
  <c r="N15" i="21"/>
  <c r="N52" i="21"/>
  <c r="G34" i="21"/>
  <c r="N34" i="21" s="1"/>
  <c r="G31" i="21"/>
  <c r="N31" i="21" s="1"/>
  <c r="G27" i="21"/>
  <c r="N14" i="21"/>
  <c r="N54" i="21"/>
  <c r="N51" i="21"/>
  <c r="N13" i="21"/>
  <c r="N50" i="21"/>
  <c r="N47" i="21"/>
  <c r="N42" i="21"/>
  <c r="N27" i="21"/>
  <c r="N33" i="21"/>
  <c r="N30" i="21"/>
  <c r="G39" i="21"/>
  <c r="F69" i="21"/>
  <c r="G23" i="21"/>
  <c r="G28" i="21"/>
  <c r="G13" i="21"/>
  <c r="G26" i="21"/>
  <c r="G45" i="21"/>
  <c r="F3" i="21"/>
  <c r="N35" i="20"/>
  <c r="N43" i="20"/>
  <c r="N51" i="20"/>
  <c r="Q29" i="20"/>
  <c r="U29" i="20" s="1"/>
  <c r="R29" i="20"/>
  <c r="R14" i="20"/>
  <c r="Q14" i="20"/>
  <c r="U14" i="20" s="1"/>
  <c r="Q37" i="20"/>
  <c r="U37" i="20" s="1"/>
  <c r="R37" i="20"/>
  <c r="N50" i="20"/>
  <c r="N54" i="20"/>
  <c r="Q25" i="20"/>
  <c r="U25" i="20" s="1"/>
  <c r="R25" i="20"/>
  <c r="N13" i="20"/>
  <c r="G19" i="20"/>
  <c r="G24" i="20"/>
  <c r="N49" i="20"/>
  <c r="N38" i="20"/>
  <c r="G47" i="20"/>
  <c r="N47" i="20" s="1"/>
  <c r="N21" i="20"/>
  <c r="N20" i="20"/>
  <c r="N52" i="20"/>
  <c r="G39" i="20"/>
  <c r="G36" i="20"/>
  <c r="N19" i="20"/>
  <c r="N16" i="20"/>
  <c r="N53" i="20"/>
  <c r="N15" i="20"/>
  <c r="N48" i="20"/>
  <c r="N34" i="20"/>
  <c r="N31" i="20"/>
  <c r="N27" i="20"/>
  <c r="G48" i="20"/>
  <c r="N46" i="20"/>
  <c r="N44" i="20"/>
  <c r="G42" i="20"/>
  <c r="N30" i="20"/>
  <c r="G40" i="20"/>
  <c r="G17" i="20"/>
  <c r="G22" i="20"/>
  <c r="G23" i="20"/>
  <c r="N26" i="20"/>
  <c r="G32" i="20"/>
  <c r="G13" i="20"/>
  <c r="G18" i="20"/>
  <c r="G27" i="20"/>
  <c r="G28" i="20"/>
  <c r="G33" i="20"/>
  <c r="F4" i="20"/>
  <c r="F3" i="20"/>
  <c r="G41" i="20"/>
  <c r="G45" i="20"/>
  <c r="N22" i="20"/>
  <c r="N40" i="20"/>
  <c r="G52" i="19"/>
  <c r="G43" i="19"/>
  <c r="G40" i="19"/>
  <c r="G37" i="19"/>
  <c r="N20" i="19"/>
  <c r="N17" i="19"/>
  <c r="N19" i="19"/>
  <c r="N16" i="19"/>
  <c r="N49" i="19"/>
  <c r="N46" i="19"/>
  <c r="N48" i="19"/>
  <c r="G45" i="19"/>
  <c r="N37" i="19"/>
  <c r="N35" i="19"/>
  <c r="N31" i="19"/>
  <c r="G28" i="19"/>
  <c r="N29" i="19"/>
  <c r="N44" i="19"/>
  <c r="N33" i="19"/>
  <c r="G22" i="19"/>
  <c r="G13" i="19"/>
  <c r="N47" i="19"/>
  <c r="N36" i="19"/>
  <c r="N32" i="19"/>
  <c r="G48" i="19"/>
  <c r="N34" i="19"/>
  <c r="G25" i="19"/>
  <c r="G39" i="19"/>
  <c r="G42" i="19"/>
  <c r="N42" i="19" s="1"/>
  <c r="N43" i="19"/>
  <c r="G50" i="19"/>
  <c r="N50" i="19" s="1"/>
  <c r="G54" i="19"/>
  <c r="F4" i="19"/>
  <c r="F3" i="19"/>
  <c r="N30" i="19"/>
  <c r="G17" i="19"/>
  <c r="G15" i="19"/>
  <c r="N25" i="19"/>
  <c r="N54" i="19"/>
  <c r="N41" i="19"/>
  <c r="N26" i="19"/>
  <c r="G53" i="19"/>
  <c r="N53" i="19" s="1"/>
  <c r="G14" i="19"/>
  <c r="N14" i="19" s="1"/>
  <c r="G18" i="19"/>
  <c r="G23" i="19"/>
  <c r="G27" i="19"/>
  <c r="N27" i="19" s="1"/>
  <c r="N28" i="19"/>
  <c r="N39" i="19"/>
  <c r="N51" i="19"/>
  <c r="G33" i="19"/>
  <c r="G47" i="19"/>
  <c r="G21" i="19"/>
  <c r="G36" i="19"/>
  <c r="G44" i="19"/>
  <c r="G38" i="19"/>
  <c r="G24" i="19"/>
  <c r="Q40" i="18"/>
  <c r="U40" i="18" s="1"/>
  <c r="R40" i="18"/>
  <c r="N26" i="18"/>
  <c r="Q43" i="18"/>
  <c r="U43" i="18" s="1"/>
  <c r="R43" i="18"/>
  <c r="N28" i="18"/>
  <c r="R41" i="18"/>
  <c r="Q41" i="18"/>
  <c r="U41" i="18" s="1"/>
  <c r="F4" i="18"/>
  <c r="F3" i="18"/>
  <c r="N25" i="18"/>
  <c r="R39" i="18"/>
  <c r="Q39" i="18"/>
  <c r="U39" i="18" s="1"/>
  <c r="G45" i="18"/>
  <c r="N45" i="18" s="1"/>
  <c r="N49" i="18"/>
  <c r="G54" i="18"/>
  <c r="G17" i="18"/>
  <c r="N33" i="18"/>
  <c r="G47" i="18"/>
  <c r="G48" i="18"/>
  <c r="N21" i="18"/>
  <c r="N20" i="18"/>
  <c r="N17" i="18"/>
  <c r="N19" i="18"/>
  <c r="N16" i="18"/>
  <c r="N53" i="18"/>
  <c r="G38" i="18"/>
  <c r="G35" i="18"/>
  <c r="G32" i="18"/>
  <c r="N18" i="18"/>
  <c r="N15" i="18"/>
  <c r="N52" i="18"/>
  <c r="G34" i="18"/>
  <c r="N34" i="18" s="1"/>
  <c r="G31" i="18"/>
  <c r="G27" i="18"/>
  <c r="N14" i="18"/>
  <c r="N47" i="18"/>
  <c r="N54" i="18"/>
  <c r="N51" i="18"/>
  <c r="N13" i="18"/>
  <c r="N48" i="18"/>
  <c r="N42" i="18"/>
  <c r="N31" i="18"/>
  <c r="N27" i="18"/>
  <c r="G18" i="18"/>
  <c r="G22" i="18"/>
  <c r="G23" i="18"/>
  <c r="N23" i="18" s="1"/>
  <c r="N37" i="18"/>
  <c r="N46" i="18"/>
  <c r="N29" i="18"/>
  <c r="G30" i="18"/>
  <c r="G44" i="18"/>
  <c r="G50" i="18"/>
  <c r="G24" i="18"/>
  <c r="G36" i="18"/>
  <c r="R15" i="17"/>
  <c r="Q15" i="17"/>
  <c r="U15" i="17" s="1"/>
  <c r="R33" i="17"/>
  <c r="Q33" i="17"/>
  <c r="R32" i="17"/>
  <c r="Q32" i="17"/>
  <c r="U32" i="17" s="1"/>
  <c r="R26" i="17"/>
  <c r="Q26" i="17"/>
  <c r="U26" i="17" s="1"/>
  <c r="N48" i="17"/>
  <c r="N28" i="17"/>
  <c r="N39" i="17"/>
  <c r="N37" i="17"/>
  <c r="G44" i="17"/>
  <c r="G41" i="17"/>
  <c r="N24" i="17"/>
  <c r="N21" i="17"/>
  <c r="N23" i="17"/>
  <c r="N20" i="17"/>
  <c r="N17" i="17"/>
  <c r="N54" i="17"/>
  <c r="N51" i="17"/>
  <c r="N31" i="17"/>
  <c r="G42" i="17"/>
  <c r="N42" i="17" s="1"/>
  <c r="N40" i="17"/>
  <c r="G27" i="17"/>
  <c r="N19" i="17"/>
  <c r="G13" i="17"/>
  <c r="G54" i="17"/>
  <c r="N18" i="17"/>
  <c r="G23" i="17"/>
  <c r="G25" i="17"/>
  <c r="N36" i="17"/>
  <c r="G45" i="17"/>
  <c r="F4" i="17"/>
  <c r="F3" i="17"/>
  <c r="N14" i="17"/>
  <c r="G53" i="17"/>
  <c r="N49" i="17"/>
  <c r="G50" i="17"/>
  <c r="N50" i="17" s="1"/>
  <c r="N52" i="17"/>
  <c r="N30" i="17"/>
  <c r="N35" i="17"/>
  <c r="G29" i="17"/>
  <c r="G49" i="17"/>
  <c r="G16" i="17"/>
  <c r="G34" i="17"/>
  <c r="N44" i="17"/>
  <c r="N46" i="17"/>
  <c r="G52" i="17"/>
  <c r="N38" i="17"/>
  <c r="N22" i="17"/>
  <c r="G43" i="17"/>
  <c r="G47" i="17"/>
  <c r="N16" i="16"/>
  <c r="N19" i="16"/>
  <c r="N15" i="16"/>
  <c r="N32" i="16"/>
  <c r="Q49" i="16"/>
  <c r="U49" i="16" s="1"/>
  <c r="Q14" i="16"/>
  <c r="U14" i="16" s="1"/>
  <c r="R53" i="16"/>
  <c r="Q53" i="16"/>
  <c r="U53" i="16" s="1"/>
  <c r="N46" i="16"/>
  <c r="N40" i="16"/>
  <c r="N44" i="16"/>
  <c r="N18" i="16"/>
  <c r="F81" i="16"/>
  <c r="N39" i="16"/>
  <c r="Q54" i="16"/>
  <c r="U54" i="16" s="1"/>
  <c r="Q38" i="16"/>
  <c r="N35" i="16"/>
  <c r="U36" i="16"/>
  <c r="R51" i="16"/>
  <c r="Q51" i="16"/>
  <c r="U51" i="16" s="1"/>
  <c r="R52" i="16"/>
  <c r="Q52" i="16"/>
  <c r="U52" i="16" s="1"/>
  <c r="R13" i="16"/>
  <c r="Q13" i="16"/>
  <c r="U13" i="16" s="1"/>
  <c r="F87" i="16"/>
  <c r="N22" i="16"/>
  <c r="N25" i="16"/>
  <c r="N28" i="16"/>
  <c r="N29" i="16"/>
  <c r="G42" i="16"/>
  <c r="G45" i="16"/>
  <c r="G48" i="16"/>
  <c r="N26" i="16"/>
  <c r="N30" i="16"/>
  <c r="N33" i="16"/>
  <c r="N27" i="16"/>
  <c r="N31" i="16"/>
  <c r="N34" i="16"/>
  <c r="N42" i="16"/>
  <c r="N45" i="16"/>
  <c r="N48" i="16"/>
  <c r="N47" i="16"/>
  <c r="N50" i="16"/>
  <c r="F3" i="16"/>
  <c r="N17" i="16"/>
  <c r="N20" i="16"/>
  <c r="N23" i="16"/>
  <c r="N21" i="16"/>
  <c r="N24" i="16"/>
  <c r="G41" i="16"/>
  <c r="N43" i="15"/>
  <c r="N22" i="15"/>
  <c r="G34" i="15"/>
  <c r="N40" i="15"/>
  <c r="G42" i="15"/>
  <c r="G47" i="15"/>
  <c r="G20" i="15"/>
  <c r="N20" i="15" s="1"/>
  <c r="G28" i="15"/>
  <c r="G29" i="15"/>
  <c r="G46" i="15"/>
  <c r="N46" i="15" s="1"/>
  <c r="G54" i="15"/>
  <c r="N28" i="15"/>
  <c r="N32" i="15"/>
  <c r="G36" i="15"/>
  <c r="G25" i="15"/>
  <c r="G44" i="15"/>
  <c r="G41" i="15"/>
  <c r="N21" i="15"/>
  <c r="N23" i="15"/>
  <c r="N17" i="15"/>
  <c r="N19" i="15"/>
  <c r="N16" i="15"/>
  <c r="N53" i="15"/>
  <c r="G38" i="15"/>
  <c r="G35" i="15"/>
  <c r="N35" i="15" s="1"/>
  <c r="G32" i="15"/>
  <c r="N18" i="15"/>
  <c r="N15" i="15"/>
  <c r="N52" i="15"/>
  <c r="N54" i="15"/>
  <c r="N51" i="15"/>
  <c r="G33" i="15"/>
  <c r="G30" i="15"/>
  <c r="G26" i="15"/>
  <c r="N13" i="15"/>
  <c r="N50" i="15"/>
  <c r="N49" i="15"/>
  <c r="N48" i="15"/>
  <c r="N45" i="15"/>
  <c r="N31" i="15"/>
  <c r="N27" i="15"/>
  <c r="N33" i="15"/>
  <c r="N30" i="15"/>
  <c r="N26" i="15"/>
  <c r="G24" i="15"/>
  <c r="F81" i="15"/>
  <c r="G39" i="15"/>
  <c r="F3" i="15"/>
  <c r="F70" i="14"/>
  <c r="R49" i="14"/>
  <c r="Q49" i="14"/>
  <c r="U49" i="14" s="1"/>
  <c r="N22" i="14"/>
  <c r="N29" i="14"/>
  <c r="N37" i="14"/>
  <c r="F4" i="14"/>
  <c r="F3" i="14"/>
  <c r="N40" i="14"/>
  <c r="N47" i="14"/>
  <c r="N28" i="14"/>
  <c r="G33" i="14"/>
  <c r="G44" i="14"/>
  <c r="N25" i="14"/>
  <c r="G36" i="14"/>
  <c r="N36" i="14" s="1"/>
  <c r="G39" i="14"/>
  <c r="N39" i="14" s="1"/>
  <c r="F85" i="14"/>
  <c r="N24" i="14"/>
  <c r="N21" i="14"/>
  <c r="G43" i="14"/>
  <c r="N43" i="14" s="1"/>
  <c r="N20" i="14"/>
  <c r="N17" i="14"/>
  <c r="N19" i="14"/>
  <c r="N16" i="14"/>
  <c r="N53" i="14"/>
  <c r="G38" i="14"/>
  <c r="G35" i="14"/>
  <c r="G32" i="14"/>
  <c r="N18" i="14"/>
  <c r="N15" i="14"/>
  <c r="N52" i="14"/>
  <c r="G34" i="14"/>
  <c r="G31" i="14"/>
  <c r="G27" i="14"/>
  <c r="N14" i="14"/>
  <c r="N54" i="14"/>
  <c r="N51" i="14"/>
  <c r="N13" i="14"/>
  <c r="N50" i="14"/>
  <c r="N48" i="14"/>
  <c r="N45" i="14"/>
  <c r="G23" i="14"/>
  <c r="N30" i="14"/>
  <c r="G42" i="14"/>
  <c r="N46" i="14"/>
  <c r="N45" i="11"/>
  <c r="G37" i="11"/>
  <c r="N20" i="11"/>
  <c r="N19" i="11"/>
  <c r="N16" i="11"/>
  <c r="N53" i="11"/>
  <c r="G34" i="11"/>
  <c r="G31" i="11"/>
  <c r="N54" i="11"/>
  <c r="N13" i="11"/>
  <c r="N50" i="11"/>
  <c r="N47" i="11"/>
  <c r="N43" i="11"/>
  <c r="N37" i="11"/>
  <c r="N36" i="11"/>
  <c r="N41" i="11"/>
  <c r="G44" i="11"/>
  <c r="G35" i="11"/>
  <c r="G16" i="11"/>
  <c r="N28" i="11"/>
  <c r="G38" i="11"/>
  <c r="N38" i="11" s="1"/>
  <c r="N46" i="11"/>
  <c r="G51" i="11"/>
  <c r="F3" i="11"/>
  <c r="F4" i="11"/>
  <c r="G22" i="11"/>
  <c r="G39" i="11"/>
  <c r="G23" i="11"/>
  <c r="G40" i="11"/>
  <c r="G17" i="11"/>
  <c r="N17" i="11" s="1"/>
  <c r="N25" i="11"/>
  <c r="G26" i="11"/>
  <c r="N26" i="11" s="1"/>
  <c r="N30" i="11"/>
  <c r="G48" i="11"/>
  <c r="G49" i="11"/>
  <c r="G14" i="11"/>
  <c r="N22" i="11"/>
  <c r="N31" i="11"/>
  <c r="G32" i="11"/>
  <c r="G33" i="11"/>
  <c r="G43" i="11"/>
  <c r="G53" i="11"/>
  <c r="G41" i="11"/>
  <c r="G18" i="11"/>
  <c r="N29" i="11"/>
  <c r="G42" i="11"/>
  <c r="N21" i="11"/>
  <c r="G15" i="11"/>
  <c r="G24" i="11"/>
  <c r="G27" i="11"/>
  <c r="N33" i="11"/>
  <c r="G46" i="11"/>
  <c r="G47" i="11"/>
  <c r="G52" i="11"/>
  <c r="N18" i="9"/>
  <c r="N15" i="9"/>
  <c r="R39" i="9"/>
  <c r="Q39" i="9"/>
  <c r="U39" i="9" s="1"/>
  <c r="Q40" i="9"/>
  <c r="U40" i="9" s="1"/>
  <c r="R40" i="9"/>
  <c r="R28" i="9"/>
  <c r="U28" i="9"/>
  <c r="N24" i="9"/>
  <c r="N23" i="9"/>
  <c r="N20" i="9"/>
  <c r="N17" i="9"/>
  <c r="N19" i="9"/>
  <c r="N16" i="9"/>
  <c r="N53" i="9"/>
  <c r="G38" i="9"/>
  <c r="N54" i="9"/>
  <c r="N51" i="9"/>
  <c r="G33" i="9"/>
  <c r="G30" i="9"/>
  <c r="G26" i="9"/>
  <c r="N50" i="9"/>
  <c r="N47" i="9"/>
  <c r="N45" i="9"/>
  <c r="N34" i="9"/>
  <c r="N31" i="9"/>
  <c r="N29" i="9"/>
  <c r="G21" i="9"/>
  <c r="N13" i="9"/>
  <c r="N41" i="9"/>
  <c r="N27" i="9"/>
  <c r="N46" i="9"/>
  <c r="G42" i="9"/>
  <c r="N42" i="9" s="1"/>
  <c r="N22" i="9"/>
  <c r="N14" i="9"/>
  <c r="G48" i="9"/>
  <c r="N48" i="9" s="1"/>
  <c r="G52" i="9"/>
  <c r="G54" i="9"/>
  <c r="F4" i="9"/>
  <c r="F3" i="9"/>
  <c r="Q32" i="9"/>
  <c r="U32" i="9" s="1"/>
  <c r="N25" i="9"/>
  <c r="N35" i="9"/>
  <c r="G49" i="9"/>
  <c r="N49" i="9" s="1"/>
  <c r="G34" i="9"/>
  <c r="G41" i="9"/>
  <c r="G36" i="9"/>
  <c r="G47" i="9"/>
  <c r="G37" i="9"/>
  <c r="G29" i="9"/>
  <c r="G43" i="9"/>
  <c r="G31" i="9"/>
  <c r="G44" i="9"/>
  <c r="F73" i="20" l="1"/>
  <c r="F84" i="18"/>
  <c r="R32" i="31"/>
  <c r="Q32" i="31"/>
  <c r="Q34" i="31"/>
  <c r="R34" i="31"/>
  <c r="R18" i="31"/>
  <c r="Q18" i="31"/>
  <c r="R51" i="31"/>
  <c r="Q51" i="31"/>
  <c r="N40" i="31"/>
  <c r="R45" i="31"/>
  <c r="Q45" i="31"/>
  <c r="N33" i="31"/>
  <c r="Q48" i="31"/>
  <c r="R48" i="31"/>
  <c r="N26" i="31"/>
  <c r="N39" i="31"/>
  <c r="R13" i="31"/>
  <c r="Q13" i="31"/>
  <c r="I83" i="31"/>
  <c r="J83" i="31" s="1"/>
  <c r="R28" i="31"/>
  <c r="Q28" i="31"/>
  <c r="N41" i="31"/>
  <c r="R54" i="31"/>
  <c r="Q54" i="31"/>
  <c r="R53" i="31"/>
  <c r="Q53" i="31"/>
  <c r="Q21" i="31"/>
  <c r="R21" i="31"/>
  <c r="R44" i="31"/>
  <c r="Q44" i="31"/>
  <c r="R47" i="31"/>
  <c r="Q47" i="31"/>
  <c r="N16" i="31"/>
  <c r="R36" i="31"/>
  <c r="Q36" i="31"/>
  <c r="R50" i="31"/>
  <c r="Q50" i="31"/>
  <c r="N19" i="31"/>
  <c r="F66" i="31"/>
  <c r="I91" i="31"/>
  <c r="J91" i="31"/>
  <c r="R14" i="31"/>
  <c r="Q14" i="31"/>
  <c r="I88" i="31"/>
  <c r="J88" i="31" s="1"/>
  <c r="N30" i="31"/>
  <c r="Q31" i="31"/>
  <c r="R31" i="31"/>
  <c r="H43" i="31"/>
  <c r="H40" i="31"/>
  <c r="H37" i="31"/>
  <c r="O23" i="31"/>
  <c r="S23" i="31" s="1"/>
  <c r="O20" i="31"/>
  <c r="S20" i="31" s="1"/>
  <c r="O17" i="31"/>
  <c r="H39" i="31"/>
  <c r="H36" i="31"/>
  <c r="O19" i="31"/>
  <c r="S19" i="31" s="1"/>
  <c r="O16" i="31"/>
  <c r="S16" i="31" s="1"/>
  <c r="O53" i="31"/>
  <c r="H38" i="31"/>
  <c r="H35" i="31"/>
  <c r="H32" i="31"/>
  <c r="O18" i="31"/>
  <c r="O15" i="31"/>
  <c r="O52" i="31"/>
  <c r="H34" i="31"/>
  <c r="H31" i="31"/>
  <c r="H27" i="31"/>
  <c r="O14" i="31"/>
  <c r="O54" i="31"/>
  <c r="O51" i="31"/>
  <c r="H33" i="31"/>
  <c r="H30" i="31"/>
  <c r="H26" i="31"/>
  <c r="O13" i="31"/>
  <c r="O49" i="31"/>
  <c r="O46" i="31"/>
  <c r="O50" i="31"/>
  <c r="O47" i="31"/>
  <c r="S47" i="31" s="1"/>
  <c r="H29" i="31"/>
  <c r="H28" i="31"/>
  <c r="H25" i="31"/>
  <c r="H22" i="31"/>
  <c r="O44" i="31"/>
  <c r="S44" i="31" s="1"/>
  <c r="O41" i="31"/>
  <c r="S41" i="31" s="1"/>
  <c r="H19" i="31"/>
  <c r="H16" i="31"/>
  <c r="H53" i="31"/>
  <c r="O43" i="31"/>
  <c r="S43" i="31" s="1"/>
  <c r="O40" i="31"/>
  <c r="S40" i="31" s="1"/>
  <c r="O37" i="31"/>
  <c r="S37" i="31" s="1"/>
  <c r="H18" i="31"/>
  <c r="H15" i="31"/>
  <c r="H48" i="31"/>
  <c r="H46" i="31"/>
  <c r="O45" i="31"/>
  <c r="O24" i="31"/>
  <c r="H42" i="31"/>
  <c r="H24" i="31"/>
  <c r="H14" i="31"/>
  <c r="O28" i="31"/>
  <c r="H23" i="31"/>
  <c r="O33" i="31"/>
  <c r="S33" i="31" s="1"/>
  <c r="O32" i="31"/>
  <c r="S32" i="31" s="1"/>
  <c r="H13" i="31"/>
  <c r="O22" i="31"/>
  <c r="H45" i="31"/>
  <c r="O36" i="31"/>
  <c r="O27" i="31"/>
  <c r="H41" i="31"/>
  <c r="O31" i="31"/>
  <c r="O21" i="31"/>
  <c r="H21" i="31"/>
  <c r="H52" i="31"/>
  <c r="H51" i="31"/>
  <c r="O35" i="31"/>
  <c r="S35" i="31" s="1"/>
  <c r="O26" i="31"/>
  <c r="S26" i="31" s="1"/>
  <c r="O48" i="31"/>
  <c r="O34" i="31"/>
  <c r="O25" i="31"/>
  <c r="H47" i="31"/>
  <c r="O38" i="31"/>
  <c r="S38" i="31" s="1"/>
  <c r="O29" i="31"/>
  <c r="H17" i="31"/>
  <c r="O42" i="31"/>
  <c r="H20" i="31"/>
  <c r="O30" i="31"/>
  <c r="S30" i="31" s="1"/>
  <c r="H44" i="31"/>
  <c r="H54" i="31"/>
  <c r="H49" i="31"/>
  <c r="H50" i="31"/>
  <c r="O39" i="31"/>
  <c r="S39" i="31" s="1"/>
  <c r="I70" i="31"/>
  <c r="J70" i="31" s="1"/>
  <c r="I85" i="31"/>
  <c r="J85" i="31" s="1"/>
  <c r="N25" i="31"/>
  <c r="F71" i="31"/>
  <c r="I63" i="31"/>
  <c r="J63" i="31" s="1"/>
  <c r="I74" i="31"/>
  <c r="J74" i="31" s="1"/>
  <c r="R24" i="31"/>
  <c r="Q24" i="31"/>
  <c r="Q17" i="31"/>
  <c r="R17" i="31"/>
  <c r="N43" i="31"/>
  <c r="N38" i="31"/>
  <c r="J67" i="31"/>
  <c r="I67" i="31"/>
  <c r="R52" i="31"/>
  <c r="Q52" i="31"/>
  <c r="N20" i="31"/>
  <c r="Q37" i="31"/>
  <c r="R37" i="31"/>
  <c r="R49" i="31"/>
  <c r="Q49" i="31"/>
  <c r="N35" i="31"/>
  <c r="R29" i="31"/>
  <c r="Q29" i="31"/>
  <c r="F90" i="31"/>
  <c r="R42" i="31"/>
  <c r="Q42" i="31"/>
  <c r="R15" i="31"/>
  <c r="Q15" i="31"/>
  <c r="R23" i="31"/>
  <c r="Q23" i="31"/>
  <c r="R34" i="26"/>
  <c r="Q34" i="26"/>
  <c r="Q23" i="26"/>
  <c r="R23" i="26"/>
  <c r="R13" i="26"/>
  <c r="Q13" i="26"/>
  <c r="R33" i="26"/>
  <c r="Q33" i="26"/>
  <c r="R31" i="26"/>
  <c r="Q31" i="26"/>
  <c r="Q16" i="26"/>
  <c r="R16" i="26"/>
  <c r="Q41" i="26"/>
  <c r="R41" i="26"/>
  <c r="Q19" i="26"/>
  <c r="R19" i="26"/>
  <c r="Q28" i="26"/>
  <c r="R28" i="26"/>
  <c r="R26" i="26"/>
  <c r="Q26" i="26"/>
  <c r="Q29" i="26"/>
  <c r="R29" i="26"/>
  <c r="N52" i="26"/>
  <c r="I63" i="26"/>
  <c r="J63" i="26" s="1"/>
  <c r="R43" i="26"/>
  <c r="Q43" i="26"/>
  <c r="N15" i="26"/>
  <c r="Q35" i="26"/>
  <c r="R35" i="26"/>
  <c r="N18" i="26"/>
  <c r="R44" i="26"/>
  <c r="Q44" i="26"/>
  <c r="N30" i="26"/>
  <c r="Q38" i="26"/>
  <c r="R38" i="26"/>
  <c r="R40" i="26"/>
  <c r="Q40" i="26"/>
  <c r="R49" i="26"/>
  <c r="Q49" i="26"/>
  <c r="R39" i="26"/>
  <c r="Q39" i="26"/>
  <c r="Q36" i="26"/>
  <c r="R36" i="26"/>
  <c r="I75" i="26"/>
  <c r="J75" i="26" s="1"/>
  <c r="R47" i="26"/>
  <c r="Q47" i="26"/>
  <c r="R17" i="26"/>
  <c r="Q17" i="26"/>
  <c r="N42" i="26"/>
  <c r="N48" i="26"/>
  <c r="N50" i="26"/>
  <c r="R45" i="26"/>
  <c r="Q45" i="26"/>
  <c r="Q22" i="26"/>
  <c r="R22" i="26"/>
  <c r="I73" i="26"/>
  <c r="J73" i="26" s="1"/>
  <c r="N21" i="26"/>
  <c r="R20" i="26"/>
  <c r="Q20" i="26"/>
  <c r="I92" i="26"/>
  <c r="J92" i="26" s="1"/>
  <c r="R51" i="26"/>
  <c r="Q51" i="26"/>
  <c r="R24" i="26"/>
  <c r="Q24" i="26"/>
  <c r="Q37" i="26"/>
  <c r="R37" i="26"/>
  <c r="N32" i="26"/>
  <c r="N46" i="26"/>
  <c r="N54" i="26"/>
  <c r="H43" i="26"/>
  <c r="H40" i="26"/>
  <c r="H37" i="26"/>
  <c r="O23" i="26"/>
  <c r="S23" i="26" s="1"/>
  <c r="O20" i="26"/>
  <c r="O17" i="26"/>
  <c r="O49" i="26"/>
  <c r="H39" i="26"/>
  <c r="H36" i="26"/>
  <c r="O19" i="26"/>
  <c r="S19" i="26" s="1"/>
  <c r="O16" i="26"/>
  <c r="O53" i="26"/>
  <c r="S53" i="26" s="1"/>
  <c r="H38" i="26"/>
  <c r="H35" i="26"/>
  <c r="H32" i="26"/>
  <c r="O18" i="26"/>
  <c r="S18" i="26" s="1"/>
  <c r="O15" i="26"/>
  <c r="S15" i="26" s="1"/>
  <c r="O52" i="26"/>
  <c r="S52" i="26" s="1"/>
  <c r="H34" i="26"/>
  <c r="H31" i="26"/>
  <c r="H27" i="26"/>
  <c r="O14" i="26"/>
  <c r="S14" i="26" s="1"/>
  <c r="O54" i="26"/>
  <c r="O51" i="26"/>
  <c r="H33" i="26"/>
  <c r="H30" i="26"/>
  <c r="H26" i="26"/>
  <c r="O13" i="26"/>
  <c r="S13" i="26" s="1"/>
  <c r="O50" i="26"/>
  <c r="O47" i="26"/>
  <c r="H29" i="26"/>
  <c r="H28" i="26"/>
  <c r="H25" i="26"/>
  <c r="H22" i="26"/>
  <c r="H52" i="26"/>
  <c r="O39" i="26"/>
  <c r="O36" i="26"/>
  <c r="H14" i="26"/>
  <c r="H49" i="26"/>
  <c r="H46" i="26"/>
  <c r="O33" i="26"/>
  <c r="S33" i="26" s="1"/>
  <c r="O30" i="26"/>
  <c r="S30" i="26" s="1"/>
  <c r="O26" i="26"/>
  <c r="O48" i="26"/>
  <c r="S48" i="26" s="1"/>
  <c r="O40" i="26"/>
  <c r="S40" i="26" s="1"/>
  <c r="H15" i="26"/>
  <c r="H50" i="26"/>
  <c r="H23" i="26"/>
  <c r="O21" i="26"/>
  <c r="O29" i="26"/>
  <c r="S29" i="26" s="1"/>
  <c r="H21" i="26"/>
  <c r="O46" i="26"/>
  <c r="S46" i="26" s="1"/>
  <c r="H44" i="26"/>
  <c r="O28" i="26"/>
  <c r="O42" i="26"/>
  <c r="H20" i="26"/>
  <c r="O38" i="26"/>
  <c r="O34" i="26"/>
  <c r="S34" i="26" s="1"/>
  <c r="O43" i="26"/>
  <c r="H42" i="26"/>
  <c r="O35" i="26"/>
  <c r="H13" i="26"/>
  <c r="H47" i="26"/>
  <c r="O27" i="26"/>
  <c r="S27" i="26" s="1"/>
  <c r="H48" i="26"/>
  <c r="H19" i="26"/>
  <c r="O45" i="26"/>
  <c r="O32" i="26"/>
  <c r="O24" i="26"/>
  <c r="H53" i="26"/>
  <c r="O37" i="26"/>
  <c r="S37" i="26" s="1"/>
  <c r="H54" i="26"/>
  <c r="H45" i="26"/>
  <c r="H24" i="26"/>
  <c r="H16" i="26"/>
  <c r="O44" i="26"/>
  <c r="H51" i="26"/>
  <c r="H41" i="26"/>
  <c r="O31" i="26"/>
  <c r="S31" i="26" s="1"/>
  <c r="O22" i="26"/>
  <c r="H17" i="26"/>
  <c r="O25" i="26"/>
  <c r="S25" i="26" s="1"/>
  <c r="O41" i="26"/>
  <c r="S41" i="26" s="1"/>
  <c r="H18" i="26"/>
  <c r="I57" i="26"/>
  <c r="J57" i="26" s="1"/>
  <c r="I97" i="26"/>
  <c r="J97" i="26" s="1"/>
  <c r="N27" i="26"/>
  <c r="N14" i="26"/>
  <c r="N53" i="26"/>
  <c r="N25" i="26"/>
  <c r="F66" i="21"/>
  <c r="Q28" i="22"/>
  <c r="R28" i="22"/>
  <c r="R35" i="22"/>
  <c r="Q35" i="22"/>
  <c r="Q22" i="22"/>
  <c r="R22" i="22"/>
  <c r="R17" i="22"/>
  <c r="Q17" i="22"/>
  <c r="N49" i="22"/>
  <c r="Q42" i="22"/>
  <c r="R42" i="22"/>
  <c r="R20" i="22"/>
  <c r="Q20" i="22"/>
  <c r="Q25" i="22"/>
  <c r="R25" i="22"/>
  <c r="R14" i="22"/>
  <c r="Q14" i="22"/>
  <c r="H43" i="22"/>
  <c r="H40" i="22"/>
  <c r="H37" i="22"/>
  <c r="O23" i="22"/>
  <c r="O20" i="22"/>
  <c r="O17" i="22"/>
  <c r="O49" i="22"/>
  <c r="S49" i="22" s="1"/>
  <c r="H39" i="22"/>
  <c r="H36" i="22"/>
  <c r="O19" i="22"/>
  <c r="O16" i="22"/>
  <c r="O53" i="22"/>
  <c r="H38" i="22"/>
  <c r="H35" i="22"/>
  <c r="H32" i="22"/>
  <c r="O18" i="22"/>
  <c r="O15" i="22"/>
  <c r="O52" i="22"/>
  <c r="H34" i="22"/>
  <c r="H31" i="22"/>
  <c r="H27" i="22"/>
  <c r="O14" i="22"/>
  <c r="O54" i="22"/>
  <c r="O51" i="22"/>
  <c r="H33" i="22"/>
  <c r="H30" i="22"/>
  <c r="H26" i="22"/>
  <c r="O13" i="22"/>
  <c r="O50" i="22"/>
  <c r="S50" i="22" s="1"/>
  <c r="O47" i="22"/>
  <c r="H29" i="22"/>
  <c r="H28" i="22"/>
  <c r="H25" i="22"/>
  <c r="H22" i="22"/>
  <c r="O46" i="22"/>
  <c r="O44" i="22"/>
  <c r="O41" i="22"/>
  <c r="S41" i="22" s="1"/>
  <c r="H19" i="22"/>
  <c r="H16" i="22"/>
  <c r="H49" i="22"/>
  <c r="H46" i="22"/>
  <c r="O33" i="22"/>
  <c r="O30" i="22"/>
  <c r="O26" i="22"/>
  <c r="H48" i="22"/>
  <c r="H45" i="22"/>
  <c r="H42" i="22"/>
  <c r="O29" i="22"/>
  <c r="O28" i="22"/>
  <c r="O25" i="22"/>
  <c r="O22" i="22"/>
  <c r="O35" i="22"/>
  <c r="H50" i="22"/>
  <c r="H44" i="22"/>
  <c r="H51" i="22"/>
  <c r="O40" i="22"/>
  <c r="O34" i="22"/>
  <c r="S34" i="22" s="1"/>
  <c r="H41" i="22"/>
  <c r="O32" i="22"/>
  <c r="O39" i="22"/>
  <c r="S39" i="22" s="1"/>
  <c r="O21" i="22"/>
  <c r="O27" i="22"/>
  <c r="S27" i="22" s="1"/>
  <c r="O24" i="22"/>
  <c r="H14" i="22"/>
  <c r="H53" i="22"/>
  <c r="H52" i="22"/>
  <c r="O48" i="22"/>
  <c r="O38" i="22"/>
  <c r="H24" i="22"/>
  <c r="O45" i="22"/>
  <c r="S45" i="22" s="1"/>
  <c r="O37" i="22"/>
  <c r="H18" i="22"/>
  <c r="H13" i="22"/>
  <c r="H54" i="22"/>
  <c r="H23" i="22"/>
  <c r="O42" i="22"/>
  <c r="O31" i="22"/>
  <c r="S31" i="22" s="1"/>
  <c r="H21" i="22"/>
  <c r="H20" i="22"/>
  <c r="H17" i="22"/>
  <c r="H15" i="22"/>
  <c r="H47" i="22"/>
  <c r="O36" i="22"/>
  <c r="S36" i="22" s="1"/>
  <c r="O43" i="22"/>
  <c r="N43" i="22"/>
  <c r="Q26" i="22"/>
  <c r="R26" i="22"/>
  <c r="R45" i="22"/>
  <c r="Q45" i="22"/>
  <c r="R52" i="22"/>
  <c r="Q52" i="22"/>
  <c r="R23" i="22"/>
  <c r="Q23" i="22"/>
  <c r="Q19" i="22"/>
  <c r="R19" i="22"/>
  <c r="R46" i="22"/>
  <c r="Q46" i="22"/>
  <c r="Q30" i="22"/>
  <c r="R30" i="22"/>
  <c r="R48" i="22"/>
  <c r="Q48" i="22"/>
  <c r="R15" i="22"/>
  <c r="Q15" i="22"/>
  <c r="R33" i="22"/>
  <c r="Q33" i="22"/>
  <c r="N50" i="22"/>
  <c r="R18" i="22"/>
  <c r="Q18" i="22"/>
  <c r="Q34" i="22"/>
  <c r="R34" i="22"/>
  <c r="R13" i="22"/>
  <c r="Q13" i="22"/>
  <c r="N47" i="22"/>
  <c r="R32" i="22"/>
  <c r="Q32" i="22"/>
  <c r="R21" i="22"/>
  <c r="Q21" i="22"/>
  <c r="Q29" i="22"/>
  <c r="R29" i="22"/>
  <c r="N41" i="22"/>
  <c r="N39" i="22"/>
  <c r="R24" i="22"/>
  <c r="Q24" i="22"/>
  <c r="R54" i="22"/>
  <c r="Q54" i="22"/>
  <c r="N36" i="22"/>
  <c r="N27" i="22"/>
  <c r="R53" i="22"/>
  <c r="Q53" i="22"/>
  <c r="N31" i="22"/>
  <c r="R51" i="22"/>
  <c r="Q51" i="22"/>
  <c r="Q16" i="22"/>
  <c r="R16" i="22"/>
  <c r="R31" i="21"/>
  <c r="Q31" i="21"/>
  <c r="R34" i="21"/>
  <c r="Q34" i="21"/>
  <c r="R48" i="21"/>
  <c r="Q48" i="21"/>
  <c r="Q27" i="21"/>
  <c r="R27" i="21"/>
  <c r="R51" i="21"/>
  <c r="Q51" i="21"/>
  <c r="N35" i="21"/>
  <c r="R21" i="21"/>
  <c r="Q21" i="21"/>
  <c r="R36" i="21"/>
  <c r="Q36" i="21"/>
  <c r="R44" i="21"/>
  <c r="Q44" i="21"/>
  <c r="R54" i="21"/>
  <c r="Q54" i="21"/>
  <c r="R24" i="21"/>
  <c r="Q24" i="21"/>
  <c r="R14" i="21"/>
  <c r="Q14" i="21"/>
  <c r="R53" i="21"/>
  <c r="Q53" i="21"/>
  <c r="Q19" i="21"/>
  <c r="R19" i="21"/>
  <c r="Q16" i="21"/>
  <c r="R16" i="21"/>
  <c r="R46" i="21"/>
  <c r="Q46" i="21"/>
  <c r="Q43" i="21"/>
  <c r="R43" i="21"/>
  <c r="N28" i="21"/>
  <c r="R42" i="21"/>
  <c r="Q42" i="21"/>
  <c r="N45" i="21"/>
  <c r="R17" i="21"/>
  <c r="Q17" i="21"/>
  <c r="R52" i="21"/>
  <c r="Q52" i="21"/>
  <c r="N20" i="21"/>
  <c r="N49" i="21"/>
  <c r="H43" i="21"/>
  <c r="H40" i="21"/>
  <c r="H37" i="21"/>
  <c r="O23" i="21"/>
  <c r="S23" i="21" s="1"/>
  <c r="O20" i="21"/>
  <c r="S20" i="21" s="1"/>
  <c r="O17" i="21"/>
  <c r="H39" i="21"/>
  <c r="H36" i="21"/>
  <c r="O19" i="21"/>
  <c r="O16" i="21"/>
  <c r="O53" i="21"/>
  <c r="H38" i="21"/>
  <c r="H35" i="21"/>
  <c r="H32" i="21"/>
  <c r="O18" i="21"/>
  <c r="O15" i="21"/>
  <c r="O52" i="21"/>
  <c r="H34" i="21"/>
  <c r="H31" i="21"/>
  <c r="H27" i="21"/>
  <c r="O14" i="21"/>
  <c r="O54" i="21"/>
  <c r="O51" i="21"/>
  <c r="H33" i="21"/>
  <c r="H30" i="21"/>
  <c r="H26" i="21"/>
  <c r="O13" i="21"/>
  <c r="S13" i="21" s="1"/>
  <c r="O50" i="21"/>
  <c r="O47" i="21"/>
  <c r="H29" i="21"/>
  <c r="H28" i="21"/>
  <c r="H25" i="21"/>
  <c r="H22" i="21"/>
  <c r="O49" i="21"/>
  <c r="O46" i="21"/>
  <c r="O44" i="21"/>
  <c r="S44" i="21" s="1"/>
  <c r="O41" i="21"/>
  <c r="S41" i="21" s="1"/>
  <c r="H19" i="21"/>
  <c r="H16" i="21"/>
  <c r="H49" i="21"/>
  <c r="H46" i="21"/>
  <c r="O33" i="21"/>
  <c r="O30" i="21"/>
  <c r="O26" i="21"/>
  <c r="H48" i="21"/>
  <c r="H45" i="21"/>
  <c r="H42" i="21"/>
  <c r="O29" i="21"/>
  <c r="O28" i="21"/>
  <c r="S28" i="21" s="1"/>
  <c r="O25" i="21"/>
  <c r="O22" i="21"/>
  <c r="H23" i="21"/>
  <c r="O40" i="21"/>
  <c r="O38" i="21"/>
  <c r="O42" i="21"/>
  <c r="S42" i="21" s="1"/>
  <c r="O37" i="21"/>
  <c r="S37" i="21" s="1"/>
  <c r="O43" i="21"/>
  <c r="H44" i="21"/>
  <c r="H53" i="21"/>
  <c r="O36" i="21"/>
  <c r="H54" i="21"/>
  <c r="O45" i="21"/>
  <c r="S45" i="21" s="1"/>
  <c r="O32" i="21"/>
  <c r="H50" i="21"/>
  <c r="O34" i="21"/>
  <c r="S34" i="21" s="1"/>
  <c r="O21" i="21"/>
  <c r="H52" i="21"/>
  <c r="O48" i="21"/>
  <c r="S48" i="21" s="1"/>
  <c r="O35" i="21"/>
  <c r="S35" i="21" s="1"/>
  <c r="O31" i="21"/>
  <c r="S31" i="21" s="1"/>
  <c r="O24" i="21"/>
  <c r="H14" i="21"/>
  <c r="O39" i="21"/>
  <c r="S39" i="21" s="1"/>
  <c r="O27" i="21"/>
  <c r="S27" i="21" s="1"/>
  <c r="H24" i="21"/>
  <c r="H51" i="21"/>
  <c r="H18" i="21"/>
  <c r="H13" i="21"/>
  <c r="H17" i="21"/>
  <c r="H21" i="21"/>
  <c r="H47" i="21"/>
  <c r="H41" i="21"/>
  <c r="H20" i="21"/>
  <c r="H15" i="21"/>
  <c r="N26" i="21"/>
  <c r="R47" i="21"/>
  <c r="Q47" i="21"/>
  <c r="R15" i="21"/>
  <c r="Q15" i="21"/>
  <c r="N23" i="21"/>
  <c r="Q30" i="21"/>
  <c r="R30" i="21"/>
  <c r="R50" i="21"/>
  <c r="Q50" i="21"/>
  <c r="R18" i="21"/>
  <c r="Q18" i="21"/>
  <c r="R33" i="21"/>
  <c r="Q33" i="21"/>
  <c r="R13" i="21"/>
  <c r="Q13" i="21"/>
  <c r="R39" i="21"/>
  <c r="Q39" i="21"/>
  <c r="N41" i="21"/>
  <c r="Q29" i="21"/>
  <c r="R29" i="21"/>
  <c r="N37" i="21"/>
  <c r="I89" i="21"/>
  <c r="J89" i="21" s="1"/>
  <c r="N32" i="21"/>
  <c r="N40" i="21"/>
  <c r="N38" i="21"/>
  <c r="F76" i="17"/>
  <c r="F70" i="17"/>
  <c r="F81" i="20"/>
  <c r="F69" i="20"/>
  <c r="F58" i="20"/>
  <c r="F87" i="18"/>
  <c r="F85" i="18"/>
  <c r="Q47" i="20"/>
  <c r="R47" i="20"/>
  <c r="R50" i="20"/>
  <c r="Q50" i="20"/>
  <c r="Q27" i="20"/>
  <c r="R27" i="20"/>
  <c r="R53" i="20"/>
  <c r="Q53" i="20"/>
  <c r="Q22" i="20"/>
  <c r="R22" i="20"/>
  <c r="H43" i="20"/>
  <c r="H40" i="20"/>
  <c r="H37" i="20"/>
  <c r="O23" i="20"/>
  <c r="S23" i="20" s="1"/>
  <c r="O20" i="20"/>
  <c r="O17" i="20"/>
  <c r="S17" i="20" s="1"/>
  <c r="H39" i="20"/>
  <c r="H36" i="20"/>
  <c r="O19" i="20"/>
  <c r="O16" i="20"/>
  <c r="O54" i="20"/>
  <c r="O51" i="20"/>
  <c r="O53" i="20"/>
  <c r="H38" i="20"/>
  <c r="H35" i="20"/>
  <c r="H32" i="20"/>
  <c r="O18" i="20"/>
  <c r="S18" i="20" s="1"/>
  <c r="O15" i="20"/>
  <c r="O52" i="20"/>
  <c r="H34" i="20"/>
  <c r="H31" i="20"/>
  <c r="H27" i="20"/>
  <c r="O14" i="20"/>
  <c r="O44" i="20"/>
  <c r="O41" i="20"/>
  <c r="S41" i="20" s="1"/>
  <c r="H19" i="20"/>
  <c r="H16" i="20"/>
  <c r="H53" i="20"/>
  <c r="H49" i="20"/>
  <c r="H46" i="20"/>
  <c r="O33" i="20"/>
  <c r="O30" i="20"/>
  <c r="O26" i="20"/>
  <c r="O46" i="20"/>
  <c r="H42" i="20"/>
  <c r="H28" i="20"/>
  <c r="H47" i="20"/>
  <c r="O27" i="20"/>
  <c r="S27" i="20" s="1"/>
  <c r="H45" i="20"/>
  <c r="H41" i="20"/>
  <c r="O48" i="20"/>
  <c r="S48" i="20" s="1"/>
  <c r="H33" i="20"/>
  <c r="H18" i="20"/>
  <c r="H13" i="20"/>
  <c r="O47" i="20"/>
  <c r="S47" i="20" s="1"/>
  <c r="H23" i="20"/>
  <c r="H22" i="20"/>
  <c r="O21" i="20"/>
  <c r="H17" i="20"/>
  <c r="O35" i="20"/>
  <c r="O31" i="20"/>
  <c r="O43" i="20"/>
  <c r="O39" i="20"/>
  <c r="S39" i="20" s="1"/>
  <c r="H26" i="20"/>
  <c r="H21" i="20"/>
  <c r="H44" i="20"/>
  <c r="O42" i="20"/>
  <c r="S42" i="20" s="1"/>
  <c r="O25" i="20"/>
  <c r="H52" i="20"/>
  <c r="O38" i="20"/>
  <c r="H15" i="20"/>
  <c r="O50" i="20"/>
  <c r="O37" i="20"/>
  <c r="H30" i="20"/>
  <c r="H25" i="20"/>
  <c r="O24" i="20"/>
  <c r="S24" i="20" s="1"/>
  <c r="H20" i="20"/>
  <c r="H51" i="20"/>
  <c r="O45" i="20"/>
  <c r="S45" i="20" s="1"/>
  <c r="H29" i="20"/>
  <c r="O28" i="20"/>
  <c r="S28" i="20" s="1"/>
  <c r="H50" i="20"/>
  <c r="H54" i="20"/>
  <c r="O36" i="20"/>
  <c r="S36" i="20" s="1"/>
  <c r="O13" i="20"/>
  <c r="S13" i="20" s="1"/>
  <c r="O34" i="20"/>
  <c r="O40" i="20"/>
  <c r="O29" i="20"/>
  <c r="H24" i="20"/>
  <c r="O49" i="20"/>
  <c r="H48" i="20"/>
  <c r="O32" i="20"/>
  <c r="S32" i="20" s="1"/>
  <c r="O22" i="20"/>
  <c r="S22" i="20" s="1"/>
  <c r="H14" i="20"/>
  <c r="R31" i="20"/>
  <c r="Q31" i="20"/>
  <c r="Q16" i="20"/>
  <c r="R16" i="20"/>
  <c r="Q43" i="20"/>
  <c r="R43" i="20"/>
  <c r="R34" i="20"/>
  <c r="Q34" i="20"/>
  <c r="Q19" i="20"/>
  <c r="R19" i="20"/>
  <c r="R38" i="20"/>
  <c r="Q38" i="20"/>
  <c r="R13" i="20"/>
  <c r="Q13" i="20"/>
  <c r="R35" i="20"/>
  <c r="Q35" i="20"/>
  <c r="R26" i="20"/>
  <c r="Q26" i="20"/>
  <c r="N41" i="20"/>
  <c r="Q30" i="20"/>
  <c r="R30" i="20"/>
  <c r="N42" i="20"/>
  <c r="R52" i="20"/>
  <c r="Q52" i="20"/>
  <c r="N28" i="20"/>
  <c r="Q44" i="20"/>
  <c r="R44" i="20"/>
  <c r="N45" i="20"/>
  <c r="N17" i="20"/>
  <c r="R46" i="20"/>
  <c r="Q46" i="20"/>
  <c r="Q48" i="20"/>
  <c r="R48" i="20"/>
  <c r="R20" i="20"/>
  <c r="Q20" i="20"/>
  <c r="R49" i="20"/>
  <c r="Q49" i="20"/>
  <c r="R15" i="20"/>
  <c r="Q15" i="20"/>
  <c r="N23" i="20"/>
  <c r="Q40" i="20"/>
  <c r="R40" i="20"/>
  <c r="I61" i="20"/>
  <c r="J61" i="20" s="1"/>
  <c r="N18" i="20"/>
  <c r="R51" i="20"/>
  <c r="Q51" i="20"/>
  <c r="R54" i="20"/>
  <c r="Q54" i="20"/>
  <c r="N36" i="20"/>
  <c r="N33" i="20"/>
  <c r="N32" i="20"/>
  <c r="N39" i="20"/>
  <c r="R21" i="20"/>
  <c r="Q21" i="20"/>
  <c r="N24" i="20"/>
  <c r="R50" i="19"/>
  <c r="Q50" i="19"/>
  <c r="R27" i="19"/>
  <c r="Q27" i="19"/>
  <c r="R42" i="19"/>
  <c r="Q42" i="19"/>
  <c r="R53" i="19"/>
  <c r="Q53" i="19"/>
  <c r="R14" i="19"/>
  <c r="Q14" i="19"/>
  <c r="H43" i="19"/>
  <c r="H40" i="19"/>
  <c r="H37" i="19"/>
  <c r="O23" i="19"/>
  <c r="S23" i="19" s="1"/>
  <c r="O20" i="19"/>
  <c r="O17" i="19"/>
  <c r="H39" i="19"/>
  <c r="H36" i="19"/>
  <c r="O19" i="19"/>
  <c r="O16" i="19"/>
  <c r="O53" i="19"/>
  <c r="H38" i="19"/>
  <c r="H35" i="19"/>
  <c r="H32" i="19"/>
  <c r="O18" i="19"/>
  <c r="S18" i="19" s="1"/>
  <c r="O15" i="19"/>
  <c r="O52" i="19"/>
  <c r="S52" i="19" s="1"/>
  <c r="O48" i="19"/>
  <c r="O45" i="19"/>
  <c r="S45" i="19" s="1"/>
  <c r="O42" i="19"/>
  <c r="H23" i="19"/>
  <c r="H20" i="19"/>
  <c r="H17" i="19"/>
  <c r="O44" i="19"/>
  <c r="O41" i="19"/>
  <c r="O50" i="19"/>
  <c r="S50" i="19" s="1"/>
  <c r="O46" i="19"/>
  <c r="O31" i="19"/>
  <c r="H28" i="19"/>
  <c r="H53" i="19"/>
  <c r="H54" i="19"/>
  <c r="O33" i="19"/>
  <c r="O14" i="19"/>
  <c r="S14" i="19" s="1"/>
  <c r="O29" i="19"/>
  <c r="O27" i="19"/>
  <c r="S27" i="19" s="1"/>
  <c r="H24" i="19"/>
  <c r="H22" i="19"/>
  <c r="H13" i="19"/>
  <c r="H42" i="19"/>
  <c r="H31" i="19"/>
  <c r="O25" i="19"/>
  <c r="S25" i="19" s="1"/>
  <c r="H52" i="19"/>
  <c r="H48" i="19"/>
  <c r="H44" i="19"/>
  <c r="O34" i="19"/>
  <c r="H25" i="19"/>
  <c r="O21" i="19"/>
  <c r="S21" i="19" s="1"/>
  <c r="O51" i="19"/>
  <c r="O49" i="19"/>
  <c r="O43" i="19"/>
  <c r="O30" i="19"/>
  <c r="H47" i="19"/>
  <c r="H41" i="19"/>
  <c r="H30" i="19"/>
  <c r="H19" i="19"/>
  <c r="H51" i="19"/>
  <c r="O40" i="19"/>
  <c r="O37" i="19"/>
  <c r="S37" i="19" s="1"/>
  <c r="O22" i="19"/>
  <c r="S22" i="19" s="1"/>
  <c r="O13" i="19"/>
  <c r="S13" i="19" s="1"/>
  <c r="O26" i="19"/>
  <c r="H16" i="19"/>
  <c r="O54" i="19"/>
  <c r="O24" i="19"/>
  <c r="S24" i="19" s="1"/>
  <c r="H15" i="19"/>
  <c r="H26" i="19"/>
  <c r="O38" i="19"/>
  <c r="S38" i="19" s="1"/>
  <c r="H21" i="19"/>
  <c r="O39" i="19"/>
  <c r="S39" i="19" s="1"/>
  <c r="O28" i="19"/>
  <c r="H27" i="19"/>
  <c r="H18" i="19"/>
  <c r="H14" i="19"/>
  <c r="H49" i="19"/>
  <c r="O47" i="19"/>
  <c r="S47" i="19" s="1"/>
  <c r="H50" i="19"/>
  <c r="H29" i="19"/>
  <c r="O32" i="19"/>
  <c r="H46" i="19"/>
  <c r="H45" i="19"/>
  <c r="O35" i="19"/>
  <c r="H34" i="19"/>
  <c r="O36" i="19"/>
  <c r="H33" i="19"/>
  <c r="Q34" i="19"/>
  <c r="R34" i="19"/>
  <c r="Q19" i="19"/>
  <c r="R19" i="19"/>
  <c r="R39" i="19"/>
  <c r="Q39" i="19"/>
  <c r="Q51" i="19"/>
  <c r="R51" i="19"/>
  <c r="R28" i="19"/>
  <c r="Q28" i="19"/>
  <c r="R26" i="19"/>
  <c r="Q26" i="19"/>
  <c r="Q54" i="19"/>
  <c r="R54" i="19"/>
  <c r="R35" i="19"/>
  <c r="Q35" i="19"/>
  <c r="R37" i="19"/>
  <c r="Q37" i="19"/>
  <c r="Q44" i="19"/>
  <c r="R44" i="19"/>
  <c r="Q20" i="19"/>
  <c r="R20" i="19"/>
  <c r="R43" i="19"/>
  <c r="Q43" i="19"/>
  <c r="R32" i="19"/>
  <c r="Q32" i="19"/>
  <c r="R29" i="19"/>
  <c r="Q29" i="19"/>
  <c r="N23" i="19"/>
  <c r="Q33" i="19"/>
  <c r="R33" i="19"/>
  <c r="Q17" i="19"/>
  <c r="R17" i="19"/>
  <c r="Q41" i="19"/>
  <c r="R41" i="19"/>
  <c r="R36" i="19"/>
  <c r="Q36" i="19"/>
  <c r="N45" i="19"/>
  <c r="I57" i="19"/>
  <c r="J57" i="19" s="1"/>
  <c r="N18" i="19"/>
  <c r="N40" i="19"/>
  <c r="N22" i="19"/>
  <c r="R47" i="19"/>
  <c r="Q47" i="19"/>
  <c r="N15" i="19"/>
  <c r="Q30" i="19"/>
  <c r="R30" i="19"/>
  <c r="R46" i="19"/>
  <c r="Q46" i="19"/>
  <c r="N21" i="19"/>
  <c r="Q25" i="19"/>
  <c r="R25" i="19"/>
  <c r="R48" i="19"/>
  <c r="Q48" i="19"/>
  <c r="I69" i="19"/>
  <c r="J69" i="19" s="1"/>
  <c r="R31" i="19"/>
  <c r="Q31" i="19"/>
  <c r="Q49" i="19"/>
  <c r="R49" i="19"/>
  <c r="N24" i="19"/>
  <c r="N13" i="19"/>
  <c r="N38" i="19"/>
  <c r="N52" i="19"/>
  <c r="Q16" i="19"/>
  <c r="R16" i="19"/>
  <c r="R23" i="18"/>
  <c r="Q23" i="18"/>
  <c r="Q45" i="18"/>
  <c r="R45" i="18"/>
  <c r="R34" i="18"/>
  <c r="Q34" i="18"/>
  <c r="R54" i="18"/>
  <c r="Q54" i="18"/>
  <c r="Q31" i="18"/>
  <c r="R31" i="18"/>
  <c r="R14" i="18"/>
  <c r="Q14" i="18"/>
  <c r="R53" i="18"/>
  <c r="Q53" i="18"/>
  <c r="R49" i="18"/>
  <c r="Q49" i="18"/>
  <c r="R47" i="18"/>
  <c r="Q47" i="18"/>
  <c r="Q16" i="18"/>
  <c r="R16" i="18"/>
  <c r="R27" i="18"/>
  <c r="Q27" i="18"/>
  <c r="N38" i="18"/>
  <c r="Q19" i="18"/>
  <c r="R19" i="18"/>
  <c r="R42" i="18"/>
  <c r="Q42" i="18"/>
  <c r="Q37" i="18"/>
  <c r="R37" i="18"/>
  <c r="R17" i="18"/>
  <c r="Q17" i="18"/>
  <c r="Q33" i="18"/>
  <c r="R33" i="18"/>
  <c r="H43" i="18"/>
  <c r="H40" i="18"/>
  <c r="H37" i="18"/>
  <c r="O23" i="18"/>
  <c r="S23" i="18" s="1"/>
  <c r="O20" i="18"/>
  <c r="O17" i="18"/>
  <c r="S17" i="18" s="1"/>
  <c r="H39" i="18"/>
  <c r="H36" i="18"/>
  <c r="O19" i="18"/>
  <c r="O16" i="18"/>
  <c r="O53" i="18"/>
  <c r="H38" i="18"/>
  <c r="H35" i="18"/>
  <c r="H32" i="18"/>
  <c r="O18" i="18"/>
  <c r="S18" i="18" s="1"/>
  <c r="O15" i="18"/>
  <c r="O52" i="18"/>
  <c r="H34" i="18"/>
  <c r="H31" i="18"/>
  <c r="H27" i="18"/>
  <c r="O14" i="18"/>
  <c r="O54" i="18"/>
  <c r="S54" i="18" s="1"/>
  <c r="O51" i="18"/>
  <c r="H33" i="18"/>
  <c r="H30" i="18"/>
  <c r="H26" i="18"/>
  <c r="O13" i="18"/>
  <c r="O46" i="18"/>
  <c r="O50" i="18"/>
  <c r="S50" i="18" s="1"/>
  <c r="O47" i="18"/>
  <c r="H29" i="18"/>
  <c r="H28" i="18"/>
  <c r="H25" i="18"/>
  <c r="H22" i="18"/>
  <c r="O49" i="18"/>
  <c r="O44" i="18"/>
  <c r="S44" i="18" s="1"/>
  <c r="O41" i="18"/>
  <c r="H19" i="18"/>
  <c r="H16" i="18"/>
  <c r="H49" i="18"/>
  <c r="H46" i="18"/>
  <c r="O33" i="18"/>
  <c r="O30" i="18"/>
  <c r="O26" i="18"/>
  <c r="H50" i="18"/>
  <c r="O48" i="18"/>
  <c r="H44" i="18"/>
  <c r="O29" i="18"/>
  <c r="O28" i="18"/>
  <c r="H13" i="18"/>
  <c r="O38" i="18"/>
  <c r="S38" i="18" s="1"/>
  <c r="H42" i="18"/>
  <c r="O34" i="18"/>
  <c r="S34" i="18" s="1"/>
  <c r="O22" i="18"/>
  <c r="H48" i="18"/>
  <c r="H47" i="18"/>
  <c r="O45" i="18"/>
  <c r="S45" i="18" s="1"/>
  <c r="H17" i="18"/>
  <c r="O32" i="18"/>
  <c r="O21" i="18"/>
  <c r="H41" i="18"/>
  <c r="O40" i="18"/>
  <c r="H51" i="18"/>
  <c r="H20" i="18"/>
  <c r="O25" i="18"/>
  <c r="H21" i="18"/>
  <c r="H45" i="18"/>
  <c r="O42" i="18"/>
  <c r="O37" i="18"/>
  <c r="H14" i="18"/>
  <c r="H54" i="18"/>
  <c r="H52" i="18"/>
  <c r="O39" i="18"/>
  <c r="H53" i="18"/>
  <c r="O43" i="18"/>
  <c r="H18" i="18"/>
  <c r="H15" i="18"/>
  <c r="O31" i="18"/>
  <c r="S31" i="18" s="1"/>
  <c r="O27" i="18"/>
  <c r="S27" i="18" s="1"/>
  <c r="O24" i="18"/>
  <c r="S24" i="18" s="1"/>
  <c r="H23" i="18"/>
  <c r="O36" i="18"/>
  <c r="O35" i="18"/>
  <c r="S35" i="18" s="1"/>
  <c r="H24" i="18"/>
  <c r="I88" i="18"/>
  <c r="J88" i="18" s="1"/>
  <c r="N44" i="18"/>
  <c r="F83" i="18"/>
  <c r="I89" i="18"/>
  <c r="J89" i="18" s="1"/>
  <c r="N30" i="18"/>
  <c r="Q48" i="18"/>
  <c r="R48" i="18"/>
  <c r="R52" i="18"/>
  <c r="Q52" i="18"/>
  <c r="R20" i="18"/>
  <c r="Q20" i="18"/>
  <c r="Q29" i="18"/>
  <c r="R29" i="18"/>
  <c r="N50" i="18"/>
  <c r="R15" i="18"/>
  <c r="Q15" i="18"/>
  <c r="R13" i="18"/>
  <c r="Q13" i="18"/>
  <c r="R18" i="18"/>
  <c r="Q18" i="18"/>
  <c r="R25" i="18"/>
  <c r="Q25" i="18"/>
  <c r="Q28" i="18"/>
  <c r="R28" i="18"/>
  <c r="R26" i="18"/>
  <c r="Q26" i="18"/>
  <c r="R46" i="18"/>
  <c r="Q46" i="18"/>
  <c r="N36" i="18"/>
  <c r="R21" i="18"/>
  <c r="Q21" i="18"/>
  <c r="N35" i="18"/>
  <c r="N22" i="18"/>
  <c r="N32" i="18"/>
  <c r="N24" i="18"/>
  <c r="R51" i="18"/>
  <c r="Q51" i="18"/>
  <c r="Q50" i="17"/>
  <c r="R50" i="17"/>
  <c r="R42" i="17"/>
  <c r="Q42" i="17"/>
  <c r="N47" i="17"/>
  <c r="R18" i="17"/>
  <c r="Q18" i="17"/>
  <c r="N13" i="17"/>
  <c r="N43" i="17"/>
  <c r="Q46" i="17"/>
  <c r="R46" i="17"/>
  <c r="Q28" i="17"/>
  <c r="R28" i="17"/>
  <c r="R30" i="17"/>
  <c r="Q30" i="17"/>
  <c r="Q44" i="17"/>
  <c r="R44" i="17"/>
  <c r="R14" i="17"/>
  <c r="Q14" i="17"/>
  <c r="R39" i="17"/>
  <c r="Q39" i="17"/>
  <c r="F77" i="17"/>
  <c r="U33" i="17"/>
  <c r="H43" i="17"/>
  <c r="H40" i="17"/>
  <c r="H37" i="17"/>
  <c r="O23" i="17"/>
  <c r="O20" i="17"/>
  <c r="O17" i="17"/>
  <c r="H39" i="17"/>
  <c r="H36" i="17"/>
  <c r="O19" i="17"/>
  <c r="O16" i="17"/>
  <c r="S16" i="17" s="1"/>
  <c r="O53" i="17"/>
  <c r="S53" i="17" s="1"/>
  <c r="O50" i="17"/>
  <c r="S50" i="17" s="1"/>
  <c r="O47" i="17"/>
  <c r="S47" i="17" s="1"/>
  <c r="H29" i="17"/>
  <c r="H28" i="17"/>
  <c r="H25" i="17"/>
  <c r="H22" i="17"/>
  <c r="H49" i="17"/>
  <c r="H46" i="17"/>
  <c r="O33" i="17"/>
  <c r="O30" i="17"/>
  <c r="O26" i="17"/>
  <c r="H54" i="17"/>
  <c r="H47" i="17"/>
  <c r="H18" i="17"/>
  <c r="H16" i="17"/>
  <c r="H34" i="17"/>
  <c r="O40" i="17"/>
  <c r="O38" i="17"/>
  <c r="O31" i="17"/>
  <c r="H27" i="17"/>
  <c r="H52" i="17"/>
  <c r="O51" i="17"/>
  <c r="O46" i="17"/>
  <c r="O44" i="17"/>
  <c r="S44" i="17" s="1"/>
  <c r="O24" i="17"/>
  <c r="H20" i="17"/>
  <c r="H14" i="17"/>
  <c r="O48" i="17"/>
  <c r="H42" i="17"/>
  <c r="H31" i="17"/>
  <c r="O28" i="17"/>
  <c r="H51" i="17"/>
  <c r="O39" i="17"/>
  <c r="H24" i="17"/>
  <c r="O13" i="17"/>
  <c r="S13" i="17" s="1"/>
  <c r="O54" i="17"/>
  <c r="S54" i="17" s="1"/>
  <c r="O37" i="17"/>
  <c r="H26" i="17"/>
  <c r="O45" i="17"/>
  <c r="S45" i="17" s="1"/>
  <c r="H53" i="17"/>
  <c r="H41" i="17"/>
  <c r="O14" i="17"/>
  <c r="H45" i="17"/>
  <c r="O42" i="17"/>
  <c r="S42" i="17" s="1"/>
  <c r="O36" i="17"/>
  <c r="O29" i="17"/>
  <c r="S29" i="17" s="1"/>
  <c r="H23" i="17"/>
  <c r="O18" i="17"/>
  <c r="O34" i="17"/>
  <c r="S34" i="17" s="1"/>
  <c r="O22" i="17"/>
  <c r="H21" i="17"/>
  <c r="O43" i="17"/>
  <c r="S43" i="17" s="1"/>
  <c r="H30" i="17"/>
  <c r="H17" i="17"/>
  <c r="O35" i="17"/>
  <c r="O32" i="17"/>
  <c r="H38" i="17"/>
  <c r="H35" i="17"/>
  <c r="H32" i="17"/>
  <c r="O25" i="17"/>
  <c r="S25" i="17" s="1"/>
  <c r="O52" i="17"/>
  <c r="S52" i="17" s="1"/>
  <c r="O15" i="17"/>
  <c r="H13" i="17"/>
  <c r="O49" i="17"/>
  <c r="O41" i="17"/>
  <c r="S41" i="17" s="1"/>
  <c r="H19" i="17"/>
  <c r="H48" i="17"/>
  <c r="H44" i="17"/>
  <c r="H50" i="17"/>
  <c r="H33" i="17"/>
  <c r="O27" i="17"/>
  <c r="S27" i="17" s="1"/>
  <c r="H15" i="17"/>
  <c r="O21" i="17"/>
  <c r="R37" i="17"/>
  <c r="Q37" i="17"/>
  <c r="R51" i="17"/>
  <c r="Q51" i="17"/>
  <c r="Q22" i="17"/>
  <c r="R22" i="17"/>
  <c r="Q49" i="17"/>
  <c r="R49" i="17"/>
  <c r="N45" i="17"/>
  <c r="R17" i="17"/>
  <c r="Q17" i="17"/>
  <c r="R52" i="17"/>
  <c r="Q52" i="17"/>
  <c r="Q19" i="17"/>
  <c r="R19" i="17"/>
  <c r="R54" i="17"/>
  <c r="Q54" i="17"/>
  <c r="Q20" i="17"/>
  <c r="R20" i="17"/>
  <c r="R38" i="17"/>
  <c r="Q38" i="17"/>
  <c r="N16" i="17"/>
  <c r="N53" i="17"/>
  <c r="N29" i="17"/>
  <c r="N27" i="17"/>
  <c r="R31" i="17"/>
  <c r="Q31" i="17"/>
  <c r="R21" i="17"/>
  <c r="Q21" i="17"/>
  <c r="Q36" i="17"/>
  <c r="R36" i="17"/>
  <c r="R40" i="17"/>
  <c r="Q40" i="17"/>
  <c r="R23" i="17"/>
  <c r="Q23" i="17"/>
  <c r="N25" i="17"/>
  <c r="N34" i="17"/>
  <c r="R24" i="17"/>
  <c r="Q24" i="17"/>
  <c r="N41" i="17"/>
  <c r="R48" i="17"/>
  <c r="Q48" i="17"/>
  <c r="F59" i="17"/>
  <c r="R35" i="17"/>
  <c r="Q35" i="17"/>
  <c r="F95" i="16"/>
  <c r="F93" i="16"/>
  <c r="R47" i="16"/>
  <c r="Q47" i="16"/>
  <c r="R50" i="16"/>
  <c r="Q50" i="16"/>
  <c r="Q33" i="16"/>
  <c r="R33" i="16"/>
  <c r="R15" i="16"/>
  <c r="Q15" i="16"/>
  <c r="Q30" i="16"/>
  <c r="R30" i="16"/>
  <c r="R35" i="16"/>
  <c r="Q35" i="16"/>
  <c r="R18" i="16"/>
  <c r="Q18" i="16"/>
  <c r="Q19" i="16"/>
  <c r="R19" i="16"/>
  <c r="R26" i="16"/>
  <c r="Q26" i="16"/>
  <c r="Q16" i="16"/>
  <c r="R16" i="16"/>
  <c r="Q42" i="16"/>
  <c r="R42" i="16"/>
  <c r="F97" i="16"/>
  <c r="R24" i="16"/>
  <c r="Q24" i="16"/>
  <c r="F58" i="16"/>
  <c r="R21" i="16"/>
  <c r="Q21" i="16"/>
  <c r="F96" i="16"/>
  <c r="R46" i="16"/>
  <c r="Q46" i="16"/>
  <c r="R23" i="16"/>
  <c r="Q23" i="16"/>
  <c r="R34" i="16"/>
  <c r="Q34" i="16"/>
  <c r="Q29" i="16"/>
  <c r="R29" i="16"/>
  <c r="F57" i="16"/>
  <c r="R44" i="16"/>
  <c r="Q44" i="16"/>
  <c r="N41" i="16"/>
  <c r="Q45" i="16"/>
  <c r="R45" i="16"/>
  <c r="R20" i="16"/>
  <c r="Q20" i="16"/>
  <c r="R31" i="16"/>
  <c r="Q31" i="16"/>
  <c r="Q28" i="16"/>
  <c r="R28" i="16"/>
  <c r="Q40" i="16"/>
  <c r="R40" i="16"/>
  <c r="R32" i="16"/>
  <c r="Q32" i="16"/>
  <c r="Q48" i="16"/>
  <c r="R48" i="16"/>
  <c r="R17" i="16"/>
  <c r="Q17" i="16"/>
  <c r="R27" i="16"/>
  <c r="Q27" i="16"/>
  <c r="Q25" i="16"/>
  <c r="R25" i="16"/>
  <c r="H43" i="16"/>
  <c r="H40" i="16"/>
  <c r="H37" i="16"/>
  <c r="O23" i="16"/>
  <c r="O20" i="16"/>
  <c r="O17" i="16"/>
  <c r="H39" i="16"/>
  <c r="H36" i="16"/>
  <c r="O19" i="16"/>
  <c r="O16" i="16"/>
  <c r="O53" i="16"/>
  <c r="H38" i="16"/>
  <c r="H35" i="16"/>
  <c r="H32" i="16"/>
  <c r="O49" i="16"/>
  <c r="O46" i="16"/>
  <c r="H24" i="16"/>
  <c r="H21" i="16"/>
  <c r="O44" i="16"/>
  <c r="O41" i="16"/>
  <c r="S41" i="16" s="1"/>
  <c r="H19" i="16"/>
  <c r="H16" i="16"/>
  <c r="H53" i="16"/>
  <c r="H49" i="16"/>
  <c r="H46" i="16"/>
  <c r="O33" i="16"/>
  <c r="O30" i="16"/>
  <c r="O26" i="16"/>
  <c r="H48" i="16"/>
  <c r="H45" i="16"/>
  <c r="H42" i="16"/>
  <c r="O29" i="16"/>
  <c r="O28" i="16"/>
  <c r="O25" i="16"/>
  <c r="O22" i="16"/>
  <c r="H44" i="16"/>
  <c r="H41" i="16"/>
  <c r="O24" i="16"/>
  <c r="O21" i="16"/>
  <c r="O51" i="16"/>
  <c r="H23" i="16"/>
  <c r="H22" i="16"/>
  <c r="H18" i="16"/>
  <c r="H14" i="16"/>
  <c r="O34" i="16"/>
  <c r="O40" i="16"/>
  <c r="H51" i="16"/>
  <c r="H52" i="16"/>
  <c r="H17" i="16"/>
  <c r="H29" i="16"/>
  <c r="O13" i="16"/>
  <c r="O27" i="16"/>
  <c r="O50" i="16"/>
  <c r="H47" i="16"/>
  <c r="H34" i="16"/>
  <c r="O15" i="16"/>
  <c r="O45" i="16"/>
  <c r="O38" i="16"/>
  <c r="H26" i="16"/>
  <c r="O42" i="16"/>
  <c r="O36" i="16"/>
  <c r="O48" i="16"/>
  <c r="S48" i="16" s="1"/>
  <c r="H54" i="16"/>
  <c r="O47" i="16"/>
  <c r="O35" i="16"/>
  <c r="H30" i="16"/>
  <c r="H13" i="16"/>
  <c r="O31" i="16"/>
  <c r="O43" i="16"/>
  <c r="O37" i="16"/>
  <c r="O52" i="16"/>
  <c r="H20" i="16"/>
  <c r="O18" i="16"/>
  <c r="H15" i="16"/>
  <c r="O54" i="16"/>
  <c r="O39" i="16"/>
  <c r="H28" i="16"/>
  <c r="H25" i="16"/>
  <c r="H33" i="16"/>
  <c r="H31" i="16"/>
  <c r="H27" i="16"/>
  <c r="H50" i="16"/>
  <c r="O32" i="16"/>
  <c r="O14" i="16"/>
  <c r="Q22" i="16"/>
  <c r="R22" i="16"/>
  <c r="F98" i="16"/>
  <c r="U38" i="16"/>
  <c r="F82" i="16"/>
  <c r="R39" i="16"/>
  <c r="Q39" i="16"/>
  <c r="R46" i="15"/>
  <c r="Q46" i="15"/>
  <c r="R20" i="15"/>
  <c r="Q20" i="15"/>
  <c r="R35" i="15"/>
  <c r="Q35" i="15"/>
  <c r="H43" i="15"/>
  <c r="H40" i="15"/>
  <c r="H37" i="15"/>
  <c r="O23" i="15"/>
  <c r="O20" i="15"/>
  <c r="O17" i="15"/>
  <c r="H39" i="15"/>
  <c r="H36" i="15"/>
  <c r="O19" i="15"/>
  <c r="O16" i="15"/>
  <c r="O53" i="15"/>
  <c r="H38" i="15"/>
  <c r="H35" i="15"/>
  <c r="H32" i="15"/>
  <c r="O18" i="15"/>
  <c r="O15" i="15"/>
  <c r="O52" i="15"/>
  <c r="H34" i="15"/>
  <c r="H31" i="15"/>
  <c r="H27" i="15"/>
  <c r="O14" i="15"/>
  <c r="O54" i="15"/>
  <c r="O51" i="15"/>
  <c r="H33" i="15"/>
  <c r="H30" i="15"/>
  <c r="H26" i="15"/>
  <c r="O13" i="15"/>
  <c r="O50" i="15"/>
  <c r="O47" i="15"/>
  <c r="S47" i="15" s="1"/>
  <c r="H29" i="15"/>
  <c r="H28" i="15"/>
  <c r="H25" i="15"/>
  <c r="H22" i="15"/>
  <c r="O49" i="15"/>
  <c r="O46" i="15"/>
  <c r="S46" i="15" s="1"/>
  <c r="H24" i="15"/>
  <c r="H21" i="15"/>
  <c r="O48" i="15"/>
  <c r="O45" i="15"/>
  <c r="O44" i="15"/>
  <c r="S44" i="15" s="1"/>
  <c r="O41" i="15"/>
  <c r="S41" i="15" s="1"/>
  <c r="H19" i="15"/>
  <c r="H16" i="15"/>
  <c r="H49" i="15"/>
  <c r="H46" i="15"/>
  <c r="O33" i="15"/>
  <c r="O30" i="15"/>
  <c r="O26" i="15"/>
  <c r="S26" i="15" s="1"/>
  <c r="H48" i="15"/>
  <c r="H45" i="15"/>
  <c r="H42" i="15"/>
  <c r="O29" i="15"/>
  <c r="O28" i="15"/>
  <c r="O25" i="15"/>
  <c r="S25" i="15" s="1"/>
  <c r="O22" i="15"/>
  <c r="H52" i="15"/>
  <c r="O36" i="15"/>
  <c r="S36" i="15" s="1"/>
  <c r="O24" i="15"/>
  <c r="H53" i="15"/>
  <c r="H23" i="15"/>
  <c r="H17" i="15"/>
  <c r="O35" i="15"/>
  <c r="O42" i="15"/>
  <c r="O27" i="15"/>
  <c r="O34" i="15"/>
  <c r="H18" i="15"/>
  <c r="O32" i="15"/>
  <c r="O43" i="15"/>
  <c r="H47" i="15"/>
  <c r="O40" i="15"/>
  <c r="H44" i="15"/>
  <c r="O21" i="15"/>
  <c r="O39" i="15"/>
  <c r="S39" i="15" s="1"/>
  <c r="H41" i="15"/>
  <c r="H20" i="15"/>
  <c r="H54" i="15"/>
  <c r="H13" i="15"/>
  <c r="O37" i="15"/>
  <c r="H50" i="15"/>
  <c r="O31" i="15"/>
  <c r="H14" i="15"/>
  <c r="O38" i="15"/>
  <c r="H15" i="15"/>
  <c r="H51" i="15"/>
  <c r="Q30" i="15"/>
  <c r="R30" i="15"/>
  <c r="R14" i="15"/>
  <c r="Q14" i="15"/>
  <c r="R33" i="15"/>
  <c r="Q33" i="15"/>
  <c r="R49" i="15"/>
  <c r="Q49" i="15"/>
  <c r="N36" i="15"/>
  <c r="R32" i="15"/>
  <c r="Q32" i="15"/>
  <c r="R26" i="15"/>
  <c r="Q26" i="15"/>
  <c r="Q19" i="15"/>
  <c r="R19" i="15"/>
  <c r="R17" i="15"/>
  <c r="Q17" i="15"/>
  <c r="R52" i="15"/>
  <c r="Q52" i="15"/>
  <c r="Q40" i="15"/>
  <c r="R40" i="15"/>
  <c r="R27" i="15"/>
  <c r="Q27" i="15"/>
  <c r="N47" i="15"/>
  <c r="R15" i="15"/>
  <c r="Q15" i="15"/>
  <c r="R23" i="15"/>
  <c r="Q23" i="15"/>
  <c r="Q31" i="15"/>
  <c r="R31" i="15"/>
  <c r="R50" i="15"/>
  <c r="Q50" i="15"/>
  <c r="R18" i="15"/>
  <c r="Q18" i="15"/>
  <c r="N29" i="15"/>
  <c r="R54" i="15"/>
  <c r="Q54" i="15"/>
  <c r="N34" i="15"/>
  <c r="R13" i="15"/>
  <c r="Q13" i="15"/>
  <c r="R48" i="15"/>
  <c r="Q48" i="15"/>
  <c r="R21" i="15"/>
  <c r="Q21" i="15"/>
  <c r="N44" i="15"/>
  <c r="N24" i="15"/>
  <c r="Q28" i="15"/>
  <c r="R28" i="15"/>
  <c r="N25" i="15"/>
  <c r="N39" i="15"/>
  <c r="N38" i="15"/>
  <c r="N41" i="15"/>
  <c r="Q43" i="15"/>
  <c r="R43" i="15"/>
  <c r="N42" i="15"/>
  <c r="R53" i="15"/>
  <c r="Q53" i="15"/>
  <c r="R45" i="15"/>
  <c r="Q45" i="15"/>
  <c r="R51" i="15"/>
  <c r="Q51" i="15"/>
  <c r="Q16" i="15"/>
  <c r="R16" i="15"/>
  <c r="Q22" i="15"/>
  <c r="R22" i="15"/>
  <c r="F93" i="14"/>
  <c r="R39" i="14"/>
  <c r="Q39" i="14"/>
  <c r="R36" i="14"/>
  <c r="Q36" i="14"/>
  <c r="Q43" i="14"/>
  <c r="R43" i="14"/>
  <c r="N32" i="14"/>
  <c r="R21" i="14"/>
  <c r="Q21" i="14"/>
  <c r="R46" i="14"/>
  <c r="Q46" i="14"/>
  <c r="R24" i="14"/>
  <c r="Q24" i="14"/>
  <c r="R28" i="14"/>
  <c r="Q28" i="14"/>
  <c r="R51" i="14"/>
  <c r="Q51" i="14"/>
  <c r="R54" i="14"/>
  <c r="Q54" i="14"/>
  <c r="R47" i="14"/>
  <c r="Q47" i="14"/>
  <c r="Q37" i="14"/>
  <c r="R37" i="14"/>
  <c r="R30" i="14"/>
  <c r="Q30" i="14"/>
  <c r="Q16" i="14"/>
  <c r="R16" i="14"/>
  <c r="R29" i="14"/>
  <c r="Q29" i="14"/>
  <c r="N27" i="14"/>
  <c r="Q19" i="14"/>
  <c r="R19" i="14"/>
  <c r="R25" i="14"/>
  <c r="Q25" i="14"/>
  <c r="I67" i="14"/>
  <c r="J67" i="14" s="1"/>
  <c r="N44" i="14"/>
  <c r="R53" i="14"/>
  <c r="Q53" i="14"/>
  <c r="N31" i="14"/>
  <c r="N38" i="14"/>
  <c r="Q40" i="14"/>
  <c r="R40" i="14"/>
  <c r="R14" i="14"/>
  <c r="Q14" i="14"/>
  <c r="N35" i="14"/>
  <c r="N42" i="14"/>
  <c r="N34" i="14"/>
  <c r="Q17" i="14"/>
  <c r="R17" i="14"/>
  <c r="N33" i="14"/>
  <c r="R45" i="14"/>
  <c r="Q45" i="14"/>
  <c r="R52" i="14"/>
  <c r="Q52" i="14"/>
  <c r="R20" i="14"/>
  <c r="Q20" i="14"/>
  <c r="R48" i="14"/>
  <c r="Q48" i="14"/>
  <c r="R15" i="14"/>
  <c r="Q15" i="14"/>
  <c r="N23" i="14"/>
  <c r="R50" i="14"/>
  <c r="Q50" i="14"/>
  <c r="R18" i="14"/>
  <c r="Q18" i="14"/>
  <c r="R13" i="14"/>
  <c r="Q13" i="14"/>
  <c r="H43" i="14"/>
  <c r="H40" i="14"/>
  <c r="H37" i="14"/>
  <c r="O23" i="14"/>
  <c r="S23" i="14" s="1"/>
  <c r="O20" i="14"/>
  <c r="O17" i="14"/>
  <c r="O16" i="14"/>
  <c r="H39" i="14"/>
  <c r="H36" i="14"/>
  <c r="O19" i="14"/>
  <c r="O53" i="14"/>
  <c r="H38" i="14"/>
  <c r="H35" i="14"/>
  <c r="H32" i="14"/>
  <c r="O18" i="14"/>
  <c r="O15" i="14"/>
  <c r="O52" i="14"/>
  <c r="H34" i="14"/>
  <c r="H31" i="14"/>
  <c r="H27" i="14"/>
  <c r="O14" i="14"/>
  <c r="O54" i="14"/>
  <c r="O51" i="14"/>
  <c r="H33" i="14"/>
  <c r="H30" i="14"/>
  <c r="H26" i="14"/>
  <c r="O13" i="14"/>
  <c r="O50" i="14"/>
  <c r="O47" i="14"/>
  <c r="H29" i="14"/>
  <c r="H28" i="14"/>
  <c r="H25" i="14"/>
  <c r="H22" i="14"/>
  <c r="O49" i="14"/>
  <c r="O44" i="14"/>
  <c r="S44" i="14" s="1"/>
  <c r="O41" i="14"/>
  <c r="H19" i="14"/>
  <c r="H16" i="14"/>
  <c r="O26" i="14"/>
  <c r="H17" i="14"/>
  <c r="O33" i="14"/>
  <c r="S33" i="14" s="1"/>
  <c r="H50" i="14"/>
  <c r="O21" i="14"/>
  <c r="O32" i="14"/>
  <c r="S32" i="14" s="1"/>
  <c r="O29" i="14"/>
  <c r="H21" i="14"/>
  <c r="O25" i="14"/>
  <c r="H44" i="14"/>
  <c r="O38" i="14"/>
  <c r="S38" i="14" s="1"/>
  <c r="O35" i="14"/>
  <c r="S35" i="14" s="1"/>
  <c r="H15" i="14"/>
  <c r="O48" i="14"/>
  <c r="H46" i="14"/>
  <c r="O43" i="14"/>
  <c r="S43" i="14" s="1"/>
  <c r="O28" i="14"/>
  <c r="H49" i="14"/>
  <c r="O45" i="14"/>
  <c r="H41" i="14"/>
  <c r="H20" i="14"/>
  <c r="O40" i="14"/>
  <c r="O37" i="14"/>
  <c r="O24" i="14"/>
  <c r="O42" i="14"/>
  <c r="S42" i="14" s="1"/>
  <c r="H14" i="14"/>
  <c r="H24" i="14"/>
  <c r="O36" i="14"/>
  <c r="S36" i="14" s="1"/>
  <c r="H23" i="14"/>
  <c r="H47" i="14"/>
  <c r="H52" i="14"/>
  <c r="H42" i="14"/>
  <c r="H54" i="14"/>
  <c r="H48" i="14"/>
  <c r="O34" i="14"/>
  <c r="O22" i="14"/>
  <c r="H18" i="14"/>
  <c r="O30" i="14"/>
  <c r="O46" i="14"/>
  <c r="O39" i="14"/>
  <c r="O27" i="14"/>
  <c r="S27" i="14" s="1"/>
  <c r="H53" i="14"/>
  <c r="O31" i="14"/>
  <c r="H13" i="14"/>
  <c r="H51" i="14"/>
  <c r="H45" i="14"/>
  <c r="R22" i="14"/>
  <c r="Q22" i="14"/>
  <c r="R26" i="11"/>
  <c r="Q26" i="11"/>
  <c r="Q17" i="11"/>
  <c r="R17" i="11"/>
  <c r="Q38" i="11"/>
  <c r="R38" i="11"/>
  <c r="N35" i="11"/>
  <c r="R33" i="11"/>
  <c r="Q33" i="11"/>
  <c r="Q22" i="11"/>
  <c r="R22" i="11"/>
  <c r="N44" i="11"/>
  <c r="R37" i="11"/>
  <c r="Q37" i="11"/>
  <c r="R29" i="11"/>
  <c r="Q29" i="11"/>
  <c r="H39" i="11"/>
  <c r="H36" i="11"/>
  <c r="O19" i="11"/>
  <c r="O16" i="11"/>
  <c r="O53" i="11"/>
  <c r="S53" i="11" s="1"/>
  <c r="H38" i="11"/>
  <c r="H35" i="11"/>
  <c r="H32" i="11"/>
  <c r="O18" i="11"/>
  <c r="S18" i="11" s="1"/>
  <c r="O15" i="11"/>
  <c r="S15" i="11" s="1"/>
  <c r="O52" i="11"/>
  <c r="S52" i="11" s="1"/>
  <c r="O54" i="11"/>
  <c r="O51" i="11"/>
  <c r="S51" i="11" s="1"/>
  <c r="H33" i="11"/>
  <c r="H30" i="11"/>
  <c r="O50" i="11"/>
  <c r="O47" i="11"/>
  <c r="S47" i="11" s="1"/>
  <c r="H29" i="11"/>
  <c r="H28" i="11"/>
  <c r="H25" i="11"/>
  <c r="H22" i="11"/>
  <c r="O49" i="11"/>
  <c r="O46" i="11"/>
  <c r="H52" i="11"/>
  <c r="O39" i="11"/>
  <c r="S39" i="11" s="1"/>
  <c r="O36" i="11"/>
  <c r="H14" i="11"/>
  <c r="H50" i="11"/>
  <c r="H54" i="11"/>
  <c r="H51" i="11"/>
  <c r="O38" i="11"/>
  <c r="S38" i="11" s="1"/>
  <c r="O35" i="11"/>
  <c r="S35" i="11" s="1"/>
  <c r="O32" i="11"/>
  <c r="H13" i="11"/>
  <c r="H47" i="11"/>
  <c r="O24" i="11"/>
  <c r="S24" i="11" s="1"/>
  <c r="O22" i="11"/>
  <c r="S22" i="11" s="1"/>
  <c r="H45" i="11"/>
  <c r="O44" i="11"/>
  <c r="H44" i="11"/>
  <c r="O40" i="11"/>
  <c r="O37" i="11"/>
  <c r="S37" i="11" s="1"/>
  <c r="O43" i="11"/>
  <c r="S43" i="11" s="1"/>
  <c r="O34" i="11"/>
  <c r="S34" i="11" s="1"/>
  <c r="O27" i="11"/>
  <c r="S27" i="11" s="1"/>
  <c r="O25" i="11"/>
  <c r="H42" i="11"/>
  <c r="O26" i="11"/>
  <c r="S26" i="11" s="1"/>
  <c r="O20" i="11"/>
  <c r="O14" i="11"/>
  <c r="H20" i="11"/>
  <c r="O21" i="11"/>
  <c r="O41" i="11"/>
  <c r="S41" i="11" s="1"/>
  <c r="O33" i="11"/>
  <c r="H27" i="11"/>
  <c r="H34" i="11"/>
  <c r="O23" i="11"/>
  <c r="S23" i="11" s="1"/>
  <c r="H18" i="11"/>
  <c r="H41" i="11"/>
  <c r="O13" i="11"/>
  <c r="H53" i="11"/>
  <c r="H43" i="11"/>
  <c r="O31" i="11"/>
  <c r="H16" i="11"/>
  <c r="H49" i="11"/>
  <c r="H48" i="11"/>
  <c r="O30" i="11"/>
  <c r="H26" i="11"/>
  <c r="H17" i="11"/>
  <c r="H46" i="11"/>
  <c r="H21" i="11"/>
  <c r="H40" i="11"/>
  <c r="H31" i="11"/>
  <c r="H23" i="11"/>
  <c r="O29" i="11"/>
  <c r="O28" i="11"/>
  <c r="H24" i="11"/>
  <c r="O17" i="11"/>
  <c r="S17" i="11" s="1"/>
  <c r="H15" i="11"/>
  <c r="H19" i="11"/>
  <c r="O42" i="11"/>
  <c r="S42" i="11" s="1"/>
  <c r="O45" i="11"/>
  <c r="H37" i="11"/>
  <c r="O48" i="11"/>
  <c r="S48" i="11" s="1"/>
  <c r="N14" i="11"/>
  <c r="N40" i="11"/>
  <c r="N52" i="11"/>
  <c r="Q43" i="11"/>
  <c r="R43" i="11"/>
  <c r="Q53" i="11"/>
  <c r="R53" i="11"/>
  <c r="I97" i="11"/>
  <c r="J97" i="11" s="1"/>
  <c r="N49" i="11"/>
  <c r="R16" i="11"/>
  <c r="Q16" i="11"/>
  <c r="N34" i="11"/>
  <c r="R47" i="11"/>
  <c r="Q47" i="11"/>
  <c r="R50" i="11"/>
  <c r="Q50" i="11"/>
  <c r="Q28" i="11"/>
  <c r="R28" i="11"/>
  <c r="R45" i="11"/>
  <c r="Q45" i="11"/>
  <c r="N27" i="11"/>
  <c r="R36" i="11"/>
  <c r="Q36" i="11"/>
  <c r="R20" i="11"/>
  <c r="Q20" i="11"/>
  <c r="N48" i="11"/>
  <c r="R21" i="11"/>
  <c r="Q21" i="11"/>
  <c r="Q25" i="11"/>
  <c r="R25" i="11"/>
  <c r="N24" i="11"/>
  <c r="N39" i="11"/>
  <c r="N23" i="11"/>
  <c r="R19" i="11"/>
  <c r="Q19" i="11"/>
  <c r="R13" i="11"/>
  <c r="Q13" i="11"/>
  <c r="I95" i="11"/>
  <c r="J95" i="11" s="1"/>
  <c r="N51" i="11"/>
  <c r="R46" i="11"/>
  <c r="Q46" i="11"/>
  <c r="N42" i="11"/>
  <c r="N32" i="11"/>
  <c r="N18" i="11"/>
  <c r="Q54" i="11"/>
  <c r="R54" i="11"/>
  <c r="R30" i="11"/>
  <c r="Q30" i="11"/>
  <c r="I82" i="11"/>
  <c r="J82" i="11" s="1"/>
  <c r="R31" i="11"/>
  <c r="Q31" i="11"/>
  <c r="R41" i="11"/>
  <c r="Q41" i="11"/>
  <c r="N15" i="11"/>
  <c r="F84" i="9"/>
  <c r="F83" i="9"/>
  <c r="R49" i="9"/>
  <c r="Q49" i="9"/>
  <c r="R48" i="9"/>
  <c r="Q48" i="9"/>
  <c r="R42" i="9"/>
  <c r="Q42" i="9"/>
  <c r="R41" i="9"/>
  <c r="Q41" i="9"/>
  <c r="R47" i="9"/>
  <c r="Q47" i="9"/>
  <c r="N38" i="9"/>
  <c r="R13" i="9"/>
  <c r="Q13" i="9"/>
  <c r="R50" i="9"/>
  <c r="Q50" i="9"/>
  <c r="R53" i="9"/>
  <c r="Q53" i="9"/>
  <c r="F76" i="9"/>
  <c r="Q16" i="9"/>
  <c r="R16" i="9"/>
  <c r="N43" i="9"/>
  <c r="Q14" i="9"/>
  <c r="R14" i="9"/>
  <c r="R34" i="9"/>
  <c r="Q34" i="9"/>
  <c r="N33" i="9"/>
  <c r="R18" i="9"/>
  <c r="Q18" i="9"/>
  <c r="R51" i="9"/>
  <c r="Q51" i="9"/>
  <c r="R17" i="9"/>
  <c r="Q17" i="9"/>
  <c r="R23" i="9"/>
  <c r="Q23" i="9"/>
  <c r="R45" i="9"/>
  <c r="Q45" i="9"/>
  <c r="Q29" i="9"/>
  <c r="R29" i="9"/>
  <c r="N30" i="9"/>
  <c r="R35" i="9"/>
  <c r="Q35" i="9"/>
  <c r="Q19" i="9"/>
  <c r="R19" i="9"/>
  <c r="R54" i="9"/>
  <c r="Q54" i="9"/>
  <c r="R46" i="9"/>
  <c r="Q46" i="9"/>
  <c r="N52" i="9"/>
  <c r="N21" i="9"/>
  <c r="N26" i="9"/>
  <c r="R31" i="9"/>
  <c r="Q31" i="9"/>
  <c r="H43" i="9"/>
  <c r="H40" i="9"/>
  <c r="H37" i="9"/>
  <c r="O23" i="9"/>
  <c r="O20" i="9"/>
  <c r="O17" i="9"/>
  <c r="O18" i="9"/>
  <c r="H39" i="9"/>
  <c r="H36" i="9"/>
  <c r="O19" i="9"/>
  <c r="O16" i="9"/>
  <c r="O15" i="9"/>
  <c r="O53" i="9"/>
  <c r="H38" i="9"/>
  <c r="H35" i="9"/>
  <c r="H32" i="9"/>
  <c r="O52" i="9"/>
  <c r="S52" i="9" s="1"/>
  <c r="H34" i="9"/>
  <c r="H31" i="9"/>
  <c r="H27" i="9"/>
  <c r="O54" i="9"/>
  <c r="O51" i="9"/>
  <c r="H33" i="9"/>
  <c r="H30" i="9"/>
  <c r="H26" i="9"/>
  <c r="O50" i="9"/>
  <c r="O47" i="9"/>
  <c r="S47" i="9" s="1"/>
  <c r="H29" i="9"/>
  <c r="H28" i="9"/>
  <c r="H25" i="9"/>
  <c r="O49" i="9"/>
  <c r="S49" i="9" s="1"/>
  <c r="O46" i="9"/>
  <c r="H24" i="9"/>
  <c r="H21" i="9"/>
  <c r="O48" i="9"/>
  <c r="S48" i="9" s="1"/>
  <c r="O44" i="9"/>
  <c r="O41" i="9"/>
  <c r="S41" i="9" s="1"/>
  <c r="H49" i="9"/>
  <c r="H46" i="9"/>
  <c r="O33" i="9"/>
  <c r="S33" i="9" s="1"/>
  <c r="O30" i="9"/>
  <c r="S30" i="9" s="1"/>
  <c r="O36" i="9"/>
  <c r="S36" i="9" s="1"/>
  <c r="O27" i="9"/>
  <c r="H17" i="9"/>
  <c r="H51" i="9"/>
  <c r="H19" i="9"/>
  <c r="H42" i="9"/>
  <c r="H15" i="9"/>
  <c r="H53" i="9"/>
  <c r="H48" i="9"/>
  <c r="H41" i="9"/>
  <c r="H13" i="9"/>
  <c r="O25" i="9"/>
  <c r="O39" i="9"/>
  <c r="O34" i="9"/>
  <c r="S34" i="9" s="1"/>
  <c r="O35" i="9"/>
  <c r="O29" i="9"/>
  <c r="H20" i="9"/>
  <c r="H50" i="9"/>
  <c r="O43" i="9"/>
  <c r="O37" i="9"/>
  <c r="S37" i="9" s="1"/>
  <c r="H16" i="9"/>
  <c r="O22" i="9"/>
  <c r="O13" i="9"/>
  <c r="O45" i="9"/>
  <c r="O31" i="9"/>
  <c r="S31" i="9" s="1"/>
  <c r="O14" i="9"/>
  <c r="H23" i="9"/>
  <c r="O32" i="9"/>
  <c r="H47" i="9"/>
  <c r="O21" i="9"/>
  <c r="S21" i="9" s="1"/>
  <c r="H54" i="9"/>
  <c r="H52" i="9"/>
  <c r="H44" i="9"/>
  <c r="O38" i="9"/>
  <c r="S38" i="9" s="1"/>
  <c r="H45" i="9"/>
  <c r="H18" i="9"/>
  <c r="O24" i="9"/>
  <c r="O40" i="9"/>
  <c r="H14" i="9"/>
  <c r="O42" i="9"/>
  <c r="S42" i="9" s="1"/>
  <c r="O28" i="9"/>
  <c r="O26" i="9"/>
  <c r="S26" i="9" s="1"/>
  <c r="H22" i="9"/>
  <c r="R24" i="9"/>
  <c r="Q24" i="9"/>
  <c r="R15" i="9"/>
  <c r="Q15" i="9"/>
  <c r="N37" i="9"/>
  <c r="R22" i="9"/>
  <c r="Q22" i="9"/>
  <c r="N44" i="9"/>
  <c r="R27" i="9"/>
  <c r="Q27" i="9"/>
  <c r="Q25" i="9"/>
  <c r="R25" i="9"/>
  <c r="Q20" i="9"/>
  <c r="R20" i="9"/>
  <c r="N36" i="9"/>
  <c r="I83" i="15" l="1"/>
  <c r="J83" i="15" s="1"/>
  <c r="I85" i="22"/>
  <c r="J85" i="22" s="1"/>
  <c r="I94" i="19"/>
  <c r="J94" i="19" s="1"/>
  <c r="I89" i="20"/>
  <c r="J89" i="20" s="1"/>
  <c r="I83" i="20"/>
  <c r="J83" i="20" s="1"/>
  <c r="I71" i="20"/>
  <c r="J71" i="20" s="1"/>
  <c r="I67" i="18"/>
  <c r="J67" i="18" s="1"/>
  <c r="I98" i="18"/>
  <c r="J98" i="18" s="1"/>
  <c r="I78" i="18"/>
  <c r="J78" i="18" s="1"/>
  <c r="I81" i="9"/>
  <c r="J81" i="9" s="1"/>
  <c r="I77" i="9"/>
  <c r="J77" i="9" s="1"/>
  <c r="I76" i="31"/>
  <c r="J76" i="31" s="1"/>
  <c r="S29" i="31"/>
  <c r="I73" i="31"/>
  <c r="J73" i="31" s="1"/>
  <c r="K20" i="31"/>
  <c r="G64" i="31" s="1"/>
  <c r="R64" i="31" s="1"/>
  <c r="K41" i="31"/>
  <c r="G85" i="31" s="1"/>
  <c r="K48" i="31"/>
  <c r="G92" i="31" s="1"/>
  <c r="S50" i="31"/>
  <c r="I94" i="31"/>
  <c r="J94" i="31" s="1"/>
  <c r="K32" i="31"/>
  <c r="G76" i="31" s="1"/>
  <c r="R30" i="31"/>
  <c r="Q30" i="31"/>
  <c r="Q16" i="31"/>
  <c r="R16" i="31"/>
  <c r="U45" i="31"/>
  <c r="F89" i="31"/>
  <c r="Q89" i="31" s="1"/>
  <c r="U37" i="31"/>
  <c r="F81" i="31"/>
  <c r="F67" i="31"/>
  <c r="Q67" i="31" s="1"/>
  <c r="U23" i="31"/>
  <c r="I82" i="31"/>
  <c r="J82" i="31" s="1"/>
  <c r="S42" i="31"/>
  <c r="I86" i="31"/>
  <c r="J86" i="31" s="1"/>
  <c r="S27" i="31"/>
  <c r="I71" i="31"/>
  <c r="J71" i="31" s="1"/>
  <c r="R59" i="31"/>
  <c r="K15" i="31"/>
  <c r="G59" i="31" s="1"/>
  <c r="S46" i="31"/>
  <c r="I90" i="31"/>
  <c r="J90" i="31" s="1"/>
  <c r="K35" i="31"/>
  <c r="G79" i="31" s="1"/>
  <c r="U47" i="31"/>
  <c r="F91" i="31"/>
  <c r="K17" i="31"/>
  <c r="G61" i="31" s="1"/>
  <c r="S36" i="31"/>
  <c r="I80" i="31"/>
  <c r="J80" i="31" s="1"/>
  <c r="K18" i="31"/>
  <c r="G62" i="31" s="1"/>
  <c r="R62" i="31" s="1"/>
  <c r="S49" i="31"/>
  <c r="I93" i="31"/>
  <c r="J93" i="31" s="1"/>
  <c r="K38" i="31"/>
  <c r="G82" i="31" s="1"/>
  <c r="Q40" i="31"/>
  <c r="R40" i="31"/>
  <c r="U51" i="31"/>
  <c r="F95" i="31"/>
  <c r="R20" i="31"/>
  <c r="Q20" i="31"/>
  <c r="S22" i="31"/>
  <c r="I66" i="31"/>
  <c r="J66" i="31" s="1"/>
  <c r="M66" i="31" s="1"/>
  <c r="N66" i="31" s="1"/>
  <c r="K26" i="31"/>
  <c r="G70" i="31" s="1"/>
  <c r="F57" i="31"/>
  <c r="Q57" i="31" s="1"/>
  <c r="U13" i="31"/>
  <c r="U42" i="31"/>
  <c r="F86" i="31"/>
  <c r="U52" i="31"/>
  <c r="F96" i="31"/>
  <c r="Q96" i="31" s="1"/>
  <c r="Q25" i="31"/>
  <c r="R25" i="31"/>
  <c r="Q91" i="31"/>
  <c r="K47" i="31"/>
  <c r="G91" i="31" s="1"/>
  <c r="K13" i="31"/>
  <c r="G57" i="31" s="1"/>
  <c r="R57" i="31" s="1"/>
  <c r="R74" i="31"/>
  <c r="K30" i="31"/>
  <c r="G74" i="31" s="1"/>
  <c r="U14" i="31"/>
  <c r="F58" i="31"/>
  <c r="Q58" i="31" s="1"/>
  <c r="R39" i="31"/>
  <c r="Q39" i="31"/>
  <c r="I87" i="31"/>
  <c r="J87" i="31" s="1"/>
  <c r="S25" i="31"/>
  <c r="I69" i="31"/>
  <c r="J69" i="31" s="1"/>
  <c r="K53" i="31"/>
  <c r="G97" i="31" s="1"/>
  <c r="R77" i="31"/>
  <c r="K33" i="31"/>
  <c r="G77" i="31" s="1"/>
  <c r="K36" i="31"/>
  <c r="G80" i="31" s="1"/>
  <c r="R80" i="31" s="1"/>
  <c r="U21" i="31"/>
  <c r="F65" i="31"/>
  <c r="Q65" i="31" s="1"/>
  <c r="I84" i="31"/>
  <c r="J84" i="31" s="1"/>
  <c r="S34" i="31"/>
  <c r="I78" i="31"/>
  <c r="J78" i="31" s="1"/>
  <c r="R60" i="31"/>
  <c r="K16" i="31"/>
  <c r="G60" i="31" s="1"/>
  <c r="S51" i="31"/>
  <c r="I95" i="31"/>
  <c r="J95" i="31" s="1"/>
  <c r="K39" i="31"/>
  <c r="G83" i="31" s="1"/>
  <c r="I60" i="31"/>
  <c r="J60" i="31" s="1"/>
  <c r="F62" i="31"/>
  <c r="Q62" i="31" s="1"/>
  <c r="U18" i="31"/>
  <c r="S48" i="31"/>
  <c r="I92" i="31"/>
  <c r="J92" i="31" s="1"/>
  <c r="K23" i="31"/>
  <c r="G67" i="31" s="1"/>
  <c r="K19" i="31"/>
  <c r="G63" i="31" s="1"/>
  <c r="R63" i="31" s="1"/>
  <c r="S54" i="31"/>
  <c r="I98" i="31"/>
  <c r="J98" i="31" s="1"/>
  <c r="S17" i="31"/>
  <c r="I61" i="31"/>
  <c r="J61" i="31" s="1"/>
  <c r="I81" i="31"/>
  <c r="J81" i="31" s="1"/>
  <c r="R26" i="31"/>
  <c r="Q26" i="31"/>
  <c r="K45" i="31"/>
  <c r="G89" i="31" s="1"/>
  <c r="F73" i="31"/>
  <c r="U29" i="31"/>
  <c r="R38" i="31"/>
  <c r="Q38" i="31"/>
  <c r="S28" i="31"/>
  <c r="I72" i="31"/>
  <c r="J72" i="31" s="1"/>
  <c r="S14" i="31"/>
  <c r="I58" i="31"/>
  <c r="J58" i="31" s="1"/>
  <c r="U53" i="31"/>
  <c r="F97" i="31"/>
  <c r="Q97" i="31" s="1"/>
  <c r="I77" i="31"/>
  <c r="J77" i="31" s="1"/>
  <c r="Q43" i="31"/>
  <c r="R43" i="31"/>
  <c r="K14" i="31"/>
  <c r="G58" i="31" s="1"/>
  <c r="Q71" i="31"/>
  <c r="K27" i="31"/>
  <c r="G71" i="31" s="1"/>
  <c r="H71" i="31" s="1"/>
  <c r="K71" i="31" s="1"/>
  <c r="L71" i="31" s="1"/>
  <c r="K50" i="31"/>
  <c r="G94" i="31" s="1"/>
  <c r="K51" i="31"/>
  <c r="G95" i="31" s="1"/>
  <c r="K24" i="31"/>
  <c r="G68" i="31" s="1"/>
  <c r="Q66" i="31"/>
  <c r="K22" i="31"/>
  <c r="G66" i="31" s="1"/>
  <c r="H66" i="31" s="1"/>
  <c r="K31" i="31"/>
  <c r="G75" i="31" s="1"/>
  <c r="R75" i="31" s="1"/>
  <c r="Q81" i="31"/>
  <c r="R81" i="31"/>
  <c r="K37" i="31"/>
  <c r="G81" i="31" s="1"/>
  <c r="Q19" i="31"/>
  <c r="R19" i="31"/>
  <c r="U54" i="31"/>
  <c r="F98" i="31"/>
  <c r="Q98" i="31" s="1"/>
  <c r="U34" i="31"/>
  <c r="F78" i="31"/>
  <c r="S13" i="31"/>
  <c r="I57" i="31"/>
  <c r="J57" i="31" s="1"/>
  <c r="R35" i="31"/>
  <c r="Q35" i="31"/>
  <c r="K49" i="31"/>
  <c r="G93" i="31" s="1"/>
  <c r="K52" i="31"/>
  <c r="G96" i="31" s="1"/>
  <c r="R96" i="31" s="1"/>
  <c r="R86" i="31"/>
  <c r="K42" i="31"/>
  <c r="G86" i="31" s="1"/>
  <c r="R69" i="31"/>
  <c r="K25" i="31"/>
  <c r="G69" i="31" s="1"/>
  <c r="Q78" i="31"/>
  <c r="K34" i="31"/>
  <c r="G78" i="31" s="1"/>
  <c r="K40" i="31"/>
  <c r="G84" i="31" s="1"/>
  <c r="U50" i="31"/>
  <c r="F94" i="31"/>
  <c r="Q94" i="31" s="1"/>
  <c r="I64" i="31"/>
  <c r="J64" i="31" s="1"/>
  <c r="U44" i="31"/>
  <c r="F88" i="31"/>
  <c r="U17" i="31"/>
  <c r="F61" i="31"/>
  <c r="Q61" i="31" s="1"/>
  <c r="K54" i="31"/>
  <c r="G98" i="31" s="1"/>
  <c r="R98" i="31" s="1"/>
  <c r="K21" i="31"/>
  <c r="G65" i="31" s="1"/>
  <c r="I68" i="31"/>
  <c r="J68" i="31" s="1"/>
  <c r="S24" i="31"/>
  <c r="K28" i="31"/>
  <c r="G72" i="31" s="1"/>
  <c r="R72" i="31" s="1"/>
  <c r="S52" i="31"/>
  <c r="I96" i="31"/>
  <c r="J96" i="31" s="1"/>
  <c r="K43" i="31"/>
  <c r="G87" i="31" s="1"/>
  <c r="R41" i="31"/>
  <c r="Q41" i="31"/>
  <c r="U48" i="31"/>
  <c r="F92" i="31"/>
  <c r="Q92" i="31" s="1"/>
  <c r="I79" i="31"/>
  <c r="J79" i="31" s="1"/>
  <c r="F59" i="31"/>
  <c r="U15" i="31"/>
  <c r="U49" i="31"/>
  <c r="F93" i="31"/>
  <c r="Q93" i="31" s="1"/>
  <c r="R88" i="31"/>
  <c r="K44" i="31"/>
  <c r="G88" i="31" s="1"/>
  <c r="S21" i="31"/>
  <c r="I65" i="31"/>
  <c r="J65" i="31" s="1"/>
  <c r="S45" i="31"/>
  <c r="I89" i="31"/>
  <c r="J89" i="31" s="1"/>
  <c r="R73" i="31"/>
  <c r="K29" i="31"/>
  <c r="G73" i="31" s="1"/>
  <c r="S15" i="31"/>
  <c r="I59" i="31"/>
  <c r="J59" i="31" s="1"/>
  <c r="U36" i="31"/>
  <c r="F80" i="31"/>
  <c r="U28" i="31"/>
  <c r="F72" i="31"/>
  <c r="Q72" i="31" s="1"/>
  <c r="R33" i="31"/>
  <c r="Q33" i="31"/>
  <c r="U32" i="31"/>
  <c r="F76" i="31"/>
  <c r="S53" i="31"/>
  <c r="I97" i="31"/>
  <c r="J97" i="31" s="1"/>
  <c r="U24" i="31"/>
  <c r="F68" i="31"/>
  <c r="Q68" i="31" s="1"/>
  <c r="S31" i="31"/>
  <c r="I75" i="31"/>
  <c r="J75" i="31" s="1"/>
  <c r="Q90" i="31"/>
  <c r="K46" i="31"/>
  <c r="G90" i="31" s="1"/>
  <c r="H90" i="31" s="1"/>
  <c r="S18" i="31"/>
  <c r="I62" i="31"/>
  <c r="J62" i="31" s="1"/>
  <c r="U31" i="31"/>
  <c r="F75" i="31"/>
  <c r="I85" i="26"/>
  <c r="J85" i="26" s="1"/>
  <c r="I84" i="26"/>
  <c r="J84" i="26" s="1"/>
  <c r="K24" i="26"/>
  <c r="G68" i="26" s="1"/>
  <c r="K30" i="26"/>
  <c r="G74" i="26" s="1"/>
  <c r="F60" i="26"/>
  <c r="Q60" i="26" s="1"/>
  <c r="U16" i="26"/>
  <c r="R53" i="26"/>
  <c r="Q53" i="26"/>
  <c r="R89" i="26"/>
  <c r="K45" i="26"/>
  <c r="G89" i="26" s="1"/>
  <c r="S38" i="26"/>
  <c r="I82" i="26"/>
  <c r="J82" i="26" s="1"/>
  <c r="K33" i="26"/>
  <c r="G77" i="26" s="1"/>
  <c r="R77" i="26" s="1"/>
  <c r="K36" i="26"/>
  <c r="G80" i="26" s="1"/>
  <c r="R15" i="26"/>
  <c r="Q15" i="26"/>
  <c r="U31" i="26"/>
  <c r="F75" i="26"/>
  <c r="Q75" i="26" s="1"/>
  <c r="U44" i="26"/>
  <c r="F88" i="26"/>
  <c r="Q88" i="26" s="1"/>
  <c r="R14" i="26"/>
  <c r="Q14" i="26"/>
  <c r="K54" i="26"/>
  <c r="G98" i="26" s="1"/>
  <c r="K20" i="26"/>
  <c r="G64" i="26" s="1"/>
  <c r="K46" i="26"/>
  <c r="G90" i="26" s="1"/>
  <c r="S51" i="26"/>
  <c r="I95" i="26"/>
  <c r="J95" i="26" s="1"/>
  <c r="K39" i="26"/>
  <c r="G83" i="26" s="1"/>
  <c r="U37" i="26"/>
  <c r="F81" i="26"/>
  <c r="U22" i="26"/>
  <c r="F66" i="26"/>
  <c r="Q66" i="26" s="1"/>
  <c r="U43" i="26"/>
  <c r="F87" i="26"/>
  <c r="Q87" i="26" s="1"/>
  <c r="R27" i="26"/>
  <c r="Q27" i="26"/>
  <c r="S42" i="26"/>
  <c r="I86" i="26"/>
  <c r="J86" i="26" s="1"/>
  <c r="K49" i="26"/>
  <c r="G93" i="26" s="1"/>
  <c r="S54" i="26"/>
  <c r="I98" i="26"/>
  <c r="J98" i="26" s="1"/>
  <c r="S49" i="26"/>
  <c r="I93" i="26"/>
  <c r="J93" i="26" s="1"/>
  <c r="U24" i="26"/>
  <c r="F68" i="26"/>
  <c r="U45" i="26"/>
  <c r="F89" i="26"/>
  <c r="Q89" i="26" s="1"/>
  <c r="U36" i="26"/>
  <c r="F80" i="26"/>
  <c r="Q80" i="26" s="1"/>
  <c r="F77" i="26"/>
  <c r="U33" i="26"/>
  <c r="K18" i="26"/>
  <c r="G62" i="26" s="1"/>
  <c r="S32" i="26"/>
  <c r="I76" i="26"/>
  <c r="J76" i="26" s="1"/>
  <c r="S39" i="26"/>
  <c r="I83" i="26"/>
  <c r="J83" i="26" s="1"/>
  <c r="K31" i="26"/>
  <c r="G75" i="26" s="1"/>
  <c r="F95" i="26"/>
  <c r="U51" i="26"/>
  <c r="R50" i="26"/>
  <c r="Q50" i="26"/>
  <c r="U49" i="26"/>
  <c r="F93" i="26"/>
  <c r="Q93" i="26" s="1"/>
  <c r="F57" i="26"/>
  <c r="Q57" i="26" s="1"/>
  <c r="U13" i="26"/>
  <c r="S45" i="26"/>
  <c r="I89" i="26"/>
  <c r="J89" i="26" s="1"/>
  <c r="K21" i="26"/>
  <c r="G65" i="26" s="1"/>
  <c r="K52" i="26"/>
  <c r="G96" i="26" s="1"/>
  <c r="R96" i="26" s="1"/>
  <c r="K34" i="26"/>
  <c r="G78" i="26" s="1"/>
  <c r="K37" i="26"/>
  <c r="G81" i="26" s="1"/>
  <c r="R52" i="26"/>
  <c r="Q52" i="26"/>
  <c r="U28" i="26"/>
  <c r="F72" i="26"/>
  <c r="U39" i="26"/>
  <c r="F83" i="26"/>
  <c r="R63" i="26"/>
  <c r="K19" i="26"/>
  <c r="G63" i="26" s="1"/>
  <c r="K22" i="26"/>
  <c r="G66" i="26" s="1"/>
  <c r="K40" i="26"/>
  <c r="G84" i="26" s="1"/>
  <c r="I69" i="26"/>
  <c r="J69" i="26" s="1"/>
  <c r="R18" i="26"/>
  <c r="Q18" i="26"/>
  <c r="K53" i="26"/>
  <c r="G97" i="26" s="1"/>
  <c r="K44" i="26"/>
  <c r="G88" i="26" s="1"/>
  <c r="K17" i="26"/>
  <c r="G61" i="26" s="1"/>
  <c r="R61" i="26" s="1"/>
  <c r="K48" i="26"/>
  <c r="G92" i="26" s="1"/>
  <c r="R92" i="26" s="1"/>
  <c r="S21" i="26"/>
  <c r="I65" i="26"/>
  <c r="J65" i="26" s="1"/>
  <c r="K25" i="26"/>
  <c r="G69" i="26" s="1"/>
  <c r="K43" i="26"/>
  <c r="G87" i="26" s="1"/>
  <c r="Q48" i="26"/>
  <c r="R48" i="26"/>
  <c r="U40" i="26"/>
  <c r="F84" i="26"/>
  <c r="I62" i="26"/>
  <c r="J62" i="26" s="1"/>
  <c r="F73" i="26"/>
  <c r="U29" i="26"/>
  <c r="U23" i="26"/>
  <c r="F67" i="26"/>
  <c r="Q67" i="26" s="1"/>
  <c r="K28" i="26"/>
  <c r="G72" i="26" s="1"/>
  <c r="R72" i="26" s="1"/>
  <c r="S28" i="26"/>
  <c r="I72" i="26"/>
  <c r="J72" i="26" s="1"/>
  <c r="S22" i="26"/>
  <c r="I66" i="26"/>
  <c r="J66" i="26" s="1"/>
  <c r="K23" i="26"/>
  <c r="G67" i="26" s="1"/>
  <c r="I81" i="26"/>
  <c r="J81" i="26" s="1"/>
  <c r="R42" i="26"/>
  <c r="Q42" i="26"/>
  <c r="I77" i="26"/>
  <c r="J77" i="26" s="1"/>
  <c r="F78" i="26"/>
  <c r="Q78" i="26" s="1"/>
  <c r="U34" i="26"/>
  <c r="R91" i="26"/>
  <c r="K47" i="26"/>
  <c r="G91" i="26" s="1"/>
  <c r="K50" i="26"/>
  <c r="G94" i="26" s="1"/>
  <c r="K29" i="26"/>
  <c r="G73" i="26" s="1"/>
  <c r="R76" i="26"/>
  <c r="K32" i="26"/>
  <c r="G76" i="26" s="1"/>
  <c r="I58" i="26"/>
  <c r="J58" i="26" s="1"/>
  <c r="U19" i="26"/>
  <c r="F63" i="26"/>
  <c r="Q63" i="26" s="1"/>
  <c r="S36" i="26"/>
  <c r="I80" i="26"/>
  <c r="J80" i="26" s="1"/>
  <c r="K41" i="26"/>
  <c r="G85" i="26" s="1"/>
  <c r="R85" i="26"/>
  <c r="K13" i="26"/>
  <c r="G57" i="26" s="1"/>
  <c r="K15" i="26"/>
  <c r="G59" i="26" s="1"/>
  <c r="R59" i="26" s="1"/>
  <c r="S47" i="26"/>
  <c r="I91" i="26"/>
  <c r="J91" i="26" s="1"/>
  <c r="K35" i="26"/>
  <c r="G79" i="26" s="1"/>
  <c r="R79" i="26" s="1"/>
  <c r="R54" i="26"/>
  <c r="Q54" i="26"/>
  <c r="U20" i="26"/>
  <c r="F64" i="26"/>
  <c r="U17" i="26"/>
  <c r="F61" i="26"/>
  <c r="Q61" i="26" s="1"/>
  <c r="U38" i="26"/>
  <c r="F82" i="26"/>
  <c r="Q82" i="26" s="1"/>
  <c r="U35" i="26"/>
  <c r="F79" i="26"/>
  <c r="Q79" i="26" s="1"/>
  <c r="U26" i="26"/>
  <c r="F70" i="26"/>
  <c r="I90" i="26"/>
  <c r="J90" i="26" s="1"/>
  <c r="S20" i="26"/>
  <c r="I64" i="26"/>
  <c r="J64" i="26" s="1"/>
  <c r="Q25" i="26"/>
  <c r="R25" i="26"/>
  <c r="K51" i="26"/>
  <c r="G95" i="26" s="1"/>
  <c r="R95" i="26" s="1"/>
  <c r="S35" i="26"/>
  <c r="I79" i="26"/>
  <c r="J79" i="26" s="1"/>
  <c r="S50" i="26"/>
  <c r="I94" i="26"/>
  <c r="J94" i="26" s="1"/>
  <c r="R82" i="26"/>
  <c r="K38" i="26"/>
  <c r="G82" i="26" s="1"/>
  <c r="H82" i="26" s="1"/>
  <c r="I71" i="26"/>
  <c r="J71" i="26" s="1"/>
  <c r="I67" i="26"/>
  <c r="J67" i="26" s="1"/>
  <c r="I96" i="26"/>
  <c r="J96" i="26" s="1"/>
  <c r="K14" i="26"/>
  <c r="G58" i="26" s="1"/>
  <c r="S17" i="26"/>
  <c r="I61" i="26"/>
  <c r="J61" i="26" s="1"/>
  <c r="S24" i="26"/>
  <c r="I68" i="26"/>
  <c r="J68" i="26" s="1"/>
  <c r="S44" i="26"/>
  <c r="I88" i="26"/>
  <c r="J88" i="26" s="1"/>
  <c r="K42" i="26"/>
  <c r="G86" i="26" s="1"/>
  <c r="R86" i="26" s="1"/>
  <c r="R46" i="26"/>
  <c r="Q46" i="26"/>
  <c r="R21" i="26"/>
  <c r="Q21" i="26"/>
  <c r="Q30" i="26"/>
  <c r="R30" i="26"/>
  <c r="U41" i="26"/>
  <c r="F85" i="26"/>
  <c r="Q85" i="26" s="1"/>
  <c r="I74" i="26"/>
  <c r="J74" i="26" s="1"/>
  <c r="K27" i="26"/>
  <c r="G71" i="26" s="1"/>
  <c r="K16" i="26"/>
  <c r="G60" i="26" s="1"/>
  <c r="S43" i="26"/>
  <c r="I87" i="26"/>
  <c r="J87" i="26" s="1"/>
  <c r="S26" i="26"/>
  <c r="I70" i="26"/>
  <c r="J70" i="26" s="1"/>
  <c r="K26" i="26"/>
  <c r="G70" i="26" s="1"/>
  <c r="R70" i="26" s="1"/>
  <c r="S16" i="26"/>
  <c r="I60" i="26"/>
  <c r="J60" i="26" s="1"/>
  <c r="Q32" i="26"/>
  <c r="R32" i="26"/>
  <c r="I78" i="26"/>
  <c r="J78" i="26" s="1"/>
  <c r="U47" i="26"/>
  <c r="F91" i="26"/>
  <c r="I59" i="26"/>
  <c r="J59" i="26" s="1"/>
  <c r="I89" i="22"/>
  <c r="J89" i="22" s="1"/>
  <c r="I94" i="22"/>
  <c r="J94" i="22" s="1"/>
  <c r="I57" i="21"/>
  <c r="J57" i="21" s="1"/>
  <c r="I72" i="21"/>
  <c r="J72" i="21" s="1"/>
  <c r="K20" i="22"/>
  <c r="G64" i="22" s="1"/>
  <c r="S24" i="22"/>
  <c r="I68" i="22"/>
  <c r="J68" i="22" s="1"/>
  <c r="K42" i="22"/>
  <c r="G86" i="22" s="1"/>
  <c r="R86" i="22" s="1"/>
  <c r="K29" i="22"/>
  <c r="G73" i="22" s="1"/>
  <c r="R73" i="22" s="1"/>
  <c r="K32" i="22"/>
  <c r="G76" i="22" s="1"/>
  <c r="R76" i="22" s="1"/>
  <c r="R31" i="22"/>
  <c r="Q31" i="22"/>
  <c r="U33" i="22"/>
  <c r="F77" i="22"/>
  <c r="Q77" i="22" s="1"/>
  <c r="U52" i="22"/>
  <c r="F96" i="22"/>
  <c r="Q96" i="22" s="1"/>
  <c r="K21" i="22"/>
  <c r="G65" i="22" s="1"/>
  <c r="R65" i="22" s="1"/>
  <c r="K45" i="22"/>
  <c r="G89" i="22" s="1"/>
  <c r="R89" i="22" s="1"/>
  <c r="S47" i="22"/>
  <c r="I91" i="22"/>
  <c r="J91" i="22" s="1"/>
  <c r="K35" i="22"/>
  <c r="G79" i="22" s="1"/>
  <c r="R58" i="22"/>
  <c r="K14" i="22"/>
  <c r="G58" i="22" s="1"/>
  <c r="S21" i="22"/>
  <c r="I65" i="22"/>
  <c r="J65" i="22" s="1"/>
  <c r="U45" i="22"/>
  <c r="F89" i="22"/>
  <c r="Q89" i="22" s="1"/>
  <c r="S42" i="22"/>
  <c r="I86" i="22"/>
  <c r="J86" i="22" s="1"/>
  <c r="S26" i="22"/>
  <c r="I70" i="22"/>
  <c r="J70" i="22" s="1"/>
  <c r="S13" i="22"/>
  <c r="I57" i="22"/>
  <c r="J57" i="22" s="1"/>
  <c r="U20" i="22"/>
  <c r="F64" i="22"/>
  <c r="U51" i="22"/>
  <c r="F95" i="22"/>
  <c r="U21" i="22"/>
  <c r="F65" i="22"/>
  <c r="Q65" i="22" s="1"/>
  <c r="R27" i="22"/>
  <c r="Q27" i="22"/>
  <c r="U32" i="22"/>
  <c r="F76" i="22"/>
  <c r="Q76" i="22" s="1"/>
  <c r="I80" i="22"/>
  <c r="J80" i="22" s="1"/>
  <c r="K23" i="22"/>
  <c r="G67" i="22" s="1"/>
  <c r="S32" i="22"/>
  <c r="I76" i="22"/>
  <c r="J76" i="22" s="1"/>
  <c r="S30" i="22"/>
  <c r="I74" i="22"/>
  <c r="J74" i="22" s="1"/>
  <c r="K26" i="22"/>
  <c r="G70" i="22" s="1"/>
  <c r="R70" i="22" s="1"/>
  <c r="S16" i="22"/>
  <c r="I60" i="22"/>
  <c r="J60" i="22" s="1"/>
  <c r="U22" i="22"/>
  <c r="F66" i="22"/>
  <c r="K28" i="22"/>
  <c r="G72" i="22" s="1"/>
  <c r="R72" i="22" s="1"/>
  <c r="S53" i="22"/>
  <c r="I97" i="22"/>
  <c r="J97" i="22" s="1"/>
  <c r="R36" i="22"/>
  <c r="Q36" i="22"/>
  <c r="U15" i="22"/>
  <c r="F59" i="22"/>
  <c r="Q98" i="22"/>
  <c r="K54" i="22"/>
  <c r="G98" i="22" s="1"/>
  <c r="R98" i="22" s="1"/>
  <c r="K41" i="22"/>
  <c r="G85" i="22" s="1"/>
  <c r="R85" i="22" s="1"/>
  <c r="S33" i="22"/>
  <c r="I77" i="22"/>
  <c r="J77" i="22" s="1"/>
  <c r="K30" i="22"/>
  <c r="G74" i="22" s="1"/>
  <c r="S19" i="22"/>
  <c r="I63" i="22"/>
  <c r="J63" i="22" s="1"/>
  <c r="U35" i="22"/>
  <c r="F79" i="22"/>
  <c r="U54" i="22"/>
  <c r="F98" i="22"/>
  <c r="U26" i="22"/>
  <c r="F70" i="22"/>
  <c r="Q70" i="22" s="1"/>
  <c r="K13" i="22"/>
  <c r="G57" i="22" s="1"/>
  <c r="R57" i="22" s="1"/>
  <c r="K46" i="22"/>
  <c r="G90" i="22" s="1"/>
  <c r="R90" i="22" s="1"/>
  <c r="K33" i="22"/>
  <c r="G77" i="22" s="1"/>
  <c r="K36" i="22"/>
  <c r="G80" i="22" s="1"/>
  <c r="U14" i="22"/>
  <c r="F58" i="22"/>
  <c r="R47" i="22"/>
  <c r="Q47" i="22"/>
  <c r="U48" i="22"/>
  <c r="F92" i="22"/>
  <c r="Q92" i="22" s="1"/>
  <c r="K18" i="22"/>
  <c r="G62" i="22" s="1"/>
  <c r="S40" i="22"/>
  <c r="I84" i="22"/>
  <c r="J84" i="22" s="1"/>
  <c r="K49" i="22"/>
  <c r="G93" i="22" s="1"/>
  <c r="R93" i="22" s="1"/>
  <c r="S51" i="22"/>
  <c r="I95" i="22"/>
  <c r="J95" i="22" s="1"/>
  <c r="K39" i="22"/>
  <c r="G83" i="22" s="1"/>
  <c r="R83" i="22" s="1"/>
  <c r="U42" i="22"/>
  <c r="F86" i="22"/>
  <c r="Q86" i="22" s="1"/>
  <c r="Q82" i="22"/>
  <c r="K38" i="22"/>
  <c r="G82" i="22" s="1"/>
  <c r="H82" i="22" s="1"/>
  <c r="U24" i="22"/>
  <c r="F68" i="22"/>
  <c r="Q68" i="22" s="1"/>
  <c r="I71" i="22"/>
  <c r="J71" i="22" s="1"/>
  <c r="S37" i="22"/>
  <c r="I81" i="22"/>
  <c r="J81" i="22" s="1"/>
  <c r="K51" i="22"/>
  <c r="G95" i="22" s="1"/>
  <c r="K16" i="22"/>
  <c r="G60" i="22" s="1"/>
  <c r="S54" i="22"/>
  <c r="I98" i="22"/>
  <c r="J98" i="22" s="1"/>
  <c r="R49" i="22"/>
  <c r="Q49" i="22"/>
  <c r="U29" i="22"/>
  <c r="F73" i="22"/>
  <c r="Q73" i="22" s="1"/>
  <c r="R50" i="22"/>
  <c r="Q50" i="22"/>
  <c r="U25" i="22"/>
  <c r="F69" i="22"/>
  <c r="Q69" i="22" s="1"/>
  <c r="U13" i="22"/>
  <c r="F57" i="22"/>
  <c r="Q43" i="22"/>
  <c r="R43" i="22"/>
  <c r="K44" i="22"/>
  <c r="G88" i="22" s="1"/>
  <c r="H88" i="22" s="1"/>
  <c r="Q88" i="22"/>
  <c r="K19" i="22"/>
  <c r="G63" i="22" s="1"/>
  <c r="R63" i="22" s="1"/>
  <c r="S14" i="22"/>
  <c r="I58" i="22"/>
  <c r="J58" i="22" s="1"/>
  <c r="S17" i="22"/>
  <c r="I61" i="22"/>
  <c r="J61" i="22" s="1"/>
  <c r="I78" i="22"/>
  <c r="J78" i="22" s="1"/>
  <c r="K24" i="22"/>
  <c r="G68" i="22" s="1"/>
  <c r="K50" i="22"/>
  <c r="G94" i="22" s="1"/>
  <c r="K27" i="22"/>
  <c r="G71" i="22" s="1"/>
  <c r="R71" i="22" s="1"/>
  <c r="S20" i="22"/>
  <c r="I64" i="22"/>
  <c r="J64" i="22" s="1"/>
  <c r="F72" i="22"/>
  <c r="Q72" i="22" s="1"/>
  <c r="U28" i="22"/>
  <c r="F67" i="22"/>
  <c r="Q67" i="22" s="1"/>
  <c r="U23" i="22"/>
  <c r="K48" i="22"/>
  <c r="G92" i="22" s="1"/>
  <c r="R92" i="22" s="1"/>
  <c r="U30" i="22"/>
  <c r="F74" i="22"/>
  <c r="R39" i="22"/>
  <c r="Q39" i="22"/>
  <c r="U46" i="22"/>
  <c r="F90" i="22"/>
  <c r="Q90" i="22" s="1"/>
  <c r="S43" i="22"/>
  <c r="I87" i="22"/>
  <c r="J87" i="22" s="1"/>
  <c r="S38" i="22"/>
  <c r="I82" i="22"/>
  <c r="J82" i="22" s="1"/>
  <c r="S35" i="22"/>
  <c r="I79" i="22"/>
  <c r="J79" i="22" s="1"/>
  <c r="S44" i="22"/>
  <c r="I88" i="22"/>
  <c r="J88" i="22" s="1"/>
  <c r="K31" i="22"/>
  <c r="G75" i="22" s="1"/>
  <c r="R75" i="22" s="1"/>
  <c r="S23" i="22"/>
  <c r="I67" i="22"/>
  <c r="J67" i="22" s="1"/>
  <c r="U17" i="22"/>
  <c r="F61" i="22"/>
  <c r="Q61" i="22" s="1"/>
  <c r="I93" i="22"/>
  <c r="J93" i="22" s="1"/>
  <c r="S29" i="22"/>
  <c r="I73" i="22"/>
  <c r="J73" i="22" s="1"/>
  <c r="I75" i="22"/>
  <c r="J75" i="22" s="1"/>
  <c r="R41" i="22"/>
  <c r="Q41" i="22"/>
  <c r="F78" i="22"/>
  <c r="Q78" i="22" s="1"/>
  <c r="U34" i="22"/>
  <c r="S48" i="22"/>
  <c r="I92" i="22"/>
  <c r="J92" i="22" s="1"/>
  <c r="S22" i="22"/>
  <c r="I66" i="22"/>
  <c r="J66" i="22" s="1"/>
  <c r="S46" i="22"/>
  <c r="I90" i="22"/>
  <c r="J90" i="22" s="1"/>
  <c r="K34" i="22"/>
  <c r="G78" i="22" s="1"/>
  <c r="Q81" i="22"/>
  <c r="K37" i="22"/>
  <c r="G81" i="22" s="1"/>
  <c r="H81" i="22" s="1"/>
  <c r="K17" i="22"/>
  <c r="G61" i="22" s="1"/>
  <c r="R61" i="22" s="1"/>
  <c r="U53" i="22"/>
  <c r="F97" i="22"/>
  <c r="I83" i="22"/>
  <c r="J83" i="22" s="1"/>
  <c r="K47" i="22"/>
  <c r="G91" i="22" s="1"/>
  <c r="K52" i="22"/>
  <c r="G96" i="22" s="1"/>
  <c r="S25" i="22"/>
  <c r="I69" i="22"/>
  <c r="J69" i="22" s="1"/>
  <c r="K22" i="22"/>
  <c r="G66" i="22" s="1"/>
  <c r="S52" i="22"/>
  <c r="I96" i="22"/>
  <c r="J96" i="22" s="1"/>
  <c r="Q84" i="22"/>
  <c r="K40" i="22"/>
  <c r="G84" i="22" s="1"/>
  <c r="H84" i="22" s="1"/>
  <c r="S18" i="22"/>
  <c r="I62" i="22"/>
  <c r="J62" i="22" s="1"/>
  <c r="U16" i="22"/>
  <c r="F60" i="22"/>
  <c r="U18" i="22"/>
  <c r="F62" i="22"/>
  <c r="Q62" i="22" s="1"/>
  <c r="U19" i="22"/>
  <c r="F63" i="22"/>
  <c r="K15" i="22"/>
  <c r="G59" i="22" s="1"/>
  <c r="K53" i="22"/>
  <c r="G97" i="22" s="1"/>
  <c r="R97" i="22" s="1"/>
  <c r="S28" i="22"/>
  <c r="I72" i="22"/>
  <c r="J72" i="22" s="1"/>
  <c r="K25" i="22"/>
  <c r="G69" i="22" s="1"/>
  <c r="S15" i="22"/>
  <c r="I59" i="22"/>
  <c r="J59" i="22" s="1"/>
  <c r="K43" i="22"/>
  <c r="G87" i="22" s="1"/>
  <c r="I86" i="21"/>
  <c r="J86" i="21" s="1"/>
  <c r="K18" i="21"/>
  <c r="G62" i="21" s="1"/>
  <c r="R98" i="21"/>
  <c r="K54" i="21"/>
  <c r="G98" i="21" s="1"/>
  <c r="K48" i="21"/>
  <c r="G92" i="21" s="1"/>
  <c r="S47" i="21"/>
  <c r="I91" i="21"/>
  <c r="J91" i="21" s="1"/>
  <c r="K35" i="21"/>
  <c r="G79" i="21" s="1"/>
  <c r="R79" i="21" s="1"/>
  <c r="R20" i="21"/>
  <c r="Q20" i="21"/>
  <c r="U51" i="21"/>
  <c r="F95" i="21"/>
  <c r="Q95" i="21" s="1"/>
  <c r="I78" i="21"/>
  <c r="J78" i="21" s="1"/>
  <c r="U30" i="21"/>
  <c r="F74" i="21"/>
  <c r="Q74" i="21" s="1"/>
  <c r="K51" i="21"/>
  <c r="G95" i="21" s="1"/>
  <c r="S36" i="21"/>
  <c r="I80" i="21"/>
  <c r="J80" i="21" s="1"/>
  <c r="S26" i="21"/>
  <c r="I70" i="21"/>
  <c r="J70" i="21" s="1"/>
  <c r="S50" i="21"/>
  <c r="I94" i="21"/>
  <c r="J94" i="21" s="1"/>
  <c r="K38" i="21"/>
  <c r="G82" i="21" s="1"/>
  <c r="U52" i="21"/>
  <c r="F96" i="21"/>
  <c r="Q96" i="21" s="1"/>
  <c r="U43" i="21"/>
  <c r="F87" i="21"/>
  <c r="Q87" i="21" s="1"/>
  <c r="U14" i="21"/>
  <c r="F58" i="21"/>
  <c r="I92" i="21"/>
  <c r="J92" i="21" s="1"/>
  <c r="R41" i="21"/>
  <c r="Q41" i="21"/>
  <c r="K24" i="21"/>
  <c r="G68" i="21" s="1"/>
  <c r="R68" i="21" s="1"/>
  <c r="R97" i="21"/>
  <c r="K53" i="21"/>
  <c r="G97" i="21" s="1"/>
  <c r="S30" i="21"/>
  <c r="I74" i="21"/>
  <c r="J74" i="21" s="1"/>
  <c r="S53" i="21"/>
  <c r="I97" i="21"/>
  <c r="J97" i="21" s="1"/>
  <c r="I79" i="21"/>
  <c r="J79" i="21" s="1"/>
  <c r="F68" i="21"/>
  <c r="Q68" i="21" s="1"/>
  <c r="U24" i="21"/>
  <c r="Q38" i="21"/>
  <c r="R38" i="21"/>
  <c r="R23" i="21"/>
  <c r="Q23" i="21"/>
  <c r="K44" i="21"/>
  <c r="G88" i="21" s="1"/>
  <c r="S33" i="21"/>
  <c r="I77" i="21"/>
  <c r="J77" i="21" s="1"/>
  <c r="K26" i="21"/>
  <c r="G70" i="21" s="1"/>
  <c r="S16" i="21"/>
  <c r="I60" i="21"/>
  <c r="J60" i="21" s="1"/>
  <c r="F61" i="21"/>
  <c r="Q61" i="21" s="1"/>
  <c r="U17" i="21"/>
  <c r="U27" i="21"/>
  <c r="F71" i="21"/>
  <c r="Q71" i="21" s="1"/>
  <c r="Q40" i="21"/>
  <c r="R40" i="21"/>
  <c r="U39" i="21"/>
  <c r="F83" i="21"/>
  <c r="Q83" i="21" s="1"/>
  <c r="U15" i="21"/>
  <c r="F59" i="21"/>
  <c r="S43" i="21"/>
  <c r="I87" i="21"/>
  <c r="J87" i="21" s="1"/>
  <c r="Q90" i="21"/>
  <c r="K46" i="21"/>
  <c r="G90" i="21" s="1"/>
  <c r="K30" i="21"/>
  <c r="G74" i="21" s="1"/>
  <c r="S19" i="21"/>
  <c r="I63" i="21"/>
  <c r="J63" i="21" s="1"/>
  <c r="U46" i="21"/>
  <c r="F90" i="21"/>
  <c r="I71" i="21"/>
  <c r="J71" i="21" s="1"/>
  <c r="S38" i="21"/>
  <c r="I82" i="21"/>
  <c r="J82" i="21" s="1"/>
  <c r="K19" i="21"/>
  <c r="G63" i="21" s="1"/>
  <c r="S54" i="21"/>
  <c r="I98" i="21"/>
  <c r="J98" i="21" s="1"/>
  <c r="S17" i="21"/>
  <c r="I61" i="21"/>
  <c r="J61" i="21" s="1"/>
  <c r="I67" i="21"/>
  <c r="J67" i="21" s="1"/>
  <c r="U44" i="21"/>
  <c r="F88" i="21"/>
  <c r="Q88" i="21" s="1"/>
  <c r="U34" i="21"/>
  <c r="F78" i="21"/>
  <c r="K16" i="21"/>
  <c r="G60" i="21" s="1"/>
  <c r="R60" i="21" s="1"/>
  <c r="U13" i="21"/>
  <c r="F57" i="21"/>
  <c r="Q57" i="21" s="1"/>
  <c r="R26" i="21"/>
  <c r="Q26" i="21"/>
  <c r="S40" i="21"/>
  <c r="I84" i="21"/>
  <c r="J84" i="21" s="1"/>
  <c r="S14" i="21"/>
  <c r="I58" i="21"/>
  <c r="J58" i="21" s="1"/>
  <c r="U16" i="21"/>
  <c r="F60" i="21"/>
  <c r="Q60" i="21" s="1"/>
  <c r="K39" i="21"/>
  <c r="G83" i="21" s="1"/>
  <c r="R59" i="21"/>
  <c r="K15" i="21"/>
  <c r="G59" i="21" s="1"/>
  <c r="R71" i="21"/>
  <c r="K27" i="21"/>
  <c r="G71" i="21" s="1"/>
  <c r="K14" i="21"/>
  <c r="G58" i="21" s="1"/>
  <c r="K36" i="21"/>
  <c r="G80" i="21" s="1"/>
  <c r="R80" i="21" s="1"/>
  <c r="U54" i="21"/>
  <c r="F98" i="21"/>
  <c r="Q37" i="21"/>
  <c r="R37" i="21"/>
  <c r="R67" i="21"/>
  <c r="K23" i="21"/>
  <c r="G67" i="21" s="1"/>
  <c r="U33" i="21"/>
  <c r="F77" i="21"/>
  <c r="R64" i="21"/>
  <c r="K20" i="21"/>
  <c r="G64" i="21" s="1"/>
  <c r="R96" i="21"/>
  <c r="K52" i="21"/>
  <c r="G96" i="21" s="1"/>
  <c r="S22" i="21"/>
  <c r="I66" i="21"/>
  <c r="J66" i="21" s="1"/>
  <c r="S46" i="21"/>
  <c r="I90" i="21"/>
  <c r="J90" i="21" s="1"/>
  <c r="K31" i="21"/>
  <c r="G75" i="21" s="1"/>
  <c r="K37" i="21"/>
  <c r="G81" i="21" s="1"/>
  <c r="R81" i="21" s="1"/>
  <c r="U19" i="21"/>
  <c r="F63" i="21"/>
  <c r="Q63" i="21" s="1"/>
  <c r="U36" i="21"/>
  <c r="F80" i="21"/>
  <c r="Q80" i="21" s="1"/>
  <c r="I68" i="21"/>
  <c r="J68" i="21" s="1"/>
  <c r="S24" i="21"/>
  <c r="U29" i="21"/>
  <c r="F73" i="21"/>
  <c r="Q73" i="21" s="1"/>
  <c r="R85" i="21"/>
  <c r="K41" i="21"/>
  <c r="G85" i="21" s="1"/>
  <c r="S21" i="21"/>
  <c r="I65" i="21"/>
  <c r="J65" i="21" s="1"/>
  <c r="S25" i="21"/>
  <c r="I69" i="21"/>
  <c r="J69" i="21" s="1"/>
  <c r="S49" i="21"/>
  <c r="I93" i="21"/>
  <c r="J93" i="21" s="1"/>
  <c r="K34" i="21"/>
  <c r="G78" i="21" s="1"/>
  <c r="K40" i="21"/>
  <c r="G84" i="21" s="1"/>
  <c r="U42" i="21"/>
  <c r="F86" i="21"/>
  <c r="Q86" i="21" s="1"/>
  <c r="F75" i="21"/>
  <c r="Q75" i="21" s="1"/>
  <c r="U31" i="21"/>
  <c r="R45" i="21"/>
  <c r="Q45" i="21"/>
  <c r="I88" i="21"/>
  <c r="J88" i="21" s="1"/>
  <c r="U18" i="21"/>
  <c r="F62" i="21"/>
  <c r="Q62" i="21" s="1"/>
  <c r="K47" i="21"/>
  <c r="G91" i="21" s="1"/>
  <c r="R91" i="21" s="1"/>
  <c r="Q66" i="21"/>
  <c r="K22" i="21"/>
  <c r="G66" i="21" s="1"/>
  <c r="H66" i="21" s="1"/>
  <c r="S52" i="21"/>
  <c r="I96" i="21"/>
  <c r="J96" i="21" s="1"/>
  <c r="K43" i="21"/>
  <c r="G87" i="21" s="1"/>
  <c r="F65" i="21"/>
  <c r="U21" i="21"/>
  <c r="K49" i="21"/>
  <c r="G93" i="21" s="1"/>
  <c r="R93" i="21" s="1"/>
  <c r="K21" i="21"/>
  <c r="G65" i="21" s="1"/>
  <c r="R65" i="21" s="1"/>
  <c r="K50" i="21"/>
  <c r="G94" i="21" s="1"/>
  <c r="R94" i="21" s="1"/>
  <c r="S29" i="21"/>
  <c r="I73" i="21"/>
  <c r="J73" i="21" s="1"/>
  <c r="Q69" i="21"/>
  <c r="K25" i="21"/>
  <c r="G69" i="21" s="1"/>
  <c r="H69" i="21" s="1"/>
  <c r="S15" i="21"/>
  <c r="I59" i="21"/>
  <c r="J59" i="21" s="1"/>
  <c r="Q28" i="21"/>
  <c r="R28" i="21"/>
  <c r="I64" i="21"/>
  <c r="J64" i="21" s="1"/>
  <c r="I81" i="21"/>
  <c r="J81" i="21" s="1"/>
  <c r="S51" i="21"/>
  <c r="I95" i="21"/>
  <c r="J95" i="21" s="1"/>
  <c r="I83" i="21"/>
  <c r="J83" i="21" s="1"/>
  <c r="R72" i="21"/>
  <c r="K28" i="21"/>
  <c r="G72" i="21" s="1"/>
  <c r="R49" i="21"/>
  <c r="Q49" i="21"/>
  <c r="U53" i="21"/>
  <c r="F97" i="21"/>
  <c r="Q97" i="21" s="1"/>
  <c r="R35" i="21"/>
  <c r="Q35" i="21"/>
  <c r="K33" i="21"/>
  <c r="G77" i="21" s="1"/>
  <c r="R77" i="21" s="1"/>
  <c r="U48" i="21"/>
  <c r="F92" i="21"/>
  <c r="Q92" i="21" s="1"/>
  <c r="Q32" i="21"/>
  <c r="R32" i="21"/>
  <c r="U47" i="21"/>
  <c r="F91" i="21"/>
  <c r="U50" i="21"/>
  <c r="F94" i="21"/>
  <c r="K17" i="21"/>
  <c r="G61" i="21" s="1"/>
  <c r="S32" i="21"/>
  <c r="I76" i="21"/>
  <c r="J76" i="21" s="1"/>
  <c r="K42" i="21"/>
  <c r="G86" i="21" s="1"/>
  <c r="S18" i="21"/>
  <c r="I62" i="21"/>
  <c r="J62" i="21" s="1"/>
  <c r="I85" i="21"/>
  <c r="J85" i="21" s="1"/>
  <c r="I75" i="21"/>
  <c r="J75" i="21" s="1"/>
  <c r="R57" i="21"/>
  <c r="K13" i="21"/>
  <c r="G57" i="21" s="1"/>
  <c r="K45" i="21"/>
  <c r="G89" i="21" s="1"/>
  <c r="R89" i="21" s="1"/>
  <c r="K29" i="21"/>
  <c r="G73" i="21" s="1"/>
  <c r="K32" i="21"/>
  <c r="G76" i="21" s="1"/>
  <c r="R76" i="21" s="1"/>
  <c r="I89" i="17"/>
  <c r="J89" i="17" s="1"/>
  <c r="I98" i="17"/>
  <c r="J98" i="17" s="1"/>
  <c r="I91" i="17"/>
  <c r="J91" i="17" s="1"/>
  <c r="I60" i="17"/>
  <c r="J60" i="17" s="1"/>
  <c r="I94" i="17"/>
  <c r="J94" i="17" s="1"/>
  <c r="I78" i="17"/>
  <c r="J78" i="17" s="1"/>
  <c r="I97" i="17"/>
  <c r="J97" i="17" s="1"/>
  <c r="I71" i="17"/>
  <c r="J71" i="17" s="1"/>
  <c r="I85" i="17"/>
  <c r="J85" i="17" s="1"/>
  <c r="I68" i="19"/>
  <c r="J68" i="19" s="1"/>
  <c r="I96" i="19"/>
  <c r="J96" i="19" s="1"/>
  <c r="I83" i="19"/>
  <c r="J83" i="19" s="1"/>
  <c r="I65" i="19"/>
  <c r="J65" i="19" s="1"/>
  <c r="I62" i="19"/>
  <c r="J62" i="19" s="1"/>
  <c r="I91" i="19"/>
  <c r="J91" i="19" s="1"/>
  <c r="I58" i="19"/>
  <c r="J58" i="19" s="1"/>
  <c r="I62" i="20"/>
  <c r="J62" i="20" s="1"/>
  <c r="I68" i="20"/>
  <c r="J68" i="20" s="1"/>
  <c r="I67" i="20"/>
  <c r="J67" i="20" s="1"/>
  <c r="I80" i="20"/>
  <c r="J80" i="20" s="1"/>
  <c r="I92" i="20"/>
  <c r="J92" i="20" s="1"/>
  <c r="I76" i="20"/>
  <c r="J76" i="20" s="1"/>
  <c r="I62" i="18"/>
  <c r="J62" i="18" s="1"/>
  <c r="I82" i="18"/>
  <c r="J82" i="18" s="1"/>
  <c r="I75" i="18"/>
  <c r="J75" i="18" s="1"/>
  <c r="I79" i="18"/>
  <c r="J79" i="18" s="1"/>
  <c r="S40" i="20"/>
  <c r="I84" i="20"/>
  <c r="J84" i="20" s="1"/>
  <c r="K15" i="20"/>
  <c r="G59" i="20" s="1"/>
  <c r="R59" i="20" s="1"/>
  <c r="K49" i="20"/>
  <c r="G93" i="20" s="1"/>
  <c r="S53" i="20"/>
  <c r="I97" i="20"/>
  <c r="J97" i="20" s="1"/>
  <c r="R24" i="20"/>
  <c r="Q24" i="20"/>
  <c r="I72" i="20"/>
  <c r="J72" i="20" s="1"/>
  <c r="U34" i="20"/>
  <c r="F78" i="20"/>
  <c r="S34" i="20"/>
  <c r="I78" i="20"/>
  <c r="J78" i="20" s="1"/>
  <c r="S38" i="20"/>
  <c r="I82" i="20"/>
  <c r="J82" i="20" s="1"/>
  <c r="K13" i="20"/>
  <c r="G57" i="20" s="1"/>
  <c r="K53" i="20"/>
  <c r="G97" i="20" s="1"/>
  <c r="S51" i="20"/>
  <c r="I95" i="20"/>
  <c r="J95" i="20" s="1"/>
  <c r="F98" i="20"/>
  <c r="U54" i="20"/>
  <c r="U15" i="20"/>
  <c r="F59" i="20"/>
  <c r="U44" i="20"/>
  <c r="F88" i="20"/>
  <c r="Q88" i="20" s="1"/>
  <c r="U19" i="20"/>
  <c r="F63" i="20"/>
  <c r="Q63" i="20" s="1"/>
  <c r="U51" i="20"/>
  <c r="F95" i="20"/>
  <c r="Q95" i="20" s="1"/>
  <c r="Q28" i="20"/>
  <c r="R28" i="20"/>
  <c r="K52" i="20"/>
  <c r="G96" i="20" s="1"/>
  <c r="R62" i="20"/>
  <c r="K18" i="20"/>
  <c r="G62" i="20" s="1"/>
  <c r="K16" i="20"/>
  <c r="G60" i="20" s="1"/>
  <c r="S54" i="20"/>
  <c r="I98" i="20"/>
  <c r="J98" i="20" s="1"/>
  <c r="U53" i="20"/>
  <c r="F97" i="20"/>
  <c r="Q97" i="20" s="1"/>
  <c r="S25" i="20"/>
  <c r="I69" i="20"/>
  <c r="J69" i="20" s="1"/>
  <c r="K33" i="20"/>
  <c r="G77" i="20" s="1"/>
  <c r="K19" i="20"/>
  <c r="G63" i="20" s="1"/>
  <c r="S16" i="20"/>
  <c r="I60" i="20"/>
  <c r="J60" i="20" s="1"/>
  <c r="U21" i="20"/>
  <c r="F65" i="20"/>
  <c r="U49" i="20"/>
  <c r="F93" i="20"/>
  <c r="Q93" i="20" s="1"/>
  <c r="U52" i="20"/>
  <c r="F96" i="20"/>
  <c r="Q96" i="20" s="1"/>
  <c r="U43" i="20"/>
  <c r="F87" i="20"/>
  <c r="Q87" i="20" s="1"/>
  <c r="K54" i="20"/>
  <c r="G98" i="20" s="1"/>
  <c r="S19" i="20"/>
  <c r="I63" i="20"/>
  <c r="J63" i="20" s="1"/>
  <c r="K44" i="20"/>
  <c r="G88" i="20" s="1"/>
  <c r="K39" i="20"/>
  <c r="G83" i="20" s="1"/>
  <c r="R83" i="20" s="1"/>
  <c r="U35" i="20"/>
  <c r="F79" i="20"/>
  <c r="Q79" i="20" s="1"/>
  <c r="U31" i="20"/>
  <c r="F75" i="20"/>
  <c r="Q75" i="20" s="1"/>
  <c r="Q73" i="20"/>
  <c r="K29" i="20"/>
  <c r="G73" i="20" s="1"/>
  <c r="H73" i="20" s="1"/>
  <c r="K26" i="20"/>
  <c r="G70" i="20" s="1"/>
  <c r="K27" i="20"/>
  <c r="G71" i="20" s="1"/>
  <c r="R71" i="20" s="1"/>
  <c r="K45" i="20"/>
  <c r="G89" i="20" s="1"/>
  <c r="R89" i="20" s="1"/>
  <c r="R32" i="20"/>
  <c r="Q32" i="20"/>
  <c r="K47" i="20"/>
  <c r="G91" i="20" s="1"/>
  <c r="K31" i="20"/>
  <c r="G75" i="20" s="1"/>
  <c r="S20" i="20"/>
  <c r="I64" i="20"/>
  <c r="J64" i="20" s="1"/>
  <c r="K50" i="20"/>
  <c r="G94" i="20" s="1"/>
  <c r="S14" i="20"/>
  <c r="I58" i="20"/>
  <c r="J58" i="20" s="1"/>
  <c r="I85" i="20"/>
  <c r="J85" i="20" s="1"/>
  <c r="I57" i="20"/>
  <c r="J57" i="20" s="1"/>
  <c r="U48" i="20"/>
  <c r="F92" i="20"/>
  <c r="Q92" i="20" s="1"/>
  <c r="U13" i="20"/>
  <c r="F57" i="20"/>
  <c r="Q58" i="20"/>
  <c r="K14" i="20"/>
  <c r="G58" i="20" s="1"/>
  <c r="H58" i="20" s="1"/>
  <c r="K51" i="20"/>
  <c r="G95" i="20" s="1"/>
  <c r="S43" i="20"/>
  <c r="I87" i="20"/>
  <c r="J87" i="20" s="1"/>
  <c r="R72" i="20"/>
  <c r="K28" i="20"/>
  <c r="G72" i="20" s="1"/>
  <c r="K34" i="20"/>
  <c r="G78" i="20" s="1"/>
  <c r="R78" i="20" s="1"/>
  <c r="U26" i="20"/>
  <c r="F70" i="20"/>
  <c r="Q70" i="20" s="1"/>
  <c r="K36" i="20"/>
  <c r="G80" i="20" s="1"/>
  <c r="R39" i="20"/>
  <c r="Q39" i="20"/>
  <c r="R18" i="20"/>
  <c r="Q18" i="20"/>
  <c r="U20" i="20"/>
  <c r="F64" i="20"/>
  <c r="Q64" i="20" s="1"/>
  <c r="R42" i="20"/>
  <c r="Q42" i="20"/>
  <c r="U16" i="20"/>
  <c r="F60" i="20"/>
  <c r="Q60" i="20" s="1"/>
  <c r="U50" i="20"/>
  <c r="F94" i="20"/>
  <c r="Q94" i="20" s="1"/>
  <c r="U46" i="20"/>
  <c r="F90" i="20"/>
  <c r="Q90" i="20" s="1"/>
  <c r="K20" i="20"/>
  <c r="G64" i="20" s="1"/>
  <c r="R64" i="20" s="1"/>
  <c r="S31" i="20"/>
  <c r="I75" i="20"/>
  <c r="J75" i="20" s="1"/>
  <c r="K42" i="20"/>
  <c r="G86" i="20" s="1"/>
  <c r="S52" i="20"/>
  <c r="I96" i="20"/>
  <c r="J96" i="20" s="1"/>
  <c r="Q81" i="20"/>
  <c r="K37" i="20"/>
  <c r="G81" i="20" s="1"/>
  <c r="H81" i="20" s="1"/>
  <c r="U47" i="20"/>
  <c r="F91" i="20"/>
  <c r="I66" i="20"/>
  <c r="J66" i="20" s="1"/>
  <c r="U30" i="20"/>
  <c r="F74" i="20"/>
  <c r="S35" i="20"/>
  <c r="I79" i="20"/>
  <c r="J79" i="20" s="1"/>
  <c r="S46" i="20"/>
  <c r="I90" i="20"/>
  <c r="J90" i="20" s="1"/>
  <c r="S15" i="20"/>
  <c r="I59" i="20"/>
  <c r="J59" i="20" s="1"/>
  <c r="K40" i="20"/>
  <c r="G84" i="20" s="1"/>
  <c r="R65" i="20"/>
  <c r="K21" i="20"/>
  <c r="G65" i="20" s="1"/>
  <c r="U40" i="20"/>
  <c r="F84" i="20"/>
  <c r="Q84" i="20" s="1"/>
  <c r="K48" i="20"/>
  <c r="G92" i="20" s="1"/>
  <c r="Q69" i="20"/>
  <c r="K25" i="20"/>
  <c r="G69" i="20" s="1"/>
  <c r="H69" i="20" s="1"/>
  <c r="K17" i="20"/>
  <c r="G61" i="20" s="1"/>
  <c r="S26" i="20"/>
  <c r="I70" i="20"/>
  <c r="J70" i="20" s="1"/>
  <c r="K43" i="20"/>
  <c r="G87" i="20" s="1"/>
  <c r="I86" i="20"/>
  <c r="J86" i="20" s="1"/>
  <c r="F71" i="20"/>
  <c r="Q71" i="20" s="1"/>
  <c r="U27" i="20"/>
  <c r="I91" i="20"/>
  <c r="J91" i="20" s="1"/>
  <c r="R17" i="20"/>
  <c r="Q17" i="20"/>
  <c r="U38" i="20"/>
  <c r="F82" i="20"/>
  <c r="S49" i="20"/>
  <c r="I93" i="20"/>
  <c r="J93" i="20" s="1"/>
  <c r="K30" i="20"/>
  <c r="G74" i="20" s="1"/>
  <c r="R74" i="20" s="1"/>
  <c r="S21" i="20"/>
  <c r="I65" i="20"/>
  <c r="J65" i="20" s="1"/>
  <c r="S30" i="20"/>
  <c r="I74" i="20"/>
  <c r="J74" i="20" s="1"/>
  <c r="K32" i="20"/>
  <c r="G76" i="20" s="1"/>
  <c r="S44" i="20"/>
  <c r="I88" i="20"/>
  <c r="J88" i="20" s="1"/>
  <c r="R33" i="20"/>
  <c r="Q33" i="20"/>
  <c r="R45" i="20"/>
  <c r="Q45" i="20"/>
  <c r="R41" i="20"/>
  <c r="Q41" i="20"/>
  <c r="K24" i="20"/>
  <c r="G68" i="20" s="1"/>
  <c r="R68" i="20" s="1"/>
  <c r="S37" i="20"/>
  <c r="I81" i="20"/>
  <c r="J81" i="20" s="1"/>
  <c r="K22" i="20"/>
  <c r="G66" i="20" s="1"/>
  <c r="R66" i="20" s="1"/>
  <c r="S33" i="20"/>
  <c r="I77" i="20"/>
  <c r="J77" i="20" s="1"/>
  <c r="K35" i="20"/>
  <c r="G79" i="20" s="1"/>
  <c r="R79" i="20" s="1"/>
  <c r="U22" i="20"/>
  <c r="F66" i="20"/>
  <c r="K41" i="20"/>
  <c r="G85" i="20" s="1"/>
  <c r="R36" i="20"/>
  <c r="Q36" i="20"/>
  <c r="R23" i="20"/>
  <c r="Q23" i="20"/>
  <c r="S29" i="20"/>
  <c r="I73" i="20"/>
  <c r="J73" i="20" s="1"/>
  <c r="S50" i="20"/>
  <c r="I94" i="20"/>
  <c r="J94" i="20" s="1"/>
  <c r="K23" i="20"/>
  <c r="G67" i="20" s="1"/>
  <c r="K46" i="20"/>
  <c r="G90" i="20" s="1"/>
  <c r="R90" i="20" s="1"/>
  <c r="K38" i="20"/>
  <c r="G82" i="20" s="1"/>
  <c r="K24" i="19"/>
  <c r="G68" i="19" s="1"/>
  <c r="R68" i="19" s="1"/>
  <c r="I71" i="19"/>
  <c r="J71" i="19" s="1"/>
  <c r="U37" i="19"/>
  <c r="F81" i="19"/>
  <c r="U39" i="19"/>
  <c r="F83" i="19"/>
  <c r="Q83" i="19" s="1"/>
  <c r="K29" i="19"/>
  <c r="G73" i="19" s="1"/>
  <c r="S34" i="19"/>
  <c r="I78" i="19"/>
  <c r="J78" i="19" s="1"/>
  <c r="U49" i="19"/>
  <c r="F93" i="19"/>
  <c r="Q93" i="19" s="1"/>
  <c r="R45" i="19"/>
  <c r="Q45" i="19"/>
  <c r="K50" i="19"/>
  <c r="G94" i="19" s="1"/>
  <c r="K44" i="19"/>
  <c r="G88" i="19" s="1"/>
  <c r="S31" i="19"/>
  <c r="I75" i="19"/>
  <c r="J75" i="19" s="1"/>
  <c r="K38" i="19"/>
  <c r="G82" i="19" s="1"/>
  <c r="S44" i="19"/>
  <c r="I88" i="19"/>
  <c r="J88" i="19" s="1"/>
  <c r="S26" i="19"/>
  <c r="I70" i="19"/>
  <c r="J70" i="19" s="1"/>
  <c r="U31" i="19"/>
  <c r="F75" i="19"/>
  <c r="Q75" i="19" s="1"/>
  <c r="U30" i="19"/>
  <c r="F74" i="19"/>
  <c r="Q74" i="19" s="1"/>
  <c r="U36" i="19"/>
  <c r="F80" i="19"/>
  <c r="Q80" i="19" s="1"/>
  <c r="R23" i="19"/>
  <c r="Q23" i="19"/>
  <c r="U35" i="19"/>
  <c r="F79" i="19"/>
  <c r="Q79" i="19" s="1"/>
  <c r="I82" i="19"/>
  <c r="J82" i="19" s="1"/>
  <c r="R92" i="19"/>
  <c r="K48" i="19"/>
  <c r="G92" i="19" s="1"/>
  <c r="S46" i="19"/>
  <c r="I90" i="19"/>
  <c r="J90" i="19" s="1"/>
  <c r="S53" i="19"/>
  <c r="I97" i="19"/>
  <c r="J97" i="19" s="1"/>
  <c r="U19" i="19"/>
  <c r="F63" i="19"/>
  <c r="Q63" i="19" s="1"/>
  <c r="K35" i="19"/>
  <c r="G79" i="19" s="1"/>
  <c r="R15" i="19"/>
  <c r="Q15" i="19"/>
  <c r="U29" i="19"/>
  <c r="F73" i="19"/>
  <c r="Q73" i="19" s="1"/>
  <c r="K49" i="19"/>
  <c r="G93" i="19" s="1"/>
  <c r="K52" i="19"/>
  <c r="G96" i="19" s="1"/>
  <c r="R96" i="19" s="1"/>
  <c r="S16" i="19"/>
  <c r="I60" i="19"/>
  <c r="J60" i="19" s="1"/>
  <c r="U32" i="19"/>
  <c r="F76" i="19"/>
  <c r="Q76" i="19" s="1"/>
  <c r="K28" i="19"/>
  <c r="G72" i="19" s="1"/>
  <c r="I89" i="19"/>
  <c r="J89" i="19" s="1"/>
  <c r="K14" i="19"/>
  <c r="G58" i="19" s="1"/>
  <c r="S40" i="19"/>
  <c r="I84" i="19"/>
  <c r="J84" i="19" s="1"/>
  <c r="S41" i="19"/>
  <c r="I85" i="19"/>
  <c r="J85" i="19" s="1"/>
  <c r="S19" i="19"/>
  <c r="I63" i="19"/>
  <c r="J63" i="19" s="1"/>
  <c r="U14" i="19"/>
  <c r="F58" i="19"/>
  <c r="Q58" i="19" s="1"/>
  <c r="K39" i="19"/>
  <c r="G83" i="19" s="1"/>
  <c r="I81" i="19"/>
  <c r="J81" i="19" s="1"/>
  <c r="U43" i="19"/>
  <c r="F87" i="19"/>
  <c r="Q87" i="19" s="1"/>
  <c r="F98" i="19"/>
  <c r="Q98" i="19" s="1"/>
  <c r="U54" i="19"/>
  <c r="S28" i="19"/>
  <c r="I72" i="19"/>
  <c r="J72" i="19" s="1"/>
  <c r="K30" i="19"/>
  <c r="G74" i="19" s="1"/>
  <c r="R74" i="19" s="1"/>
  <c r="K13" i="19"/>
  <c r="G57" i="19" s="1"/>
  <c r="K20" i="19"/>
  <c r="G64" i="19" s="1"/>
  <c r="S17" i="19"/>
  <c r="I61" i="19"/>
  <c r="J61" i="19" s="1"/>
  <c r="U53" i="19"/>
  <c r="F97" i="19"/>
  <c r="Q97" i="19" s="1"/>
  <c r="K36" i="19"/>
  <c r="G80" i="19" s="1"/>
  <c r="U41" i="19"/>
  <c r="F85" i="19"/>
  <c r="K27" i="19"/>
  <c r="G71" i="19" s="1"/>
  <c r="R71" i="19" s="1"/>
  <c r="K19" i="19"/>
  <c r="G63" i="19" s="1"/>
  <c r="K42" i="19"/>
  <c r="G86" i="19" s="1"/>
  <c r="R86" i="19" s="1"/>
  <c r="K17" i="19"/>
  <c r="G61" i="19" s="1"/>
  <c r="R61" i="19" s="1"/>
  <c r="U48" i="19"/>
  <c r="F92" i="19"/>
  <c r="U47" i="19"/>
  <c r="F91" i="19"/>
  <c r="U26" i="19"/>
  <c r="F70" i="19"/>
  <c r="Q70" i="19" s="1"/>
  <c r="U34" i="19"/>
  <c r="F78" i="19"/>
  <c r="Q78" i="19" s="1"/>
  <c r="K41" i="19"/>
  <c r="G85" i="19" s="1"/>
  <c r="R66" i="19"/>
  <c r="K22" i="19"/>
  <c r="G66" i="19" s="1"/>
  <c r="K23" i="19"/>
  <c r="G67" i="19" s="1"/>
  <c r="R67" i="19" s="1"/>
  <c r="S20" i="19"/>
  <c r="I64" i="19"/>
  <c r="J64" i="19" s="1"/>
  <c r="R62" i="19"/>
  <c r="K18" i="19"/>
  <c r="G62" i="19" s="1"/>
  <c r="R52" i="19"/>
  <c r="Q52" i="19"/>
  <c r="U25" i="19"/>
  <c r="F69" i="19"/>
  <c r="Q69" i="19" s="1"/>
  <c r="I67" i="19"/>
  <c r="J67" i="19" s="1"/>
  <c r="K34" i="19"/>
  <c r="G78" i="19" s="1"/>
  <c r="R78" i="19" s="1"/>
  <c r="K26" i="19"/>
  <c r="G70" i="19" s="1"/>
  <c r="S43" i="19"/>
  <c r="I87" i="19"/>
  <c r="J87" i="19" s="1"/>
  <c r="S29" i="19"/>
  <c r="I73" i="19"/>
  <c r="J73" i="19" s="1"/>
  <c r="S48" i="19"/>
  <c r="I92" i="19"/>
  <c r="J92" i="19" s="1"/>
  <c r="K40" i="19"/>
  <c r="G84" i="19" s="1"/>
  <c r="R84" i="19" s="1"/>
  <c r="R38" i="19"/>
  <c r="Q38" i="19"/>
  <c r="Q22" i="19"/>
  <c r="R22" i="19"/>
  <c r="U17" i="19"/>
  <c r="F61" i="19"/>
  <c r="F64" i="19"/>
  <c r="U20" i="19"/>
  <c r="S35" i="19"/>
  <c r="I79" i="19"/>
  <c r="J79" i="19" s="1"/>
  <c r="R59" i="19"/>
  <c r="K15" i="19"/>
  <c r="G59" i="19" s="1"/>
  <c r="S49" i="19"/>
  <c r="I93" i="19"/>
  <c r="J93" i="19" s="1"/>
  <c r="K43" i="19"/>
  <c r="G87" i="19" s="1"/>
  <c r="U27" i="19"/>
  <c r="F71" i="19"/>
  <c r="K51" i="19"/>
  <c r="G95" i="19" s="1"/>
  <c r="R95" i="19" s="1"/>
  <c r="S42" i="19"/>
  <c r="I86" i="19"/>
  <c r="J86" i="19" s="1"/>
  <c r="S15" i="19"/>
  <c r="I59" i="19"/>
  <c r="J59" i="19" s="1"/>
  <c r="K31" i="19"/>
  <c r="G75" i="19" s="1"/>
  <c r="U16" i="19"/>
  <c r="F60" i="19"/>
  <c r="R77" i="19"/>
  <c r="K33" i="19"/>
  <c r="G77" i="19" s="1"/>
  <c r="K21" i="19"/>
  <c r="G65" i="19" s="1"/>
  <c r="K47" i="19"/>
  <c r="G91" i="19" s="1"/>
  <c r="F72" i="19"/>
  <c r="Q72" i="19" s="1"/>
  <c r="U28" i="19"/>
  <c r="K37" i="19"/>
  <c r="G81" i="19" s="1"/>
  <c r="R13" i="19"/>
  <c r="Q13" i="19"/>
  <c r="Q21" i="19"/>
  <c r="R21" i="19"/>
  <c r="F95" i="19"/>
  <c r="Q95" i="19" s="1"/>
  <c r="U51" i="19"/>
  <c r="K45" i="19"/>
  <c r="G89" i="19" s="1"/>
  <c r="S51" i="19"/>
  <c r="I95" i="19"/>
  <c r="J95" i="19" s="1"/>
  <c r="S33" i="19"/>
  <c r="I77" i="19"/>
  <c r="J77" i="19" s="1"/>
  <c r="U46" i="19"/>
  <c r="F90" i="19"/>
  <c r="Q90" i="19" s="1"/>
  <c r="R40" i="19"/>
  <c r="Q40" i="19"/>
  <c r="F77" i="19"/>
  <c r="Q77" i="19" s="1"/>
  <c r="U33" i="19"/>
  <c r="U44" i="19"/>
  <c r="F88" i="19"/>
  <c r="K46" i="19"/>
  <c r="G90" i="19" s="1"/>
  <c r="S54" i="19"/>
  <c r="I98" i="19"/>
  <c r="J98" i="19" s="1"/>
  <c r="R98" i="19"/>
  <c r="K54" i="19"/>
  <c r="G98" i="19" s="1"/>
  <c r="U50" i="19"/>
  <c r="F94" i="19"/>
  <c r="S36" i="19"/>
  <c r="I80" i="19"/>
  <c r="J80" i="19" s="1"/>
  <c r="S30" i="19"/>
  <c r="I74" i="19"/>
  <c r="J74" i="19" s="1"/>
  <c r="U42" i="19"/>
  <c r="F86" i="19"/>
  <c r="Q86" i="19" s="1"/>
  <c r="Q24" i="19"/>
  <c r="R24" i="19"/>
  <c r="R18" i="19"/>
  <c r="Q18" i="19"/>
  <c r="I66" i="19"/>
  <c r="J66" i="19" s="1"/>
  <c r="S32" i="19"/>
  <c r="I76" i="19"/>
  <c r="J76" i="19" s="1"/>
  <c r="K16" i="19"/>
  <c r="G60" i="19" s="1"/>
  <c r="R60" i="19" s="1"/>
  <c r="K25" i="19"/>
  <c r="G69" i="19" s="1"/>
  <c r="R97" i="19"/>
  <c r="K53" i="19"/>
  <c r="G97" i="19" s="1"/>
  <c r="K32" i="19"/>
  <c r="G76" i="19" s="1"/>
  <c r="K23" i="18"/>
  <c r="G67" i="18" s="1"/>
  <c r="S25" i="18"/>
  <c r="I69" i="18"/>
  <c r="J69" i="18" s="1"/>
  <c r="S28" i="18"/>
  <c r="I72" i="18"/>
  <c r="J72" i="18" s="1"/>
  <c r="K25" i="18"/>
  <c r="G69" i="18" s="1"/>
  <c r="S52" i="18"/>
  <c r="I96" i="18"/>
  <c r="J96" i="18" s="1"/>
  <c r="Q87" i="18"/>
  <c r="K43" i="18"/>
  <c r="G87" i="18" s="1"/>
  <c r="H87" i="18" s="1"/>
  <c r="F72" i="18"/>
  <c r="U28" i="18"/>
  <c r="U52" i="18"/>
  <c r="F96" i="18"/>
  <c r="Q96" i="18" s="1"/>
  <c r="K20" i="18"/>
  <c r="G64" i="18" s="1"/>
  <c r="S29" i="18"/>
  <c r="I73" i="18"/>
  <c r="J73" i="18" s="1"/>
  <c r="K28" i="18"/>
  <c r="G72" i="18" s="1"/>
  <c r="S15" i="18"/>
  <c r="I59" i="18"/>
  <c r="J59" i="18" s="1"/>
  <c r="K50" i="18"/>
  <c r="G94" i="18" s="1"/>
  <c r="U25" i="18"/>
  <c r="F69" i="18"/>
  <c r="Q69" i="18" s="1"/>
  <c r="K51" i="18"/>
  <c r="G95" i="18" s="1"/>
  <c r="R95" i="18" s="1"/>
  <c r="K44" i="18"/>
  <c r="G88" i="18" s="1"/>
  <c r="R88" i="18" s="1"/>
  <c r="K29" i="18"/>
  <c r="G73" i="18" s="1"/>
  <c r="R73" i="18" s="1"/>
  <c r="U33" i="18"/>
  <c r="F77" i="18"/>
  <c r="Q77" i="18" s="1"/>
  <c r="U27" i="18"/>
  <c r="F71" i="18"/>
  <c r="Q71" i="18" s="1"/>
  <c r="K15" i="18"/>
  <c r="G59" i="18" s="1"/>
  <c r="R59" i="18" s="1"/>
  <c r="U51" i="18"/>
  <c r="F95" i="18"/>
  <c r="R36" i="18"/>
  <c r="Q36" i="18"/>
  <c r="S40" i="18"/>
  <c r="I84" i="18"/>
  <c r="J84" i="18" s="1"/>
  <c r="S48" i="18"/>
  <c r="I92" i="18"/>
  <c r="J92" i="18" s="1"/>
  <c r="S47" i="18"/>
  <c r="I91" i="18"/>
  <c r="J91" i="18" s="1"/>
  <c r="K32" i="18"/>
  <c r="G76" i="18" s="1"/>
  <c r="R76" i="18" s="1"/>
  <c r="U17" i="18"/>
  <c r="F61" i="18"/>
  <c r="Q61" i="18" s="1"/>
  <c r="S21" i="18"/>
  <c r="I65" i="18"/>
  <c r="J65" i="18" s="1"/>
  <c r="F57" i="18"/>
  <c r="Q57" i="18" s="1"/>
  <c r="U13" i="18"/>
  <c r="S43" i="18"/>
  <c r="I87" i="18"/>
  <c r="J87" i="18" s="1"/>
  <c r="S32" i="18"/>
  <c r="I76" i="18"/>
  <c r="J76" i="18" s="1"/>
  <c r="S30" i="18"/>
  <c r="I74" i="18"/>
  <c r="J74" i="18" s="1"/>
  <c r="S13" i="18"/>
  <c r="I57" i="18"/>
  <c r="J57" i="18" s="1"/>
  <c r="S53" i="18"/>
  <c r="I97" i="18"/>
  <c r="J97" i="18" s="1"/>
  <c r="U16" i="18"/>
  <c r="F60" i="18"/>
  <c r="Q60" i="18" s="1"/>
  <c r="K53" i="18"/>
  <c r="G97" i="18" s="1"/>
  <c r="K17" i="18"/>
  <c r="G61" i="18" s="1"/>
  <c r="S33" i="18"/>
  <c r="I77" i="18"/>
  <c r="J77" i="18" s="1"/>
  <c r="K26" i="18"/>
  <c r="G70" i="18" s="1"/>
  <c r="S16" i="18"/>
  <c r="I60" i="18"/>
  <c r="J60" i="18" s="1"/>
  <c r="U37" i="18"/>
  <c r="F81" i="18"/>
  <c r="Q81" i="18" s="1"/>
  <c r="U18" i="18"/>
  <c r="F62" i="18"/>
  <c r="Q62" i="18" s="1"/>
  <c r="U48" i="18"/>
  <c r="F92" i="18"/>
  <c r="Q92" i="18" s="1"/>
  <c r="U31" i="18"/>
  <c r="F75" i="18"/>
  <c r="Q75" i="18" s="1"/>
  <c r="Q24" i="18"/>
  <c r="R24" i="18"/>
  <c r="U15" i="18"/>
  <c r="F59" i="18"/>
  <c r="S39" i="18"/>
  <c r="I83" i="18"/>
  <c r="J83" i="18" s="1"/>
  <c r="R90" i="18"/>
  <c r="K46" i="18"/>
  <c r="G90" i="18" s="1"/>
  <c r="K30" i="18"/>
  <c r="G74" i="18" s="1"/>
  <c r="S19" i="18"/>
  <c r="I63" i="18"/>
  <c r="J63" i="18" s="1"/>
  <c r="U47" i="18"/>
  <c r="F91" i="18"/>
  <c r="S46" i="18"/>
  <c r="I90" i="18"/>
  <c r="J90" i="18" s="1"/>
  <c r="F78" i="18"/>
  <c r="U34" i="18"/>
  <c r="Q32" i="18"/>
  <c r="R32" i="18"/>
  <c r="U46" i="18"/>
  <c r="F90" i="18"/>
  <c r="K52" i="18"/>
  <c r="G96" i="18" s="1"/>
  <c r="K47" i="18"/>
  <c r="G91" i="18" s="1"/>
  <c r="K49" i="18"/>
  <c r="G93" i="18" s="1"/>
  <c r="K33" i="18"/>
  <c r="G77" i="18" s="1"/>
  <c r="K36" i="18"/>
  <c r="G80" i="18" s="1"/>
  <c r="R80" i="18" s="1"/>
  <c r="U42" i="18"/>
  <c r="F86" i="18"/>
  <c r="Q86" i="18" s="1"/>
  <c r="K35" i="18"/>
  <c r="G79" i="18" s="1"/>
  <c r="R79" i="18" s="1"/>
  <c r="K18" i="18"/>
  <c r="G62" i="18" s="1"/>
  <c r="R50" i="18"/>
  <c r="Q50" i="18"/>
  <c r="R44" i="18"/>
  <c r="Q44" i="18"/>
  <c r="R98" i="18"/>
  <c r="Q98" i="18"/>
  <c r="K54" i="18"/>
  <c r="G98" i="18" s="1"/>
  <c r="H98" i="18" s="1"/>
  <c r="K48" i="18"/>
  <c r="G92" i="18" s="1"/>
  <c r="R92" i="18" s="1"/>
  <c r="K16" i="18"/>
  <c r="G60" i="18" s="1"/>
  <c r="S51" i="18"/>
  <c r="I95" i="18"/>
  <c r="J95" i="18" s="1"/>
  <c r="K39" i="18"/>
  <c r="G83" i="18" s="1"/>
  <c r="H83" i="18" s="1"/>
  <c r="Q83" i="18"/>
  <c r="U49" i="18"/>
  <c r="F93" i="18"/>
  <c r="I94" i="18"/>
  <c r="J94" i="18" s="1"/>
  <c r="S26" i="18"/>
  <c r="I70" i="18"/>
  <c r="J70" i="18" s="1"/>
  <c r="R22" i="18"/>
  <c r="Q22" i="18"/>
  <c r="U26" i="18"/>
  <c r="F70" i="18"/>
  <c r="Q70" i="18" s="1"/>
  <c r="R58" i="18"/>
  <c r="K14" i="18"/>
  <c r="G58" i="18" s="1"/>
  <c r="K19" i="18"/>
  <c r="G63" i="18" s="1"/>
  <c r="R30" i="18"/>
  <c r="Q30" i="18"/>
  <c r="U29" i="18"/>
  <c r="F73" i="18"/>
  <c r="S37" i="18"/>
  <c r="I81" i="18"/>
  <c r="J81" i="18" s="1"/>
  <c r="S41" i="18"/>
  <c r="I85" i="18"/>
  <c r="J85" i="18" s="1"/>
  <c r="S14" i="18"/>
  <c r="I58" i="18"/>
  <c r="J58" i="18" s="1"/>
  <c r="S20" i="18"/>
  <c r="I64" i="18"/>
  <c r="J64" i="18" s="1"/>
  <c r="F63" i="18"/>
  <c r="Q63" i="18" s="1"/>
  <c r="U19" i="18"/>
  <c r="R35" i="18"/>
  <c r="Q35" i="18"/>
  <c r="K24" i="18"/>
  <c r="G68" i="18" s="1"/>
  <c r="R68" i="18" s="1"/>
  <c r="S42" i="18"/>
  <c r="I86" i="18"/>
  <c r="J86" i="18" s="1"/>
  <c r="K42" i="18"/>
  <c r="G86" i="18" s="1"/>
  <c r="U53" i="18"/>
  <c r="F97" i="18"/>
  <c r="Q97" i="18" s="1"/>
  <c r="U45" i="18"/>
  <c r="F89" i="18"/>
  <c r="Q89" i="18" s="1"/>
  <c r="Q85" i="18"/>
  <c r="K41" i="18"/>
  <c r="G85" i="18" s="1"/>
  <c r="H85" i="18" s="1"/>
  <c r="K38" i="18"/>
  <c r="G82" i="18" s="1"/>
  <c r="S22" i="18"/>
  <c r="I66" i="18"/>
  <c r="J66" i="18" s="1"/>
  <c r="K27" i="18"/>
  <c r="G71" i="18" s="1"/>
  <c r="F65" i="18"/>
  <c r="U21" i="18"/>
  <c r="I71" i="18"/>
  <c r="J71" i="18" s="1"/>
  <c r="I61" i="18"/>
  <c r="J61" i="18" s="1"/>
  <c r="K45" i="18"/>
  <c r="G89" i="18" s="1"/>
  <c r="S49" i="18"/>
  <c r="I93" i="18"/>
  <c r="J93" i="18" s="1"/>
  <c r="K31" i="18"/>
  <c r="G75" i="18" s="1"/>
  <c r="K37" i="18"/>
  <c r="G81" i="18" s="1"/>
  <c r="U23" i="18"/>
  <c r="F67" i="18"/>
  <c r="U54" i="18"/>
  <c r="F98" i="18"/>
  <c r="I68" i="18"/>
  <c r="J68" i="18" s="1"/>
  <c r="F64" i="18"/>
  <c r="Q64" i="18" s="1"/>
  <c r="U20" i="18"/>
  <c r="S36" i="18"/>
  <c r="I80" i="18"/>
  <c r="J80" i="18" s="1"/>
  <c r="K21" i="18"/>
  <c r="G65" i="18" s="1"/>
  <c r="K13" i="18"/>
  <c r="G57" i="18" s="1"/>
  <c r="R57" i="18" s="1"/>
  <c r="K22" i="18"/>
  <c r="G66" i="18" s="1"/>
  <c r="R66" i="18" s="1"/>
  <c r="K34" i="18"/>
  <c r="G78" i="18" s="1"/>
  <c r="Q84" i="18"/>
  <c r="K40" i="18"/>
  <c r="G84" i="18" s="1"/>
  <c r="H84" i="18" s="1"/>
  <c r="Q38" i="18"/>
  <c r="R38" i="18"/>
  <c r="U14" i="18"/>
  <c r="F58" i="18"/>
  <c r="K30" i="17"/>
  <c r="G74" i="17" s="1"/>
  <c r="R74" i="17" s="1"/>
  <c r="I86" i="17"/>
  <c r="J86" i="17" s="1"/>
  <c r="S15" i="17"/>
  <c r="I59" i="17"/>
  <c r="J59" i="17" s="1"/>
  <c r="K31" i="17"/>
  <c r="G75" i="17" s="1"/>
  <c r="K18" i="17"/>
  <c r="G62" i="17" s="1"/>
  <c r="S19" i="17"/>
  <c r="I63" i="17"/>
  <c r="J63" i="17" s="1"/>
  <c r="K20" i="17"/>
  <c r="G64" i="17" s="1"/>
  <c r="R64" i="17" s="1"/>
  <c r="K25" i="17"/>
  <c r="G69" i="17" s="1"/>
  <c r="U23" i="17"/>
  <c r="F67" i="17"/>
  <c r="Q67" i="17" s="1"/>
  <c r="U52" i="17"/>
  <c r="F96" i="17"/>
  <c r="Q96" i="17" s="1"/>
  <c r="S36" i="17"/>
  <c r="I80" i="17"/>
  <c r="J80" i="17" s="1"/>
  <c r="K42" i="17"/>
  <c r="G86" i="17" s="1"/>
  <c r="K47" i="17"/>
  <c r="G91" i="17" s="1"/>
  <c r="R91" i="17" s="1"/>
  <c r="K36" i="17"/>
  <c r="G80" i="17" s="1"/>
  <c r="I96" i="17"/>
  <c r="J96" i="17" s="1"/>
  <c r="K50" i="17"/>
  <c r="G94" i="17" s="1"/>
  <c r="R94" i="17" s="1"/>
  <c r="U35" i="17"/>
  <c r="F79" i="17"/>
  <c r="F81" i="17"/>
  <c r="U37" i="17"/>
  <c r="S48" i="17"/>
  <c r="I92" i="17"/>
  <c r="J92" i="17" s="1"/>
  <c r="K54" i="17"/>
  <c r="G98" i="17" s="1"/>
  <c r="R98" i="17" s="1"/>
  <c r="K39" i="17"/>
  <c r="G83" i="17" s="1"/>
  <c r="U44" i="17"/>
  <c r="F88" i="17"/>
  <c r="Q88" i="17" s="1"/>
  <c r="S14" i="17"/>
  <c r="I58" i="17"/>
  <c r="J58" i="17" s="1"/>
  <c r="S37" i="17"/>
  <c r="I81" i="17"/>
  <c r="J81" i="17" s="1"/>
  <c r="U40" i="17"/>
  <c r="F84" i="17"/>
  <c r="Q16" i="17"/>
  <c r="R16" i="17"/>
  <c r="U17" i="17"/>
  <c r="F61" i="17"/>
  <c r="Q76" i="17"/>
  <c r="K32" i="17"/>
  <c r="G76" i="17" s="1"/>
  <c r="H76" i="17" s="1"/>
  <c r="K45" i="17"/>
  <c r="G89" i="17" s="1"/>
  <c r="K14" i="17"/>
  <c r="G58" i="17" s="1"/>
  <c r="R58" i="17" s="1"/>
  <c r="S26" i="17"/>
  <c r="I70" i="17"/>
  <c r="J70" i="17" s="1"/>
  <c r="S17" i="17"/>
  <c r="I61" i="17"/>
  <c r="J61" i="17" s="1"/>
  <c r="F74" i="17"/>
  <c r="U30" i="17"/>
  <c r="R47" i="17"/>
  <c r="Q47" i="17"/>
  <c r="K38" i="17"/>
  <c r="G82" i="17" s="1"/>
  <c r="S24" i="17"/>
  <c r="I68" i="17"/>
  <c r="J68" i="17" s="1"/>
  <c r="S23" i="17"/>
  <c r="I67" i="17"/>
  <c r="J67" i="17" s="1"/>
  <c r="U48" i="17"/>
  <c r="F92" i="17"/>
  <c r="Q92" i="17" s="1"/>
  <c r="U36" i="17"/>
  <c r="F80" i="17"/>
  <c r="Q59" i="17"/>
  <c r="K15" i="17"/>
  <c r="G59" i="17" s="1"/>
  <c r="H59" i="17" s="1"/>
  <c r="S32" i="17"/>
  <c r="I76" i="17"/>
  <c r="J76" i="17" s="1"/>
  <c r="K53" i="17"/>
  <c r="G97" i="17" s="1"/>
  <c r="K46" i="17"/>
  <c r="G90" i="17" s="1"/>
  <c r="K37" i="17"/>
  <c r="G81" i="17" s="1"/>
  <c r="F72" i="17"/>
  <c r="Q72" i="17" s="1"/>
  <c r="U28" i="17"/>
  <c r="I87" i="17"/>
  <c r="J87" i="17" s="1"/>
  <c r="U38" i="17"/>
  <c r="F82" i="17"/>
  <c r="S21" i="17"/>
  <c r="I65" i="17"/>
  <c r="J65" i="17" s="1"/>
  <c r="K41" i="17"/>
  <c r="G85" i="17" s="1"/>
  <c r="S33" i="17"/>
  <c r="I77" i="17"/>
  <c r="J77" i="17" s="1"/>
  <c r="U21" i="17"/>
  <c r="F65" i="17"/>
  <c r="Q65" i="17" s="1"/>
  <c r="R45" i="17"/>
  <c r="Q45" i="17"/>
  <c r="S35" i="17"/>
  <c r="I79" i="17"/>
  <c r="J79" i="17" s="1"/>
  <c r="S46" i="17"/>
  <c r="I90" i="17"/>
  <c r="J90" i="17" s="1"/>
  <c r="K49" i="17"/>
  <c r="G93" i="17" s="1"/>
  <c r="K40" i="17"/>
  <c r="G84" i="17" s="1"/>
  <c r="I88" i="17"/>
  <c r="J88" i="17" s="1"/>
  <c r="U54" i="17"/>
  <c r="F98" i="17"/>
  <c r="Q98" i="17" s="1"/>
  <c r="K44" i="17"/>
  <c r="G88" i="17" s="1"/>
  <c r="K27" i="17"/>
  <c r="G71" i="17" s="1"/>
  <c r="R71" i="17" s="1"/>
  <c r="K28" i="17"/>
  <c r="G72" i="17" s="1"/>
  <c r="R72" i="17" s="1"/>
  <c r="U46" i="17"/>
  <c r="F90" i="17"/>
  <c r="Q90" i="17" s="1"/>
  <c r="K35" i="17"/>
  <c r="G79" i="17" s="1"/>
  <c r="K52" i="17"/>
  <c r="G96" i="17" s="1"/>
  <c r="R96" i="17" s="1"/>
  <c r="U24" i="17"/>
  <c r="F68" i="17"/>
  <c r="U49" i="17"/>
  <c r="F93" i="17"/>
  <c r="Q93" i="17" s="1"/>
  <c r="K48" i="17"/>
  <c r="G92" i="17" s="1"/>
  <c r="R92" i="17" s="1"/>
  <c r="K21" i="17"/>
  <c r="G65" i="17" s="1"/>
  <c r="R65" i="17" s="1"/>
  <c r="S31" i="17"/>
  <c r="I75" i="17"/>
  <c r="J75" i="17" s="1"/>
  <c r="K29" i="17"/>
  <c r="G73" i="17" s="1"/>
  <c r="S20" i="17"/>
  <c r="I64" i="17"/>
  <c r="J64" i="17" s="1"/>
  <c r="U20" i="17"/>
  <c r="F64" i="17"/>
  <c r="Q64" i="17" s="1"/>
  <c r="Q77" i="17"/>
  <c r="K33" i="17"/>
  <c r="G77" i="17" s="1"/>
  <c r="H77" i="17" s="1"/>
  <c r="Q70" i="17"/>
  <c r="K26" i="17"/>
  <c r="G70" i="17" s="1"/>
  <c r="H70" i="17" s="1"/>
  <c r="K22" i="17"/>
  <c r="G66" i="17" s="1"/>
  <c r="U42" i="17"/>
  <c r="F86" i="17"/>
  <c r="Q86" i="17" s="1"/>
  <c r="Q41" i="17"/>
  <c r="R41" i="17"/>
  <c r="R43" i="17"/>
  <c r="Q43" i="17"/>
  <c r="R27" i="17"/>
  <c r="Q27" i="17"/>
  <c r="K19" i="17"/>
  <c r="G63" i="17" s="1"/>
  <c r="R63" i="17" s="1"/>
  <c r="S22" i="17"/>
  <c r="I66" i="17"/>
  <c r="J66" i="17" s="1"/>
  <c r="K24" i="17"/>
  <c r="G68" i="17" s="1"/>
  <c r="S38" i="17"/>
  <c r="I82" i="17"/>
  <c r="J82" i="17" s="1"/>
  <c r="R34" i="17"/>
  <c r="Q34" i="17"/>
  <c r="Q29" i="17"/>
  <c r="R29" i="17"/>
  <c r="U19" i="17"/>
  <c r="F63" i="17"/>
  <c r="Q63" i="17" s="1"/>
  <c r="S39" i="17"/>
  <c r="I83" i="17"/>
  <c r="J83" i="17" s="1"/>
  <c r="S40" i="17"/>
  <c r="I84" i="17"/>
  <c r="J84" i="17" s="1"/>
  <c r="U39" i="17"/>
  <c r="F83" i="17"/>
  <c r="I57" i="17"/>
  <c r="J57" i="17" s="1"/>
  <c r="S30" i="17"/>
  <c r="I74" i="17"/>
  <c r="J74" i="17" s="1"/>
  <c r="K17" i="17"/>
  <c r="G61" i="17" s="1"/>
  <c r="S51" i="17"/>
  <c r="I95" i="17"/>
  <c r="J95" i="17" s="1"/>
  <c r="K43" i="17"/>
  <c r="G87" i="17" s="1"/>
  <c r="R87" i="17" s="1"/>
  <c r="F75" i="17"/>
  <c r="Q75" i="17" s="1"/>
  <c r="U31" i="17"/>
  <c r="U50" i="17"/>
  <c r="F94" i="17"/>
  <c r="Q94" i="17" s="1"/>
  <c r="Q25" i="17"/>
  <c r="R25" i="17"/>
  <c r="R53" i="17"/>
  <c r="Q53" i="17"/>
  <c r="U22" i="17"/>
  <c r="F66" i="17"/>
  <c r="S49" i="17"/>
  <c r="I93" i="17"/>
  <c r="J93" i="17" s="1"/>
  <c r="S18" i="17"/>
  <c r="I62" i="17"/>
  <c r="J62" i="17" s="1"/>
  <c r="K51" i="17"/>
  <c r="G95" i="17" s="1"/>
  <c r="R95" i="17" s="1"/>
  <c r="K34" i="17"/>
  <c r="G78" i="17" s="1"/>
  <c r="R13" i="17"/>
  <c r="Q13" i="17"/>
  <c r="I73" i="17"/>
  <c r="J73" i="17" s="1"/>
  <c r="U51" i="17"/>
  <c r="F95" i="17"/>
  <c r="Q95" i="17" s="1"/>
  <c r="K13" i="17"/>
  <c r="G57" i="17" s="1"/>
  <c r="R57" i="17" s="1"/>
  <c r="K23" i="17"/>
  <c r="G67" i="17" s="1"/>
  <c r="R67" i="17" s="1"/>
  <c r="S28" i="17"/>
  <c r="I72" i="17"/>
  <c r="J72" i="17" s="1"/>
  <c r="K16" i="17"/>
  <c r="G60" i="17" s="1"/>
  <c r="U14" i="17"/>
  <c r="F58" i="17"/>
  <c r="Q58" i="17" s="1"/>
  <c r="U18" i="17"/>
  <c r="F62" i="17"/>
  <c r="Q62" i="17" s="1"/>
  <c r="I69" i="17"/>
  <c r="J69" i="17" s="1"/>
  <c r="I92" i="16"/>
  <c r="J92" i="16" s="1"/>
  <c r="I80" i="15"/>
  <c r="J80" i="15" s="1"/>
  <c r="I85" i="15"/>
  <c r="J85" i="15" s="1"/>
  <c r="I90" i="15"/>
  <c r="J90" i="15" s="1"/>
  <c r="S52" i="16"/>
  <c r="I96" i="16"/>
  <c r="J96" i="16" s="1"/>
  <c r="U22" i="16"/>
  <c r="F66" i="16"/>
  <c r="Q66" i="16" s="1"/>
  <c r="S37" i="16"/>
  <c r="I81" i="16"/>
  <c r="J81" i="16" s="1"/>
  <c r="K47" i="16"/>
  <c r="G91" i="16" s="1"/>
  <c r="S24" i="16"/>
  <c r="I68" i="16"/>
  <c r="J68" i="16" s="1"/>
  <c r="R60" i="16"/>
  <c r="K16" i="16"/>
  <c r="G60" i="16" s="1"/>
  <c r="S17" i="16"/>
  <c r="I61" i="16"/>
  <c r="J61" i="16" s="1"/>
  <c r="U24" i="16"/>
  <c r="F68" i="16"/>
  <c r="Q68" i="16" s="1"/>
  <c r="K34" i="16"/>
  <c r="G78" i="16" s="1"/>
  <c r="S21" i="16"/>
  <c r="I65" i="16"/>
  <c r="J65" i="16" s="1"/>
  <c r="Q97" i="16"/>
  <c r="K53" i="16"/>
  <c r="G97" i="16" s="1"/>
  <c r="H97" i="16" s="1"/>
  <c r="K39" i="16"/>
  <c r="G83" i="16" s="1"/>
  <c r="R83" i="16" s="1"/>
  <c r="U32" i="16"/>
  <c r="F76" i="16"/>
  <c r="Q76" i="16" s="1"/>
  <c r="S43" i="16"/>
  <c r="I87" i="16"/>
  <c r="J87" i="16" s="1"/>
  <c r="S50" i="16"/>
  <c r="I94" i="16"/>
  <c r="J94" i="16" s="1"/>
  <c r="K41" i="16"/>
  <c r="G85" i="16" s="1"/>
  <c r="R85" i="16" s="1"/>
  <c r="K19" i="16"/>
  <c r="G63" i="16" s="1"/>
  <c r="S20" i="16"/>
  <c r="I64" i="16"/>
  <c r="J64" i="16" s="1"/>
  <c r="U30" i="16"/>
  <c r="F74" i="16"/>
  <c r="Q74" i="16" s="1"/>
  <c r="S14" i="16"/>
  <c r="I58" i="16"/>
  <c r="J58" i="16" s="1"/>
  <c r="S31" i="16"/>
  <c r="I75" i="16"/>
  <c r="J75" i="16" s="1"/>
  <c r="S27" i="16"/>
  <c r="I71" i="16"/>
  <c r="J71" i="16" s="1"/>
  <c r="K44" i="16"/>
  <c r="G88" i="16" s="1"/>
  <c r="R88" i="16" s="1"/>
  <c r="S23" i="16"/>
  <c r="I67" i="16"/>
  <c r="J67" i="16" s="1"/>
  <c r="U40" i="16"/>
  <c r="F84" i="16"/>
  <c r="U29" i="16"/>
  <c r="F73" i="16"/>
  <c r="Q73" i="16" s="1"/>
  <c r="U15" i="16"/>
  <c r="F59" i="16"/>
  <c r="Q59" i="16" s="1"/>
  <c r="S32" i="16"/>
  <c r="I76" i="16"/>
  <c r="J76" i="16" s="1"/>
  <c r="R57" i="16"/>
  <c r="Q57" i="16"/>
  <c r="K13" i="16"/>
  <c r="G57" i="16" s="1"/>
  <c r="H57" i="16" s="1"/>
  <c r="S13" i="16"/>
  <c r="I57" i="16"/>
  <c r="J57" i="16" s="1"/>
  <c r="I66" i="16"/>
  <c r="J66" i="16" s="1"/>
  <c r="S22" i="16"/>
  <c r="S44" i="16"/>
  <c r="I88" i="16"/>
  <c r="J88" i="16" s="1"/>
  <c r="Q81" i="16"/>
  <c r="R81" i="16"/>
  <c r="K37" i="16"/>
  <c r="G81" i="16" s="1"/>
  <c r="H81" i="16" s="1"/>
  <c r="U34" i="16"/>
  <c r="F78" i="16"/>
  <c r="Q78" i="16" s="1"/>
  <c r="K31" i="16"/>
  <c r="G75" i="16" s="1"/>
  <c r="S47" i="16"/>
  <c r="I91" i="16"/>
  <c r="J91" i="16" s="1"/>
  <c r="Q96" i="16"/>
  <c r="K52" i="16"/>
  <c r="G96" i="16" s="1"/>
  <c r="H96" i="16" s="1"/>
  <c r="S29" i="16"/>
  <c r="I73" i="16"/>
  <c r="J73" i="16" s="1"/>
  <c r="S46" i="16"/>
  <c r="I90" i="16"/>
  <c r="J90" i="16" s="1"/>
  <c r="U31" i="16"/>
  <c r="F75" i="16"/>
  <c r="U33" i="16"/>
  <c r="F77" i="16"/>
  <c r="Q77" i="16" s="1"/>
  <c r="K24" i="16"/>
  <c r="G68" i="16" s="1"/>
  <c r="K33" i="16"/>
  <c r="G77" i="16" s="1"/>
  <c r="Q98" i="16"/>
  <c r="K54" i="16"/>
  <c r="G98" i="16" s="1"/>
  <c r="H98" i="16" s="1"/>
  <c r="Q95" i="16"/>
  <c r="K51" i="16"/>
  <c r="G95" i="16" s="1"/>
  <c r="H95" i="16" s="1"/>
  <c r="K42" i="16"/>
  <c r="G86" i="16" s="1"/>
  <c r="R86" i="16" s="1"/>
  <c r="S49" i="16"/>
  <c r="I93" i="16"/>
  <c r="J93" i="16" s="1"/>
  <c r="U25" i="16"/>
  <c r="F69" i="16"/>
  <c r="U46" i="16"/>
  <c r="F90" i="16"/>
  <c r="Q90" i="16" s="1"/>
  <c r="U16" i="16"/>
  <c r="F60" i="16"/>
  <c r="Q60" i="16" s="1"/>
  <c r="U50" i="16"/>
  <c r="F94" i="16"/>
  <c r="Q94" i="16" s="1"/>
  <c r="K29" i="16"/>
  <c r="G73" i="16" s="1"/>
  <c r="R73" i="16" s="1"/>
  <c r="Q87" i="16"/>
  <c r="R87" i="16"/>
  <c r="K43" i="16"/>
  <c r="G87" i="16" s="1"/>
  <c r="H87" i="16" s="1"/>
  <c r="K25" i="16"/>
  <c r="G69" i="16" s="1"/>
  <c r="R69" i="16" s="1"/>
  <c r="S40" i="16"/>
  <c r="I84" i="16"/>
  <c r="J84" i="16" s="1"/>
  <c r="K45" i="16"/>
  <c r="G89" i="16" s="1"/>
  <c r="K32" i="16"/>
  <c r="G76" i="16" s="1"/>
  <c r="U27" i="16"/>
  <c r="F71" i="16"/>
  <c r="U20" i="16"/>
  <c r="F64" i="16"/>
  <c r="Q64" i="16" s="1"/>
  <c r="U26" i="16"/>
  <c r="F70" i="16"/>
  <c r="Q70" i="16" s="1"/>
  <c r="U28" i="16"/>
  <c r="F72" i="16"/>
  <c r="Q72" i="16" s="1"/>
  <c r="K28" i="16"/>
  <c r="G72" i="16" s="1"/>
  <c r="S36" i="16"/>
  <c r="I80" i="16"/>
  <c r="J80" i="16" s="1"/>
  <c r="S34" i="16"/>
  <c r="I78" i="16"/>
  <c r="J78" i="16" s="1"/>
  <c r="R92" i="16"/>
  <c r="K48" i="16"/>
  <c r="G92" i="16" s="1"/>
  <c r="K35" i="16"/>
  <c r="G79" i="16" s="1"/>
  <c r="R79" i="16" s="1"/>
  <c r="U47" i="16"/>
  <c r="F91" i="16"/>
  <c r="Q91" i="16" s="1"/>
  <c r="U39" i="16"/>
  <c r="F83" i="16"/>
  <c r="Q83" i="16" s="1"/>
  <c r="S39" i="16"/>
  <c r="I83" i="16"/>
  <c r="J83" i="16" s="1"/>
  <c r="S42" i="16"/>
  <c r="I86" i="16"/>
  <c r="J86" i="16" s="1"/>
  <c r="R58" i="16"/>
  <c r="Q58" i="16"/>
  <c r="K14" i="16"/>
  <c r="G58" i="16" s="1"/>
  <c r="H58" i="16" s="1"/>
  <c r="S26" i="16"/>
  <c r="I70" i="16"/>
  <c r="J70" i="16" s="1"/>
  <c r="K38" i="16"/>
  <c r="G82" i="16" s="1"/>
  <c r="H82" i="16" s="1"/>
  <c r="Q82" i="16"/>
  <c r="F61" i="16"/>
  <c r="Q61" i="16" s="1"/>
  <c r="U17" i="16"/>
  <c r="S28" i="16"/>
  <c r="I72" i="16"/>
  <c r="J72" i="16" s="1"/>
  <c r="K18" i="16"/>
  <c r="G62" i="16" s="1"/>
  <c r="U45" i="16"/>
  <c r="F89" i="16"/>
  <c r="Q89" i="16" s="1"/>
  <c r="U19" i="16"/>
  <c r="F63" i="16"/>
  <c r="K30" i="16"/>
  <c r="G74" i="16" s="1"/>
  <c r="R74" i="16" s="1"/>
  <c r="S25" i="16"/>
  <c r="I69" i="16"/>
  <c r="J69" i="16" s="1"/>
  <c r="K40" i="16"/>
  <c r="G84" i="16" s="1"/>
  <c r="K27" i="16"/>
  <c r="G71" i="16" s="1"/>
  <c r="K17" i="16"/>
  <c r="G61" i="16" s="1"/>
  <c r="R61" i="16" s="1"/>
  <c r="U42" i="16"/>
  <c r="F86" i="16"/>
  <c r="Q86" i="16" s="1"/>
  <c r="S54" i="16"/>
  <c r="I98" i="16"/>
  <c r="J98" i="16" s="1"/>
  <c r="K26" i="16"/>
  <c r="G70" i="16" s="1"/>
  <c r="I74" i="16"/>
  <c r="J74" i="16" s="1"/>
  <c r="S30" i="16"/>
  <c r="S53" i="16"/>
  <c r="I97" i="16"/>
  <c r="J97" i="16" s="1"/>
  <c r="K15" i="16"/>
  <c r="G59" i="16" s="1"/>
  <c r="S38" i="16"/>
  <c r="I82" i="16"/>
  <c r="J82" i="16" s="1"/>
  <c r="R66" i="16"/>
  <c r="K22" i="16"/>
  <c r="G66" i="16" s="1"/>
  <c r="S33" i="16"/>
  <c r="I77" i="16"/>
  <c r="J77" i="16" s="1"/>
  <c r="S16" i="16"/>
  <c r="I60" i="16"/>
  <c r="J60" i="16" s="1"/>
  <c r="R41" i="16"/>
  <c r="Q41" i="16"/>
  <c r="U21" i="16"/>
  <c r="F65" i="16"/>
  <c r="U18" i="16"/>
  <c r="F62" i="16"/>
  <c r="Q62" i="16" s="1"/>
  <c r="I85" i="16"/>
  <c r="J85" i="16" s="1"/>
  <c r="K50" i="16"/>
  <c r="G94" i="16" s="1"/>
  <c r="R94" i="16" s="1"/>
  <c r="K21" i="16"/>
  <c r="G65" i="16" s="1"/>
  <c r="R65" i="16" s="1"/>
  <c r="S35" i="16"/>
  <c r="I79" i="16"/>
  <c r="J79" i="16" s="1"/>
  <c r="U23" i="16"/>
  <c r="F67" i="16"/>
  <c r="Q67" i="16" s="1"/>
  <c r="S18" i="16"/>
  <c r="I62" i="16"/>
  <c r="J62" i="16" s="1"/>
  <c r="S45" i="16"/>
  <c r="I89" i="16"/>
  <c r="J89" i="16" s="1"/>
  <c r="K23" i="16"/>
  <c r="G67" i="16" s="1"/>
  <c r="K46" i="16"/>
  <c r="G90" i="16" s="1"/>
  <c r="R90" i="16" s="1"/>
  <c r="S19" i="16"/>
  <c r="I63" i="16"/>
  <c r="J63" i="16" s="1"/>
  <c r="K20" i="16"/>
  <c r="G64" i="16" s="1"/>
  <c r="S15" i="16"/>
  <c r="I59" i="16"/>
  <c r="J59" i="16" s="1"/>
  <c r="S51" i="16"/>
  <c r="I95" i="16"/>
  <c r="J95" i="16" s="1"/>
  <c r="Q93" i="16"/>
  <c r="K49" i="16"/>
  <c r="G93" i="16" s="1"/>
  <c r="H93" i="16" s="1"/>
  <c r="Q80" i="16"/>
  <c r="K36" i="16"/>
  <c r="G80" i="16" s="1"/>
  <c r="H80" i="16" s="1"/>
  <c r="U48" i="16"/>
  <c r="F92" i="16"/>
  <c r="Q92" i="16" s="1"/>
  <c r="U44" i="16"/>
  <c r="F88" i="16"/>
  <c r="Q88" i="16" s="1"/>
  <c r="U35" i="16"/>
  <c r="F79" i="16"/>
  <c r="Q79" i="16" s="1"/>
  <c r="F67" i="15"/>
  <c r="Q67" i="15" s="1"/>
  <c r="U23" i="15"/>
  <c r="U26" i="15"/>
  <c r="F70" i="15"/>
  <c r="Q70" i="15" s="1"/>
  <c r="K15" i="15"/>
  <c r="G59" i="15" s="1"/>
  <c r="S32" i="15"/>
  <c r="I76" i="15"/>
  <c r="J76" i="15" s="1"/>
  <c r="K42" i="15"/>
  <c r="G86" i="15" s="1"/>
  <c r="K31" i="15"/>
  <c r="G75" i="15" s="1"/>
  <c r="Q81" i="15"/>
  <c r="K37" i="15"/>
  <c r="G81" i="15" s="1"/>
  <c r="H81" i="15" s="1"/>
  <c r="U53" i="15"/>
  <c r="F97" i="15"/>
  <c r="Q97" i="15" s="1"/>
  <c r="Q25" i="15"/>
  <c r="R25" i="15"/>
  <c r="U13" i="15"/>
  <c r="S38" i="15"/>
  <c r="I82" i="15"/>
  <c r="J82" i="15" s="1"/>
  <c r="K18" i="15"/>
  <c r="G62" i="15" s="1"/>
  <c r="K45" i="15"/>
  <c r="G89" i="15" s="1"/>
  <c r="R89" i="15" s="1"/>
  <c r="S49" i="15"/>
  <c r="I93" i="15"/>
  <c r="J93" i="15" s="1"/>
  <c r="K34" i="15"/>
  <c r="G78" i="15" s="1"/>
  <c r="R78" i="15" s="1"/>
  <c r="K40" i="15"/>
  <c r="G84" i="15" s="1"/>
  <c r="U15" i="15"/>
  <c r="F59" i="15"/>
  <c r="K14" i="15"/>
  <c r="G58" i="15" s="1"/>
  <c r="S34" i="15"/>
  <c r="I78" i="15"/>
  <c r="J78" i="15" s="1"/>
  <c r="K48" i="15"/>
  <c r="G92" i="15" s="1"/>
  <c r="R92" i="15" s="1"/>
  <c r="K22" i="15"/>
  <c r="G66" i="15" s="1"/>
  <c r="S52" i="15"/>
  <c r="I96" i="15"/>
  <c r="J96" i="15" s="1"/>
  <c r="R87" i="15"/>
  <c r="K43" i="15"/>
  <c r="G87" i="15" s="1"/>
  <c r="S15" i="15"/>
  <c r="I59" i="15"/>
  <c r="J59" i="15" s="1"/>
  <c r="U54" i="15"/>
  <c r="F98" i="15"/>
  <c r="U32" i="15"/>
  <c r="F76" i="15"/>
  <c r="R42" i="15"/>
  <c r="Q42" i="15"/>
  <c r="R47" i="15"/>
  <c r="Q47" i="15"/>
  <c r="K50" i="15"/>
  <c r="G94" i="15" s="1"/>
  <c r="S42" i="15"/>
  <c r="I86" i="15"/>
  <c r="J86" i="15" s="1"/>
  <c r="S30" i="15"/>
  <c r="I74" i="15"/>
  <c r="J74" i="15" s="1"/>
  <c r="K28" i="15"/>
  <c r="G72" i="15" s="1"/>
  <c r="S18" i="15"/>
  <c r="I62" i="15"/>
  <c r="J62" i="15" s="1"/>
  <c r="U35" i="15"/>
  <c r="F79" i="15"/>
  <c r="Q79" i="15" s="1"/>
  <c r="U27" i="15"/>
  <c r="F71" i="15"/>
  <c r="Q71" i="15" s="1"/>
  <c r="R36" i="15"/>
  <c r="Q36" i="15"/>
  <c r="S37" i="15"/>
  <c r="I81" i="15"/>
  <c r="J81" i="15" s="1"/>
  <c r="S35" i="15"/>
  <c r="I79" i="15"/>
  <c r="J79" i="15" s="1"/>
  <c r="S33" i="15"/>
  <c r="I77" i="15"/>
  <c r="J77" i="15" s="1"/>
  <c r="K29" i="15"/>
  <c r="G73" i="15" s="1"/>
  <c r="K32" i="15"/>
  <c r="G76" i="15" s="1"/>
  <c r="R76" i="15" s="1"/>
  <c r="R34" i="15"/>
  <c r="Q34" i="15"/>
  <c r="U43" i="15"/>
  <c r="F87" i="15"/>
  <c r="Q87" i="15" s="1"/>
  <c r="F72" i="15"/>
  <c r="Q72" i="15" s="1"/>
  <c r="U28" i="15"/>
  <c r="Q29" i="15"/>
  <c r="R29" i="15"/>
  <c r="U49" i="15"/>
  <c r="F93" i="15"/>
  <c r="K13" i="15"/>
  <c r="K17" i="15"/>
  <c r="G61" i="15" s="1"/>
  <c r="R61" i="15" s="1"/>
  <c r="K46" i="15"/>
  <c r="G90" i="15" s="1"/>
  <c r="K35" i="15"/>
  <c r="G79" i="15" s="1"/>
  <c r="R79" i="15"/>
  <c r="I70" i="15"/>
  <c r="J70" i="15" s="1"/>
  <c r="K23" i="15"/>
  <c r="G67" i="15" s="1"/>
  <c r="S50" i="15"/>
  <c r="I94" i="15"/>
  <c r="J94" i="15" s="1"/>
  <c r="R41" i="15"/>
  <c r="Q41" i="15"/>
  <c r="U18" i="15"/>
  <c r="F62" i="15"/>
  <c r="Q62" i="15" s="1"/>
  <c r="U33" i="15"/>
  <c r="F77" i="15"/>
  <c r="Q77" i="15" s="1"/>
  <c r="K20" i="15"/>
  <c r="G64" i="15" s="1"/>
  <c r="R97" i="15"/>
  <c r="K53" i="15"/>
  <c r="G97" i="15" s="1"/>
  <c r="K16" i="15"/>
  <c r="G60" i="15" s="1"/>
  <c r="S13" i="15"/>
  <c r="I57" i="15"/>
  <c r="J57" i="15" s="1"/>
  <c r="S53" i="15"/>
  <c r="I97" i="15"/>
  <c r="J97" i="15" s="1"/>
  <c r="K25" i="15"/>
  <c r="G69" i="15" s="1"/>
  <c r="R69" i="15" s="1"/>
  <c r="R24" i="15"/>
  <c r="Q24" i="15"/>
  <c r="Q98" i="15"/>
  <c r="K54" i="15"/>
  <c r="G98" i="15" s="1"/>
  <c r="H98" i="15" s="1"/>
  <c r="K49" i="15"/>
  <c r="G93" i="15" s="1"/>
  <c r="U22" i="15"/>
  <c r="F66" i="15"/>
  <c r="R44" i="15"/>
  <c r="Q44" i="15"/>
  <c r="U40" i="15"/>
  <c r="F84" i="15"/>
  <c r="Q84" i="15" s="1"/>
  <c r="K41" i="15"/>
  <c r="G85" i="15" s="1"/>
  <c r="R85" i="15" s="1"/>
  <c r="S24" i="15"/>
  <c r="I68" i="15"/>
  <c r="J68" i="15" s="1"/>
  <c r="R63" i="15"/>
  <c r="K19" i="15"/>
  <c r="G63" i="15" s="1"/>
  <c r="K26" i="15"/>
  <c r="G70" i="15" s="1"/>
  <c r="S16" i="15"/>
  <c r="I60" i="15"/>
  <c r="J60" i="15" s="1"/>
  <c r="U46" i="15"/>
  <c r="F90" i="15"/>
  <c r="Q90" i="15" s="1"/>
  <c r="S27" i="15"/>
  <c r="I71" i="15"/>
  <c r="J71" i="15" s="1"/>
  <c r="K38" i="15"/>
  <c r="G82" i="15" s="1"/>
  <c r="R82" i="15"/>
  <c r="R38" i="15"/>
  <c r="Q38" i="15"/>
  <c r="U21" i="15"/>
  <c r="F65" i="15"/>
  <c r="Q65" i="15" s="1"/>
  <c r="U50" i="15"/>
  <c r="F94" i="15"/>
  <c r="U52" i="15"/>
  <c r="F96" i="15"/>
  <c r="K30" i="15"/>
  <c r="G74" i="15" s="1"/>
  <c r="R74" i="15" s="1"/>
  <c r="S19" i="15"/>
  <c r="I63" i="15"/>
  <c r="J63" i="15" s="1"/>
  <c r="U20" i="15"/>
  <c r="F64" i="15"/>
  <c r="Q64" i="15" s="1"/>
  <c r="U14" i="15"/>
  <c r="F58" i="15"/>
  <c r="Q58" i="15" s="1"/>
  <c r="S21" i="15"/>
  <c r="I65" i="15"/>
  <c r="J65" i="15" s="1"/>
  <c r="K52" i="15"/>
  <c r="G96" i="15" s="1"/>
  <c r="K33" i="15"/>
  <c r="G77" i="15" s="1"/>
  <c r="R80" i="15"/>
  <c r="K36" i="15"/>
  <c r="G80" i="15" s="1"/>
  <c r="I88" i="15"/>
  <c r="J88" i="15" s="1"/>
  <c r="U16" i="15"/>
  <c r="F60" i="15"/>
  <c r="Q60" i="15" s="1"/>
  <c r="U17" i="15"/>
  <c r="F61" i="15"/>
  <c r="K44" i="15"/>
  <c r="G88" i="15" s="1"/>
  <c r="S22" i="15"/>
  <c r="I66" i="15"/>
  <c r="J66" i="15" s="1"/>
  <c r="S45" i="15"/>
  <c r="I89" i="15"/>
  <c r="J89" i="15" s="1"/>
  <c r="S51" i="15"/>
  <c r="I95" i="15"/>
  <c r="J95" i="15" s="1"/>
  <c r="K39" i="15"/>
  <c r="G83" i="15" s="1"/>
  <c r="U51" i="15"/>
  <c r="F95" i="15"/>
  <c r="Q95" i="15" s="1"/>
  <c r="R39" i="15"/>
  <c r="Q39" i="15"/>
  <c r="I91" i="15"/>
  <c r="J91" i="15" s="1"/>
  <c r="U31" i="15"/>
  <c r="F75" i="15"/>
  <c r="Q75" i="15" s="1"/>
  <c r="S40" i="15"/>
  <c r="I84" i="15"/>
  <c r="J84" i="15" s="1"/>
  <c r="S48" i="15"/>
  <c r="I92" i="15"/>
  <c r="J92" i="15" s="1"/>
  <c r="S54" i="15"/>
  <c r="I98" i="15"/>
  <c r="J98" i="15" s="1"/>
  <c r="S17" i="15"/>
  <c r="I61" i="15"/>
  <c r="J61" i="15" s="1"/>
  <c r="S31" i="15"/>
  <c r="I75" i="15"/>
  <c r="J75" i="15" s="1"/>
  <c r="U48" i="15"/>
  <c r="F92" i="15"/>
  <c r="U30" i="15"/>
  <c r="F74" i="15"/>
  <c r="Q74" i="15" s="1"/>
  <c r="K47" i="15"/>
  <c r="G91" i="15" s="1"/>
  <c r="R91" i="15" s="1"/>
  <c r="S28" i="15"/>
  <c r="I72" i="15"/>
  <c r="J72" i="15" s="1"/>
  <c r="K21" i="15"/>
  <c r="G65" i="15" s="1"/>
  <c r="S14" i="15"/>
  <c r="I58" i="15"/>
  <c r="J58" i="15" s="1"/>
  <c r="S20" i="15"/>
  <c r="I64" i="15"/>
  <c r="J64" i="15" s="1"/>
  <c r="I69" i="15"/>
  <c r="J69" i="15" s="1"/>
  <c r="U45" i="15"/>
  <c r="F89" i="15"/>
  <c r="Q89" i="15" s="1"/>
  <c r="U19" i="15"/>
  <c r="F63" i="15"/>
  <c r="K51" i="15"/>
  <c r="G95" i="15" s="1"/>
  <c r="S43" i="15"/>
  <c r="I87" i="15"/>
  <c r="J87" i="15" s="1"/>
  <c r="S29" i="15"/>
  <c r="I73" i="15"/>
  <c r="J73" i="15" s="1"/>
  <c r="K24" i="15"/>
  <c r="G68" i="15" s="1"/>
  <c r="K27" i="15"/>
  <c r="G71" i="15" s="1"/>
  <c r="S23" i="15"/>
  <c r="I67" i="15"/>
  <c r="J67" i="15" s="1"/>
  <c r="I87" i="14"/>
  <c r="J87" i="14" s="1"/>
  <c r="I71" i="14"/>
  <c r="J71" i="14" s="1"/>
  <c r="I76" i="14"/>
  <c r="J76" i="14" s="1"/>
  <c r="K45" i="14"/>
  <c r="G89" i="14" s="1"/>
  <c r="K47" i="14"/>
  <c r="G91" i="14" s="1"/>
  <c r="S48" i="14"/>
  <c r="I92" i="14"/>
  <c r="J92" i="14" s="1"/>
  <c r="S41" i="14"/>
  <c r="I85" i="14"/>
  <c r="J85" i="14" s="1"/>
  <c r="K27" i="14"/>
  <c r="G71" i="14" s="1"/>
  <c r="R71" i="14" s="1"/>
  <c r="R44" i="14"/>
  <c r="Q44" i="14"/>
  <c r="U30" i="14"/>
  <c r="F74" i="14"/>
  <c r="Q74" i="14" s="1"/>
  <c r="U24" i="14"/>
  <c r="F68" i="14"/>
  <c r="Q68" i="14" s="1"/>
  <c r="K51" i="14"/>
  <c r="G95" i="14" s="1"/>
  <c r="K23" i="14"/>
  <c r="G67" i="14" s="1"/>
  <c r="R67" i="14" s="1"/>
  <c r="K15" i="14"/>
  <c r="G59" i="14" s="1"/>
  <c r="K31" i="14"/>
  <c r="G75" i="14" s="1"/>
  <c r="R75" i="14" s="1"/>
  <c r="K37" i="14"/>
  <c r="G81" i="14" s="1"/>
  <c r="U48" i="14"/>
  <c r="F92" i="14"/>
  <c r="Q92" i="14" s="1"/>
  <c r="R35" i="14"/>
  <c r="Q35" i="14"/>
  <c r="I88" i="14"/>
  <c r="J88" i="14" s="1"/>
  <c r="K13" i="14"/>
  <c r="G57" i="14" s="1"/>
  <c r="S49" i="14"/>
  <c r="I93" i="14"/>
  <c r="J93" i="14" s="1"/>
  <c r="K34" i="14"/>
  <c r="G78" i="14" s="1"/>
  <c r="R78" i="14" s="1"/>
  <c r="K40" i="14"/>
  <c r="G84" i="14" s="1"/>
  <c r="I82" i="14"/>
  <c r="J82" i="14" s="1"/>
  <c r="U46" i="14"/>
  <c r="F90" i="14"/>
  <c r="S31" i="14"/>
  <c r="I75" i="14"/>
  <c r="J75" i="14" s="1"/>
  <c r="K24" i="14"/>
  <c r="G68" i="14" s="1"/>
  <c r="K22" i="14"/>
  <c r="G66" i="14" s="1"/>
  <c r="R66" i="14" s="1"/>
  <c r="S52" i="14"/>
  <c r="I96" i="14"/>
  <c r="J96" i="14" s="1"/>
  <c r="K43" i="14"/>
  <c r="G87" i="14" s="1"/>
  <c r="U20" i="14"/>
  <c r="F64" i="14"/>
  <c r="Q64" i="14" s="1"/>
  <c r="U37" i="14"/>
  <c r="F81" i="14"/>
  <c r="Q81" i="14" s="1"/>
  <c r="S18" i="14"/>
  <c r="I62" i="14"/>
  <c r="J62" i="14" s="1"/>
  <c r="S39" i="14"/>
  <c r="I83" i="14"/>
  <c r="J83" i="14" s="1"/>
  <c r="S24" i="14"/>
  <c r="I68" i="14"/>
  <c r="J68" i="14" s="1"/>
  <c r="K21" i="14"/>
  <c r="G65" i="14" s="1"/>
  <c r="K29" i="14"/>
  <c r="G73" i="14" s="1"/>
  <c r="R73" i="14" s="1"/>
  <c r="K32" i="14"/>
  <c r="G76" i="14" s="1"/>
  <c r="U13" i="14"/>
  <c r="F57" i="14"/>
  <c r="Q57" i="14" s="1"/>
  <c r="U25" i="14"/>
  <c r="F69" i="14"/>
  <c r="S46" i="14"/>
  <c r="I90" i="14"/>
  <c r="J90" i="14" s="1"/>
  <c r="S47" i="14"/>
  <c r="I91" i="14"/>
  <c r="J91" i="14" s="1"/>
  <c r="K35" i="14"/>
  <c r="G79" i="14" s="1"/>
  <c r="R79" i="14" s="1"/>
  <c r="R32" i="14"/>
  <c r="Q32" i="14"/>
  <c r="U52" i="14"/>
  <c r="F96" i="14"/>
  <c r="Q96" i="14" s="1"/>
  <c r="S30" i="14"/>
  <c r="I74" i="14"/>
  <c r="J74" i="14" s="1"/>
  <c r="S40" i="14"/>
  <c r="I84" i="14"/>
  <c r="J84" i="14" s="1"/>
  <c r="S50" i="14"/>
  <c r="I94" i="14"/>
  <c r="J94" i="14" s="1"/>
  <c r="K38" i="14"/>
  <c r="G82" i="14" s="1"/>
  <c r="R82" i="14" s="1"/>
  <c r="I86" i="14"/>
  <c r="J86" i="14" s="1"/>
  <c r="U40" i="14"/>
  <c r="F84" i="14"/>
  <c r="Q84" i="14" s="1"/>
  <c r="U54" i="14"/>
  <c r="F98" i="14"/>
  <c r="U45" i="14"/>
  <c r="F89" i="14"/>
  <c r="Q89" i="14" s="1"/>
  <c r="K18" i="14"/>
  <c r="G62" i="14" s="1"/>
  <c r="K20" i="14"/>
  <c r="G64" i="14" s="1"/>
  <c r="S21" i="14"/>
  <c r="I65" i="14"/>
  <c r="J65" i="14" s="1"/>
  <c r="S13" i="14"/>
  <c r="I57" i="14"/>
  <c r="J57" i="14" s="1"/>
  <c r="S53" i="14"/>
  <c r="I97" i="14"/>
  <c r="J97" i="14" s="1"/>
  <c r="I80" i="14"/>
  <c r="J80" i="14" s="1"/>
  <c r="Q33" i="14"/>
  <c r="R33" i="14"/>
  <c r="R38" i="14"/>
  <c r="Q38" i="14"/>
  <c r="U19" i="14"/>
  <c r="F63" i="14"/>
  <c r="Q63" i="14" s="1"/>
  <c r="S25" i="14"/>
  <c r="I69" i="14"/>
  <c r="J69" i="14" s="1"/>
  <c r="S37" i="14"/>
  <c r="I81" i="14"/>
  <c r="J81" i="14" s="1"/>
  <c r="S22" i="14"/>
  <c r="I66" i="14"/>
  <c r="J66" i="14" s="1"/>
  <c r="Q85" i="14"/>
  <c r="K41" i="14"/>
  <c r="G85" i="14" s="1"/>
  <c r="H85" i="14" s="1"/>
  <c r="K50" i="14"/>
  <c r="G94" i="14" s="1"/>
  <c r="Q70" i="14"/>
  <c r="K26" i="14"/>
  <c r="G70" i="14" s="1"/>
  <c r="H70" i="14" s="1"/>
  <c r="S19" i="14"/>
  <c r="I63" i="14"/>
  <c r="J63" i="14" s="1"/>
  <c r="F62" i="14"/>
  <c r="U18" i="14"/>
  <c r="I79" i="14"/>
  <c r="J79" i="14" s="1"/>
  <c r="K53" i="14"/>
  <c r="G97" i="14" s="1"/>
  <c r="K44" i="14"/>
  <c r="G88" i="14" s="1"/>
  <c r="R88" i="14" s="1"/>
  <c r="S15" i="14"/>
  <c r="I59" i="14"/>
  <c r="J59" i="14" s="1"/>
  <c r="U21" i="14"/>
  <c r="F65" i="14"/>
  <c r="Q65" i="14" s="1"/>
  <c r="S34" i="14"/>
  <c r="I78" i="14"/>
  <c r="J78" i="14" s="1"/>
  <c r="S45" i="14"/>
  <c r="I89" i="14"/>
  <c r="J89" i="14" s="1"/>
  <c r="K30" i="14"/>
  <c r="G74" i="14" s="1"/>
  <c r="K36" i="14"/>
  <c r="G80" i="14" s="1"/>
  <c r="R31" i="14"/>
  <c r="Q31" i="14"/>
  <c r="U51" i="14"/>
  <c r="F95" i="14"/>
  <c r="Q95" i="14" s="1"/>
  <c r="I77" i="14"/>
  <c r="J77" i="14" s="1"/>
  <c r="K25" i="14"/>
  <c r="G69" i="14" s="1"/>
  <c r="U14" i="14"/>
  <c r="F58" i="14"/>
  <c r="R27" i="14"/>
  <c r="Q27" i="14"/>
  <c r="K48" i="14"/>
  <c r="G92" i="14" s="1"/>
  <c r="Q93" i="14"/>
  <c r="K49" i="14"/>
  <c r="G93" i="14" s="1"/>
  <c r="H93" i="14" s="1"/>
  <c r="K17" i="14"/>
  <c r="G61" i="14" s="1"/>
  <c r="R61" i="14" s="1"/>
  <c r="K33" i="14"/>
  <c r="G77" i="14" s="1"/>
  <c r="K39" i="14"/>
  <c r="G83" i="14" s="1"/>
  <c r="U50" i="14"/>
  <c r="F94" i="14"/>
  <c r="Q94" i="14" s="1"/>
  <c r="F61" i="14"/>
  <c r="U17" i="14"/>
  <c r="U29" i="14"/>
  <c r="F73" i="14"/>
  <c r="U36" i="14"/>
  <c r="F80" i="14"/>
  <c r="Q80" i="14" s="1"/>
  <c r="K14" i="14"/>
  <c r="G58" i="14" s="1"/>
  <c r="U47" i="14"/>
  <c r="F91" i="14"/>
  <c r="Q91" i="14" s="1"/>
  <c r="Q98" i="14"/>
  <c r="K54" i="14"/>
  <c r="G98" i="14" s="1"/>
  <c r="S28" i="14"/>
  <c r="I72" i="14"/>
  <c r="J72" i="14" s="1"/>
  <c r="S26" i="14"/>
  <c r="I70" i="14"/>
  <c r="J70" i="14" s="1"/>
  <c r="S51" i="14"/>
  <c r="I95" i="14"/>
  <c r="J95" i="14" s="1"/>
  <c r="S16" i="14"/>
  <c r="I60" i="14"/>
  <c r="J60" i="14" s="1"/>
  <c r="R34" i="14"/>
  <c r="Q34" i="14"/>
  <c r="U53" i="14"/>
  <c r="F97" i="14"/>
  <c r="Q97" i="14" s="1"/>
  <c r="S29" i="14"/>
  <c r="I73" i="14"/>
  <c r="J73" i="14" s="1"/>
  <c r="U43" i="14"/>
  <c r="F87" i="14"/>
  <c r="Q87" i="14" s="1"/>
  <c r="U22" i="14"/>
  <c r="F66" i="14"/>
  <c r="K42" i="14"/>
  <c r="G86" i="14" s="1"/>
  <c r="K16" i="14"/>
  <c r="G60" i="14" s="1"/>
  <c r="S54" i="14"/>
  <c r="I98" i="14"/>
  <c r="J98" i="14" s="1"/>
  <c r="S17" i="14"/>
  <c r="I61" i="14"/>
  <c r="J61" i="14" s="1"/>
  <c r="R23" i="14"/>
  <c r="Q23" i="14"/>
  <c r="F72" i="14"/>
  <c r="Q72" i="14" s="1"/>
  <c r="U28" i="14"/>
  <c r="U39" i="14"/>
  <c r="F83" i="14"/>
  <c r="Q83" i="14" s="1"/>
  <c r="K28" i="14"/>
  <c r="G72" i="14" s="1"/>
  <c r="K52" i="14"/>
  <c r="G96" i="14" s="1"/>
  <c r="K46" i="14"/>
  <c r="G90" i="14" s="1"/>
  <c r="K19" i="14"/>
  <c r="G63" i="14" s="1"/>
  <c r="R63" i="14" s="1"/>
  <c r="S14" i="14"/>
  <c r="I58" i="14"/>
  <c r="J58" i="14" s="1"/>
  <c r="S20" i="14"/>
  <c r="I64" i="14"/>
  <c r="J64" i="14" s="1"/>
  <c r="U15" i="14"/>
  <c r="F59" i="14"/>
  <c r="R42" i="14"/>
  <c r="Q42" i="14"/>
  <c r="F60" i="14"/>
  <c r="Q60" i="14" s="1"/>
  <c r="U16" i="14"/>
  <c r="I83" i="11"/>
  <c r="J83" i="11" s="1"/>
  <c r="I81" i="11"/>
  <c r="J81" i="11" s="1"/>
  <c r="I85" i="11"/>
  <c r="J85" i="11" s="1"/>
  <c r="I96" i="11"/>
  <c r="J96" i="11" s="1"/>
  <c r="I59" i="11"/>
  <c r="J59" i="11" s="1"/>
  <c r="I87" i="11"/>
  <c r="J87" i="11" s="1"/>
  <c r="I62" i="11"/>
  <c r="J62" i="11" s="1"/>
  <c r="I91" i="11"/>
  <c r="J91" i="11" s="1"/>
  <c r="I67" i="11"/>
  <c r="J67" i="11" s="1"/>
  <c r="I78" i="11"/>
  <c r="J78" i="11" s="1"/>
  <c r="K16" i="11"/>
  <c r="G60" i="11" s="1"/>
  <c r="U46" i="11"/>
  <c r="F90" i="11"/>
  <c r="Q90" i="11" s="1"/>
  <c r="U25" i="11"/>
  <c r="F69" i="11"/>
  <c r="Q69" i="11" s="1"/>
  <c r="R49" i="11"/>
  <c r="Q49" i="11"/>
  <c r="R40" i="11"/>
  <c r="Q40" i="11"/>
  <c r="R90" i="11"/>
  <c r="K46" i="11"/>
  <c r="G90" i="11" s="1"/>
  <c r="S33" i="11"/>
  <c r="I77" i="11"/>
  <c r="J77" i="11" s="1"/>
  <c r="K45" i="11"/>
  <c r="G89" i="11" s="1"/>
  <c r="S49" i="11"/>
  <c r="I93" i="11"/>
  <c r="J93" i="11" s="1"/>
  <c r="K38" i="11"/>
  <c r="G82" i="11" s="1"/>
  <c r="R82" i="11"/>
  <c r="U22" i="11"/>
  <c r="F66" i="11"/>
  <c r="Q66" i="11" s="1"/>
  <c r="K47" i="11"/>
  <c r="G91" i="11" s="1"/>
  <c r="U31" i="11"/>
  <c r="F75" i="11"/>
  <c r="U21" i="11"/>
  <c r="F65" i="11"/>
  <c r="Q65" i="11" s="1"/>
  <c r="U28" i="11"/>
  <c r="F72" i="11"/>
  <c r="Q72" i="11" s="1"/>
  <c r="R14" i="11"/>
  <c r="Q14" i="11"/>
  <c r="K17" i="11"/>
  <c r="G61" i="11" s="1"/>
  <c r="R61" i="11"/>
  <c r="K22" i="11"/>
  <c r="G66" i="11" s="1"/>
  <c r="F77" i="11"/>
  <c r="U33" i="11"/>
  <c r="S19" i="11"/>
  <c r="I63" i="11"/>
  <c r="J63" i="11" s="1"/>
  <c r="R51" i="11"/>
  <c r="Q51" i="11"/>
  <c r="K26" i="11"/>
  <c r="G70" i="11" s="1"/>
  <c r="S21" i="11"/>
  <c r="I65" i="11"/>
  <c r="J65" i="11" s="1"/>
  <c r="K25" i="11"/>
  <c r="G69" i="11" s="1"/>
  <c r="S16" i="11"/>
  <c r="I60" i="11"/>
  <c r="J60" i="11" s="1"/>
  <c r="K28" i="11"/>
  <c r="G72" i="11" s="1"/>
  <c r="S45" i="11"/>
  <c r="I89" i="11"/>
  <c r="J89" i="11" s="1"/>
  <c r="K48" i="11"/>
  <c r="G92" i="11" s="1"/>
  <c r="S14" i="11"/>
  <c r="I58" i="11"/>
  <c r="J58" i="11" s="1"/>
  <c r="K13" i="11"/>
  <c r="G57" i="11" s="1"/>
  <c r="Q73" i="11"/>
  <c r="K29" i="11"/>
  <c r="G73" i="11" s="1"/>
  <c r="K36" i="11"/>
  <c r="G80" i="11" s="1"/>
  <c r="R80" i="11" s="1"/>
  <c r="K49" i="11"/>
  <c r="G93" i="11" s="1"/>
  <c r="R93" i="11" s="1"/>
  <c r="S20" i="11"/>
  <c r="I64" i="11"/>
  <c r="J64" i="11" s="1"/>
  <c r="S32" i="11"/>
  <c r="I76" i="11"/>
  <c r="J76" i="11" s="1"/>
  <c r="K39" i="11"/>
  <c r="G83" i="11" s="1"/>
  <c r="Q15" i="11"/>
  <c r="R15" i="11"/>
  <c r="K15" i="11"/>
  <c r="G59" i="11" s="1"/>
  <c r="S31" i="11"/>
  <c r="I75" i="11"/>
  <c r="J75" i="11" s="1"/>
  <c r="K42" i="11"/>
  <c r="G86" i="11" s="1"/>
  <c r="R86" i="11" s="1"/>
  <c r="K30" i="11"/>
  <c r="G74" i="11" s="1"/>
  <c r="R74" i="11" s="1"/>
  <c r="U29" i="11"/>
  <c r="F73" i="11"/>
  <c r="K20" i="11"/>
  <c r="G64" i="11" s="1"/>
  <c r="R64" i="11" s="1"/>
  <c r="R27" i="11"/>
  <c r="Q27" i="11"/>
  <c r="I79" i="11"/>
  <c r="J79" i="11" s="1"/>
  <c r="U53" i="11"/>
  <c r="F97" i="11"/>
  <c r="Q97" i="11" s="1"/>
  <c r="K43" i="11"/>
  <c r="G87" i="11" s="1"/>
  <c r="R87" i="11" s="1"/>
  <c r="R48" i="11"/>
  <c r="Q48" i="11"/>
  <c r="K19" i="11"/>
  <c r="G63" i="11" s="1"/>
  <c r="S25" i="11"/>
  <c r="I69" i="11"/>
  <c r="J69" i="11" s="1"/>
  <c r="U50" i="11"/>
  <c r="F94" i="11"/>
  <c r="K24" i="11"/>
  <c r="G68" i="11" s="1"/>
  <c r="R68" i="11" s="1"/>
  <c r="R97" i="11"/>
  <c r="K53" i="11"/>
  <c r="G97" i="11" s="1"/>
  <c r="K54" i="11"/>
  <c r="G98" i="11" s="1"/>
  <c r="I66" i="11"/>
  <c r="J66" i="11" s="1"/>
  <c r="K37" i="11"/>
  <c r="G81" i="11" s="1"/>
  <c r="U20" i="11"/>
  <c r="F64" i="11"/>
  <c r="Q64" i="11" s="1"/>
  <c r="U36" i="11"/>
  <c r="F80" i="11"/>
  <c r="Q80" i="11" s="1"/>
  <c r="S50" i="11"/>
  <c r="I94" i="11"/>
  <c r="J94" i="11" s="1"/>
  <c r="F98" i="11"/>
  <c r="U54" i="11"/>
  <c r="U38" i="11"/>
  <c r="F82" i="11"/>
  <c r="Q82" i="11" s="1"/>
  <c r="Q32" i="11"/>
  <c r="R32" i="11"/>
  <c r="U19" i="11"/>
  <c r="F63" i="11"/>
  <c r="U43" i="11"/>
  <c r="F87" i="11"/>
  <c r="S28" i="11"/>
  <c r="I72" i="11"/>
  <c r="J72" i="11" s="1"/>
  <c r="S54" i="11"/>
  <c r="I98" i="11"/>
  <c r="J98" i="11" s="1"/>
  <c r="U41" i="11"/>
  <c r="F85" i="11"/>
  <c r="U47" i="11"/>
  <c r="F91" i="11"/>
  <c r="Q91" i="11" s="1"/>
  <c r="S29" i="11"/>
  <c r="I73" i="11"/>
  <c r="J73" i="11" s="1"/>
  <c r="R85" i="11"/>
  <c r="K41" i="11"/>
  <c r="G85" i="11" s="1"/>
  <c r="K14" i="11"/>
  <c r="G58" i="11" s="1"/>
  <c r="U37" i="11"/>
  <c r="F81" i="11"/>
  <c r="Q81" i="11" s="1"/>
  <c r="U30" i="11"/>
  <c r="F74" i="11"/>
  <c r="U13" i="11"/>
  <c r="F57" i="11"/>
  <c r="Q57" i="11" s="1"/>
  <c r="R95" i="11"/>
  <c r="K51" i="11"/>
  <c r="G95" i="11" s="1"/>
  <c r="Q18" i="11"/>
  <c r="R18" i="11"/>
  <c r="K50" i="11"/>
  <c r="G94" i="11" s="1"/>
  <c r="R42" i="11"/>
  <c r="Q42" i="11"/>
  <c r="Q23" i="11"/>
  <c r="R23" i="11"/>
  <c r="I70" i="11"/>
  <c r="J70" i="11" s="1"/>
  <c r="I92" i="11"/>
  <c r="J92" i="11" s="1"/>
  <c r="K23" i="11"/>
  <c r="G67" i="11" s="1"/>
  <c r="R62" i="11"/>
  <c r="K18" i="11"/>
  <c r="G62" i="11" s="1"/>
  <c r="S36" i="11"/>
  <c r="I80" i="11"/>
  <c r="J80" i="11" s="1"/>
  <c r="K31" i="11"/>
  <c r="G75" i="11" s="1"/>
  <c r="S40" i="11"/>
  <c r="I84" i="11"/>
  <c r="J84" i="11" s="1"/>
  <c r="R44" i="11"/>
  <c r="Q44" i="11"/>
  <c r="S30" i="11"/>
  <c r="I74" i="11"/>
  <c r="J74" i="11" s="1"/>
  <c r="I68" i="11"/>
  <c r="J68" i="11" s="1"/>
  <c r="I71" i="11"/>
  <c r="J71" i="11" s="1"/>
  <c r="S13" i="11"/>
  <c r="I57" i="11"/>
  <c r="J57" i="11" s="1"/>
  <c r="I86" i="11"/>
  <c r="J86" i="11" s="1"/>
  <c r="R39" i="11"/>
  <c r="Q39" i="11"/>
  <c r="R34" i="11"/>
  <c r="Q34" i="11"/>
  <c r="U17" i="11"/>
  <c r="F61" i="11"/>
  <c r="Q24" i="11"/>
  <c r="R24" i="11"/>
  <c r="U45" i="11"/>
  <c r="F89" i="11"/>
  <c r="U16" i="11"/>
  <c r="F60" i="11"/>
  <c r="R84" i="11"/>
  <c r="K40" i="11"/>
  <c r="G84" i="11" s="1"/>
  <c r="K34" i="11"/>
  <c r="G78" i="11" s="1"/>
  <c r="K44" i="11"/>
  <c r="G88" i="11" s="1"/>
  <c r="R96" i="11"/>
  <c r="K52" i="11"/>
  <c r="G96" i="11" s="1"/>
  <c r="K32" i="11"/>
  <c r="G76" i="11" s="1"/>
  <c r="F70" i="11"/>
  <c r="U26" i="11"/>
  <c r="Q35" i="11"/>
  <c r="R35" i="11"/>
  <c r="K33" i="11"/>
  <c r="G77" i="11" s="1"/>
  <c r="I61" i="11"/>
  <c r="J61" i="11" s="1"/>
  <c r="R52" i="11"/>
  <c r="Q52" i="11"/>
  <c r="R65" i="11"/>
  <c r="K21" i="11"/>
  <c r="G65" i="11" s="1"/>
  <c r="K27" i="11"/>
  <c r="G71" i="11" s="1"/>
  <c r="S44" i="11"/>
  <c r="I88" i="11"/>
  <c r="J88" i="11" s="1"/>
  <c r="S46" i="11"/>
  <c r="I90" i="11"/>
  <c r="J90" i="11" s="1"/>
  <c r="K35" i="11"/>
  <c r="G79" i="11" s="1"/>
  <c r="R79" i="11" s="1"/>
  <c r="I78" i="9"/>
  <c r="J78" i="9" s="1"/>
  <c r="I65" i="9"/>
  <c r="J65" i="9" s="1"/>
  <c r="I96" i="9"/>
  <c r="J96" i="9" s="1"/>
  <c r="I93" i="9"/>
  <c r="J93" i="9" s="1"/>
  <c r="K23" i="9"/>
  <c r="G67" i="9" s="1"/>
  <c r="K48" i="9"/>
  <c r="G92" i="9" s="1"/>
  <c r="I75" i="9"/>
  <c r="J75" i="9" s="1"/>
  <c r="K47" i="9"/>
  <c r="G91" i="9" s="1"/>
  <c r="S39" i="9"/>
  <c r="I83" i="9"/>
  <c r="J83" i="9" s="1"/>
  <c r="K49" i="9"/>
  <c r="G93" i="9" s="1"/>
  <c r="R93" i="9" s="1"/>
  <c r="S51" i="9"/>
  <c r="I95" i="9"/>
  <c r="J95" i="9" s="1"/>
  <c r="S17" i="9"/>
  <c r="I61" i="9"/>
  <c r="J61" i="9" s="1"/>
  <c r="U27" i="9"/>
  <c r="F71" i="9"/>
  <c r="Q71" i="9" s="1"/>
  <c r="S32" i="9"/>
  <c r="I76" i="9"/>
  <c r="J76" i="9" s="1"/>
  <c r="S25" i="9"/>
  <c r="I69" i="9"/>
  <c r="J69" i="9" s="1"/>
  <c r="S54" i="9"/>
  <c r="I98" i="9"/>
  <c r="J98" i="9" s="1"/>
  <c r="S20" i="9"/>
  <c r="I64" i="9"/>
  <c r="J64" i="9" s="1"/>
  <c r="F67" i="9"/>
  <c r="U23" i="9"/>
  <c r="Q43" i="9"/>
  <c r="R43" i="9"/>
  <c r="U41" i="9"/>
  <c r="F85" i="9"/>
  <c r="Q85" i="9" s="1"/>
  <c r="K13" i="9"/>
  <c r="G57" i="9" s="1"/>
  <c r="U19" i="9"/>
  <c r="F63" i="9"/>
  <c r="Q63" i="9" s="1"/>
  <c r="K27" i="9"/>
  <c r="G71" i="9" s="1"/>
  <c r="U16" i="9"/>
  <c r="F60" i="9"/>
  <c r="K21" i="9"/>
  <c r="G65" i="9" s="1"/>
  <c r="R65" i="9" s="1"/>
  <c r="K53" i="9"/>
  <c r="G97" i="9" s="1"/>
  <c r="R97" i="9" s="1"/>
  <c r="F95" i="9"/>
  <c r="Q95" i="9" s="1"/>
  <c r="U51" i="9"/>
  <c r="U22" i="9"/>
  <c r="F66" i="9"/>
  <c r="Q66" i="9" s="1"/>
  <c r="K14" i="9"/>
  <c r="G58" i="9" s="1"/>
  <c r="S13" i="9"/>
  <c r="I57" i="9"/>
  <c r="J57" i="9" s="1"/>
  <c r="K15" i="9"/>
  <c r="G59" i="9" s="1"/>
  <c r="R59" i="9" s="1"/>
  <c r="U42" i="9"/>
  <c r="F86" i="9"/>
  <c r="Q86" i="9" s="1"/>
  <c r="S40" i="9"/>
  <c r="I84" i="9"/>
  <c r="J84" i="9" s="1"/>
  <c r="S22" i="9"/>
  <c r="I66" i="9"/>
  <c r="J66" i="9" s="1"/>
  <c r="K42" i="9"/>
  <c r="G86" i="9" s="1"/>
  <c r="K35" i="9"/>
  <c r="G79" i="9" s="1"/>
  <c r="U31" i="9"/>
  <c r="F75" i="9"/>
  <c r="Q75" i="9" s="1"/>
  <c r="R30" i="9"/>
  <c r="Q30" i="9"/>
  <c r="U18" i="9"/>
  <c r="F62" i="9"/>
  <c r="Q62" i="9" s="1"/>
  <c r="U53" i="9"/>
  <c r="F97" i="9"/>
  <c r="I85" i="9"/>
  <c r="J85" i="9" s="1"/>
  <c r="I92" i="9"/>
  <c r="J92" i="9" s="1"/>
  <c r="S24" i="9"/>
  <c r="I68" i="9"/>
  <c r="J68" i="9" s="1"/>
  <c r="K16" i="9"/>
  <c r="G60" i="9" s="1"/>
  <c r="K19" i="9"/>
  <c r="G63" i="9" s="1"/>
  <c r="K25" i="9"/>
  <c r="G69" i="9" s="1"/>
  <c r="R69" i="9" s="1"/>
  <c r="K38" i="9"/>
  <c r="G82" i="9" s="1"/>
  <c r="R82" i="9" s="1"/>
  <c r="I74" i="9"/>
  <c r="J74" i="9" s="1"/>
  <c r="K18" i="9"/>
  <c r="G62" i="9" s="1"/>
  <c r="K51" i="9"/>
  <c r="G95" i="9" s="1"/>
  <c r="Q72" i="9"/>
  <c r="K28" i="9"/>
  <c r="G72" i="9" s="1"/>
  <c r="H72" i="9" s="1"/>
  <c r="S53" i="9"/>
  <c r="I97" i="9"/>
  <c r="J97" i="9" s="1"/>
  <c r="R26" i="9"/>
  <c r="Q26" i="9"/>
  <c r="I82" i="9"/>
  <c r="J82" i="9" s="1"/>
  <c r="U50" i="9"/>
  <c r="F94" i="9"/>
  <c r="U48" i="9"/>
  <c r="F92" i="9"/>
  <c r="K41" i="9"/>
  <c r="G85" i="9" s="1"/>
  <c r="K45" i="9"/>
  <c r="G89" i="9" s="1"/>
  <c r="R89" i="9" s="1"/>
  <c r="S43" i="9"/>
  <c r="I87" i="9"/>
  <c r="J87" i="9" s="1"/>
  <c r="K17" i="9"/>
  <c r="G61" i="9" s="1"/>
  <c r="R61" i="9" s="1"/>
  <c r="K29" i="9"/>
  <c r="G73" i="9" s="1"/>
  <c r="S15" i="9"/>
  <c r="I59" i="9"/>
  <c r="J59" i="9" s="1"/>
  <c r="U29" i="9"/>
  <c r="F73" i="9"/>
  <c r="R33" i="9"/>
  <c r="Q33" i="9"/>
  <c r="K37" i="9"/>
  <c r="G81" i="9" s="1"/>
  <c r="R81" i="9" s="1"/>
  <c r="S46" i="9"/>
  <c r="I90" i="9"/>
  <c r="J90" i="9" s="1"/>
  <c r="Q37" i="9"/>
  <c r="R37" i="9"/>
  <c r="K50" i="9"/>
  <c r="G94" i="9" s="1"/>
  <c r="S27" i="9"/>
  <c r="I71" i="9"/>
  <c r="J71" i="9" s="1"/>
  <c r="S16" i="9"/>
  <c r="I60" i="9"/>
  <c r="J60" i="9" s="1"/>
  <c r="Q21" i="9"/>
  <c r="R21" i="9"/>
  <c r="U45" i="9"/>
  <c r="F89" i="9"/>
  <c r="Q89" i="9" s="1"/>
  <c r="U13" i="9"/>
  <c r="F57" i="9"/>
  <c r="I70" i="9"/>
  <c r="J70" i="9" s="1"/>
  <c r="S23" i="9"/>
  <c r="I67" i="9"/>
  <c r="J67" i="9" s="1"/>
  <c r="Q84" i="9"/>
  <c r="K40" i="9"/>
  <c r="G84" i="9" s="1"/>
  <c r="H84" i="9" s="1"/>
  <c r="R36" i="9"/>
  <c r="Q36" i="9"/>
  <c r="Q76" i="9"/>
  <c r="K32" i="9"/>
  <c r="G76" i="9" s="1"/>
  <c r="H76" i="9" s="1"/>
  <c r="U20" i="9"/>
  <c r="F64" i="9"/>
  <c r="K44" i="9"/>
  <c r="G88" i="9" s="1"/>
  <c r="R88" i="9" s="1"/>
  <c r="K20" i="9"/>
  <c r="G64" i="9" s="1"/>
  <c r="S50" i="9"/>
  <c r="I94" i="9"/>
  <c r="J94" i="9" s="1"/>
  <c r="S19" i="9"/>
  <c r="I63" i="9"/>
  <c r="J63" i="9" s="1"/>
  <c r="R52" i="9"/>
  <c r="Q52" i="9"/>
  <c r="U34" i="9"/>
  <c r="F78" i="9"/>
  <c r="K31" i="9"/>
  <c r="G75" i="9" s="1"/>
  <c r="K24" i="9"/>
  <c r="G68" i="9" s="1"/>
  <c r="R68" i="9" s="1"/>
  <c r="U15" i="9"/>
  <c r="F59" i="9"/>
  <c r="Q59" i="9" s="1"/>
  <c r="K52" i="9"/>
  <c r="G96" i="9" s="1"/>
  <c r="S29" i="9"/>
  <c r="I73" i="9"/>
  <c r="J73" i="9" s="1"/>
  <c r="K26" i="9"/>
  <c r="G70" i="9" s="1"/>
  <c r="K36" i="9"/>
  <c r="G80" i="9" s="1"/>
  <c r="R80" i="9" s="1"/>
  <c r="U46" i="9"/>
  <c r="F90" i="9"/>
  <c r="Q90" i="9" s="1"/>
  <c r="I86" i="9"/>
  <c r="J86" i="9" s="1"/>
  <c r="R38" i="9"/>
  <c r="Q38" i="9"/>
  <c r="U49" i="9"/>
  <c r="F93" i="9"/>
  <c r="Q93" i="9" s="1"/>
  <c r="S44" i="9"/>
  <c r="I88" i="9"/>
  <c r="J88" i="9" s="1"/>
  <c r="S14" i="9"/>
  <c r="I58" i="9"/>
  <c r="J58" i="9" s="1"/>
  <c r="U17" i="9"/>
  <c r="F61" i="9"/>
  <c r="K43" i="9"/>
  <c r="G87" i="9" s="1"/>
  <c r="R87" i="9" s="1"/>
  <c r="U25" i="9"/>
  <c r="F69" i="9"/>
  <c r="Q98" i="9"/>
  <c r="K54" i="9"/>
  <c r="G98" i="9" s="1"/>
  <c r="H98" i="9" s="1"/>
  <c r="S35" i="9"/>
  <c r="I79" i="9"/>
  <c r="J79" i="9" s="1"/>
  <c r="R74" i="9"/>
  <c r="K30" i="9"/>
  <c r="G74" i="9" s="1"/>
  <c r="Q83" i="9"/>
  <c r="K39" i="9"/>
  <c r="G83" i="9" s="1"/>
  <c r="H83" i="9" s="1"/>
  <c r="K22" i="9"/>
  <c r="G66" i="9" s="1"/>
  <c r="R44" i="9"/>
  <c r="Q44" i="9"/>
  <c r="S28" i="9"/>
  <c r="I72" i="9"/>
  <c r="J72" i="9" s="1"/>
  <c r="K34" i="9"/>
  <c r="G78" i="9" s="1"/>
  <c r="U35" i="9"/>
  <c r="F79" i="9"/>
  <c r="Q79" i="9" s="1"/>
  <c r="S45" i="9"/>
  <c r="I89" i="9"/>
  <c r="J89" i="9" s="1"/>
  <c r="U24" i="9"/>
  <c r="F68" i="9"/>
  <c r="Q68" i="9" s="1"/>
  <c r="K46" i="9"/>
  <c r="G90" i="9" s="1"/>
  <c r="K33" i="9"/>
  <c r="G77" i="9" s="1"/>
  <c r="R77" i="9" s="1"/>
  <c r="S18" i="9"/>
  <c r="I62" i="9"/>
  <c r="J62" i="9" s="1"/>
  <c r="F98" i="9"/>
  <c r="U54" i="9"/>
  <c r="I91" i="9"/>
  <c r="J91" i="9" s="1"/>
  <c r="U14" i="9"/>
  <c r="F58" i="9"/>
  <c r="Q58" i="9" s="1"/>
  <c r="U47" i="9"/>
  <c r="F91" i="9"/>
  <c r="Q91" i="9" s="1"/>
  <c r="I80" i="9"/>
  <c r="J80" i="9" s="1"/>
  <c r="H91" i="16" l="1"/>
  <c r="K91" i="16" s="1"/>
  <c r="L91" i="16" s="1"/>
  <c r="H84" i="16"/>
  <c r="H77" i="16"/>
  <c r="H75" i="16"/>
  <c r="R77" i="16"/>
  <c r="H90" i="15"/>
  <c r="M90" i="15" s="1"/>
  <c r="N90" i="15" s="1"/>
  <c r="H77" i="15"/>
  <c r="K77" i="15" s="1"/>
  <c r="L77" i="15" s="1"/>
  <c r="H71" i="15"/>
  <c r="M71" i="15" s="1"/>
  <c r="N71" i="15" s="1"/>
  <c r="H65" i="15"/>
  <c r="R77" i="15"/>
  <c r="T77" i="15" s="1"/>
  <c r="R90" i="15"/>
  <c r="R65" i="15"/>
  <c r="S65" i="15" s="1"/>
  <c r="H80" i="19"/>
  <c r="M80" i="19" s="1"/>
  <c r="N80" i="19" s="1"/>
  <c r="H76" i="19"/>
  <c r="M76" i="19" s="1"/>
  <c r="N76" i="19" s="1"/>
  <c r="R69" i="20"/>
  <c r="S69" i="20" s="1"/>
  <c r="H89" i="18"/>
  <c r="M89" i="18" s="1"/>
  <c r="N89" i="18" s="1"/>
  <c r="H71" i="18"/>
  <c r="M71" i="18" s="1"/>
  <c r="N71" i="18" s="1"/>
  <c r="R71" i="18"/>
  <c r="H86" i="9"/>
  <c r="H63" i="9"/>
  <c r="K63" i="9" s="1"/>
  <c r="L63" i="9" s="1"/>
  <c r="H62" i="9"/>
  <c r="R72" i="9"/>
  <c r="S72" i="9" s="1"/>
  <c r="H97" i="31"/>
  <c r="K97" i="31" s="1"/>
  <c r="L97" i="31" s="1"/>
  <c r="H94" i="31"/>
  <c r="M94" i="31" s="1"/>
  <c r="N94" i="31" s="1"/>
  <c r="H92" i="31"/>
  <c r="M92" i="31" s="1"/>
  <c r="N92" i="31" s="1"/>
  <c r="H91" i="31"/>
  <c r="M91" i="31" s="1"/>
  <c r="N91" i="31" s="1"/>
  <c r="H89" i="31"/>
  <c r="H78" i="31"/>
  <c r="M78" i="31" s="1"/>
  <c r="N78" i="31" s="1"/>
  <c r="H76" i="31"/>
  <c r="M76" i="31" s="1"/>
  <c r="N76" i="31" s="1"/>
  <c r="H68" i="31"/>
  <c r="M68" i="31" s="1"/>
  <c r="N68" i="31" s="1"/>
  <c r="H67" i="31"/>
  <c r="M67" i="31" s="1"/>
  <c r="N67" i="31" s="1"/>
  <c r="H65" i="31"/>
  <c r="K65" i="31" s="1"/>
  <c r="L65" i="31" s="1"/>
  <c r="H61" i="31"/>
  <c r="H58" i="31"/>
  <c r="R91" i="31"/>
  <c r="T91" i="31" s="1"/>
  <c r="R97" i="31"/>
  <c r="K90" i="31"/>
  <c r="L90" i="31" s="1"/>
  <c r="T98" i="31"/>
  <c r="S98" i="31"/>
  <c r="T72" i="31"/>
  <c r="S72" i="31"/>
  <c r="H96" i="31"/>
  <c r="M96" i="31" s="1"/>
  <c r="N96" i="31" s="1"/>
  <c r="H81" i="31"/>
  <c r="M81" i="31" s="1"/>
  <c r="N81" i="31" s="1"/>
  <c r="Q76" i="31"/>
  <c r="F63" i="31"/>
  <c r="H63" i="31" s="1"/>
  <c r="U19" i="31"/>
  <c r="T62" i="31"/>
  <c r="S62" i="31"/>
  <c r="H88" i="31"/>
  <c r="K88" i="31" s="1"/>
  <c r="L88" i="31" s="1"/>
  <c r="S96" i="31"/>
  <c r="T96" i="31"/>
  <c r="R94" i="31"/>
  <c r="T94" i="31" s="1"/>
  <c r="M71" i="31"/>
  <c r="N71" i="31" s="1"/>
  <c r="O71" i="31" s="1"/>
  <c r="P71" i="31" s="1"/>
  <c r="R76" i="31"/>
  <c r="U33" i="31"/>
  <c r="F77" i="31"/>
  <c r="H77" i="31" s="1"/>
  <c r="Q88" i="31"/>
  <c r="H72" i="31"/>
  <c r="K72" i="31" s="1"/>
  <c r="L72" i="31" s="1"/>
  <c r="T81" i="31"/>
  <c r="S81" i="31"/>
  <c r="K66" i="31"/>
  <c r="L66" i="31" s="1"/>
  <c r="O66" i="31" s="1"/>
  <c r="P66" i="31" s="1"/>
  <c r="T97" i="31"/>
  <c r="S97" i="31"/>
  <c r="H93" i="31"/>
  <c r="M93" i="31" s="1"/>
  <c r="N93" i="31" s="1"/>
  <c r="H75" i="31"/>
  <c r="K75" i="31" s="1"/>
  <c r="L75" i="31" s="1"/>
  <c r="U38" i="31"/>
  <c r="F82" i="31"/>
  <c r="H82" i="31" s="1"/>
  <c r="U20" i="31"/>
  <c r="F64" i="31"/>
  <c r="H64" i="31" s="1"/>
  <c r="T57" i="31"/>
  <c r="S57" i="31"/>
  <c r="R84" i="31"/>
  <c r="R93" i="31"/>
  <c r="Q75" i="31"/>
  <c r="T71" i="31"/>
  <c r="S71" i="31"/>
  <c r="U25" i="31"/>
  <c r="F69" i="31"/>
  <c r="H69" i="31" s="1"/>
  <c r="R61" i="31"/>
  <c r="T61" i="31" s="1"/>
  <c r="R92" i="31"/>
  <c r="T92" i="31" s="1"/>
  <c r="U35" i="31"/>
  <c r="F79" i="31"/>
  <c r="H79" i="31" s="1"/>
  <c r="R71" i="31"/>
  <c r="R67" i="31"/>
  <c r="T67" i="31" s="1"/>
  <c r="M90" i="31"/>
  <c r="N90" i="31" s="1"/>
  <c r="K91" i="31"/>
  <c r="L91" i="31" s="1"/>
  <c r="S92" i="31"/>
  <c r="M59" i="31"/>
  <c r="N59" i="31" s="1"/>
  <c r="K59" i="31"/>
  <c r="L59" i="31" s="1"/>
  <c r="U39" i="31"/>
  <c r="F83" i="31"/>
  <c r="H83" i="31" s="1"/>
  <c r="R66" i="31"/>
  <c r="T66" i="31" s="1"/>
  <c r="U40" i="31"/>
  <c r="F84" i="31"/>
  <c r="H84" i="31" s="1"/>
  <c r="R90" i="31"/>
  <c r="T90" i="31" s="1"/>
  <c r="R65" i="31"/>
  <c r="S65" i="31" s="1"/>
  <c r="R78" i="31"/>
  <c r="T78" i="31" s="1"/>
  <c r="R58" i="31"/>
  <c r="S58" i="31" s="1"/>
  <c r="R89" i="31"/>
  <c r="T89" i="31" s="1"/>
  <c r="M65" i="31"/>
  <c r="N65" i="31" s="1"/>
  <c r="M58" i="31"/>
  <c r="N58" i="31" s="1"/>
  <c r="K58" i="31"/>
  <c r="L58" i="31" s="1"/>
  <c r="M89" i="31"/>
  <c r="N89" i="31" s="1"/>
  <c r="K89" i="31"/>
  <c r="L89" i="31" s="1"/>
  <c r="R85" i="31"/>
  <c r="H73" i="31"/>
  <c r="M73" i="31" s="1"/>
  <c r="N73" i="31" s="1"/>
  <c r="H98" i="31"/>
  <c r="K98" i="31" s="1"/>
  <c r="L98" i="31" s="1"/>
  <c r="U26" i="31"/>
  <c r="F70" i="31"/>
  <c r="R79" i="31"/>
  <c r="U41" i="31"/>
  <c r="F85" i="31"/>
  <c r="H85" i="31" s="1"/>
  <c r="R68" i="31"/>
  <c r="T68" i="31" s="1"/>
  <c r="U43" i="31"/>
  <c r="F87" i="31"/>
  <c r="H87" i="31" s="1"/>
  <c r="H80" i="31"/>
  <c r="K80" i="31" s="1"/>
  <c r="L80" i="31" s="1"/>
  <c r="R82" i="31"/>
  <c r="T93" i="31"/>
  <c r="S93" i="31"/>
  <c r="Q73" i="31"/>
  <c r="M98" i="31"/>
  <c r="N98" i="31" s="1"/>
  <c r="H95" i="31"/>
  <c r="K95" i="31" s="1"/>
  <c r="L95" i="31" s="1"/>
  <c r="Q80" i="31"/>
  <c r="F60" i="31"/>
  <c r="H60" i="31" s="1"/>
  <c r="U16" i="31"/>
  <c r="K61" i="31"/>
  <c r="L61" i="31" s="1"/>
  <c r="M61" i="31"/>
  <c r="N61" i="31" s="1"/>
  <c r="H86" i="31"/>
  <c r="K86" i="31" s="1"/>
  <c r="L86" i="31" s="1"/>
  <c r="Q95" i="31"/>
  <c r="H59" i="31"/>
  <c r="U30" i="31"/>
  <c r="F74" i="31"/>
  <c r="R87" i="31"/>
  <c r="Q86" i="31"/>
  <c r="R95" i="31"/>
  <c r="R83" i="31"/>
  <c r="H57" i="31"/>
  <c r="M57" i="31" s="1"/>
  <c r="N57" i="31" s="1"/>
  <c r="R70" i="31"/>
  <c r="H62" i="31"/>
  <c r="M62" i="31" s="1"/>
  <c r="N62" i="31" s="1"/>
  <c r="Q59" i="31"/>
  <c r="H93" i="26"/>
  <c r="H88" i="26"/>
  <c r="H87" i="26"/>
  <c r="H83" i="26"/>
  <c r="M83" i="26" s="1"/>
  <c r="N83" i="26" s="1"/>
  <c r="H80" i="26"/>
  <c r="M80" i="26" s="1"/>
  <c r="N80" i="26" s="1"/>
  <c r="H78" i="26"/>
  <c r="H75" i="26"/>
  <c r="K75" i="26" s="1"/>
  <c r="L75" i="26" s="1"/>
  <c r="H73" i="26"/>
  <c r="H67" i="26"/>
  <c r="K67" i="26" s="1"/>
  <c r="L67" i="26" s="1"/>
  <c r="H66" i="26"/>
  <c r="M66" i="26" s="1"/>
  <c r="N66" i="26" s="1"/>
  <c r="H63" i="26"/>
  <c r="K63" i="26" s="1"/>
  <c r="L63" i="26" s="1"/>
  <c r="H60" i="26"/>
  <c r="M60" i="26" s="1"/>
  <c r="N60" i="26" s="1"/>
  <c r="H57" i="26"/>
  <c r="M57" i="26" s="1"/>
  <c r="N57" i="26" s="1"/>
  <c r="R80" i="26"/>
  <c r="T80" i="26" s="1"/>
  <c r="R78" i="26"/>
  <c r="T78" i="26" s="1"/>
  <c r="R75" i="26"/>
  <c r="R67" i="26"/>
  <c r="S67" i="26" s="1"/>
  <c r="S79" i="26"/>
  <c r="T79" i="26"/>
  <c r="T85" i="26"/>
  <c r="S85" i="26"/>
  <c r="U21" i="26"/>
  <c r="F65" i="26"/>
  <c r="H65" i="26" s="1"/>
  <c r="U42" i="26"/>
  <c r="F86" i="26"/>
  <c r="H86" i="26" s="1"/>
  <c r="M73" i="26"/>
  <c r="N73" i="26" s="1"/>
  <c r="K73" i="26"/>
  <c r="L73" i="26" s="1"/>
  <c r="S78" i="26"/>
  <c r="H61" i="26"/>
  <c r="M61" i="26" s="1"/>
  <c r="N61" i="26" s="1"/>
  <c r="R66" i="26"/>
  <c r="U46" i="26"/>
  <c r="F90" i="26"/>
  <c r="K70" i="26"/>
  <c r="L70" i="26" s="1"/>
  <c r="T66" i="26"/>
  <c r="S66" i="26"/>
  <c r="R98" i="26"/>
  <c r="S61" i="26"/>
  <c r="T61" i="26"/>
  <c r="T75" i="26"/>
  <c r="S75" i="26"/>
  <c r="U14" i="26"/>
  <c r="F58" i="26"/>
  <c r="H89" i="26"/>
  <c r="M89" i="26" s="1"/>
  <c r="N89" i="26" s="1"/>
  <c r="R60" i="26"/>
  <c r="T60" i="26" s="1"/>
  <c r="M82" i="26"/>
  <c r="N82" i="26" s="1"/>
  <c r="K82" i="26"/>
  <c r="L82" i="26" s="1"/>
  <c r="Q73" i="26"/>
  <c r="Q83" i="26"/>
  <c r="U53" i="26"/>
  <c r="F97" i="26"/>
  <c r="M88" i="26"/>
  <c r="N88" i="26" s="1"/>
  <c r="K88" i="26"/>
  <c r="L88" i="26" s="1"/>
  <c r="T57" i="26"/>
  <c r="S57" i="26"/>
  <c r="R65" i="26"/>
  <c r="R83" i="26"/>
  <c r="M75" i="26"/>
  <c r="N75" i="26" s="1"/>
  <c r="R73" i="26"/>
  <c r="R57" i="26"/>
  <c r="R87" i="26"/>
  <c r="T87" i="26" s="1"/>
  <c r="U48" i="26"/>
  <c r="F92" i="26"/>
  <c r="H92" i="26" s="1"/>
  <c r="R94" i="26"/>
  <c r="R97" i="26"/>
  <c r="U15" i="26"/>
  <c r="F59" i="26"/>
  <c r="K60" i="26"/>
  <c r="L60" i="26" s="1"/>
  <c r="T89" i="26"/>
  <c r="S89" i="26"/>
  <c r="R71" i="26"/>
  <c r="H95" i="26"/>
  <c r="K95" i="26" s="1"/>
  <c r="L95" i="26" s="1"/>
  <c r="H85" i="26"/>
  <c r="M85" i="26" s="1"/>
  <c r="N85" i="26" s="1"/>
  <c r="H91" i="26"/>
  <c r="M91" i="26" s="1"/>
  <c r="N91" i="26" s="1"/>
  <c r="H72" i="26"/>
  <c r="K72" i="26" s="1"/>
  <c r="L72" i="26" s="1"/>
  <c r="R69" i="26"/>
  <c r="U18" i="26"/>
  <c r="F62" i="26"/>
  <c r="H62" i="26" s="1"/>
  <c r="U52" i="26"/>
  <c r="F96" i="26"/>
  <c r="R93" i="26"/>
  <c r="T93" i="26" s="1"/>
  <c r="T82" i="26"/>
  <c r="S82" i="26"/>
  <c r="U32" i="26"/>
  <c r="F76" i="26"/>
  <c r="Q95" i="26"/>
  <c r="Q91" i="26"/>
  <c r="Q72" i="26"/>
  <c r="R62" i="26"/>
  <c r="U54" i="26"/>
  <c r="F98" i="26"/>
  <c r="H81" i="26"/>
  <c r="K81" i="26" s="1"/>
  <c r="L81" i="26" s="1"/>
  <c r="K93" i="26"/>
  <c r="L93" i="26" s="1"/>
  <c r="M93" i="26"/>
  <c r="N93" i="26" s="1"/>
  <c r="R90" i="26"/>
  <c r="R74" i="26"/>
  <c r="T63" i="26"/>
  <c r="S63" i="26"/>
  <c r="M67" i="26"/>
  <c r="N67" i="26" s="1"/>
  <c r="H84" i="26"/>
  <c r="M84" i="26" s="1"/>
  <c r="N84" i="26" s="1"/>
  <c r="Q81" i="26"/>
  <c r="M77" i="26"/>
  <c r="N77" i="26" s="1"/>
  <c r="U27" i="26"/>
  <c r="F71" i="26"/>
  <c r="H71" i="26" s="1"/>
  <c r="H64" i="26"/>
  <c r="M64" i="26" s="1"/>
  <c r="N64" i="26" s="1"/>
  <c r="H68" i="26"/>
  <c r="K68" i="26" s="1"/>
  <c r="L68" i="26" s="1"/>
  <c r="R88" i="26"/>
  <c r="T88" i="26" s="1"/>
  <c r="H70" i="26"/>
  <c r="M70" i="26" s="1"/>
  <c r="N70" i="26" s="1"/>
  <c r="F69" i="26"/>
  <c r="H69" i="26" s="1"/>
  <c r="U25" i="26"/>
  <c r="M78" i="26"/>
  <c r="N78" i="26" s="1"/>
  <c r="K78" i="26"/>
  <c r="L78" i="26" s="1"/>
  <c r="Q84" i="26"/>
  <c r="R81" i="26"/>
  <c r="U50" i="26"/>
  <c r="F94" i="26"/>
  <c r="Q64" i="26"/>
  <c r="H77" i="26"/>
  <c r="K77" i="26" s="1"/>
  <c r="L77" i="26" s="1"/>
  <c r="Q68" i="26"/>
  <c r="Q70" i="26"/>
  <c r="F74" i="26"/>
  <c r="U30" i="26"/>
  <c r="R58" i="26"/>
  <c r="H79" i="26"/>
  <c r="M79" i="26" s="1"/>
  <c r="N79" i="26" s="1"/>
  <c r="R84" i="26"/>
  <c r="K87" i="26"/>
  <c r="L87" i="26" s="1"/>
  <c r="M87" i="26"/>
  <c r="N87" i="26" s="1"/>
  <c r="R64" i="26"/>
  <c r="Q77" i="26"/>
  <c r="R68" i="26"/>
  <c r="H96" i="22"/>
  <c r="M96" i="22" s="1"/>
  <c r="N96" i="22" s="1"/>
  <c r="H79" i="22"/>
  <c r="K79" i="22" s="1"/>
  <c r="L79" i="22" s="1"/>
  <c r="H78" i="22"/>
  <c r="K78" i="22" s="1"/>
  <c r="L78" i="22" s="1"/>
  <c r="H77" i="22"/>
  <c r="K77" i="22" s="1"/>
  <c r="L77" i="22" s="1"/>
  <c r="H69" i="22"/>
  <c r="K69" i="22" s="1"/>
  <c r="L69" i="22" s="1"/>
  <c r="H68" i="22"/>
  <c r="K68" i="22" s="1"/>
  <c r="L68" i="22" s="1"/>
  <c r="H67" i="22"/>
  <c r="M67" i="22" s="1"/>
  <c r="N67" i="22" s="1"/>
  <c r="H66" i="22"/>
  <c r="K66" i="22" s="1"/>
  <c r="L66" i="22" s="1"/>
  <c r="H60" i="22"/>
  <c r="K60" i="22" s="1"/>
  <c r="L60" i="22" s="1"/>
  <c r="H59" i="22"/>
  <c r="M59" i="22" s="1"/>
  <c r="N59" i="22" s="1"/>
  <c r="R84" i="22"/>
  <c r="R81" i="22"/>
  <c r="S81" i="22" s="1"/>
  <c r="R69" i="22"/>
  <c r="T69" i="22" s="1"/>
  <c r="R78" i="22"/>
  <c r="S78" i="22" s="1"/>
  <c r="H95" i="21"/>
  <c r="H92" i="21"/>
  <c r="M92" i="21" s="1"/>
  <c r="N92" i="21" s="1"/>
  <c r="H88" i="21"/>
  <c r="M88" i="21" s="1"/>
  <c r="N88" i="21" s="1"/>
  <c r="H87" i="21"/>
  <c r="K87" i="21" s="1"/>
  <c r="L87" i="21" s="1"/>
  <c r="H86" i="21"/>
  <c r="H83" i="21"/>
  <c r="K83" i="21" s="1"/>
  <c r="L83" i="21" s="1"/>
  <c r="H78" i="21"/>
  <c r="M78" i="21" s="1"/>
  <c r="N78" i="21" s="1"/>
  <c r="H75" i="21"/>
  <c r="M75" i="21" s="1"/>
  <c r="N75" i="21" s="1"/>
  <c r="H74" i="21"/>
  <c r="M74" i="21" s="1"/>
  <c r="N74" i="21" s="1"/>
  <c r="H73" i="21"/>
  <c r="H61" i="21"/>
  <c r="M61" i="21" s="1"/>
  <c r="N61" i="21" s="1"/>
  <c r="H58" i="21"/>
  <c r="K58" i="21" s="1"/>
  <c r="L58" i="21" s="1"/>
  <c r="R66" i="21"/>
  <c r="S66" i="21" s="1"/>
  <c r="R88" i="21"/>
  <c r="T88" i="21" s="1"/>
  <c r="R92" i="21"/>
  <c r="R61" i="21"/>
  <c r="S61" i="21" s="1"/>
  <c r="R83" i="21"/>
  <c r="T83" i="21" s="1"/>
  <c r="T89" i="22"/>
  <c r="S89" i="22"/>
  <c r="S61" i="22"/>
  <c r="T61" i="22"/>
  <c r="T86" i="22"/>
  <c r="S86" i="22"/>
  <c r="T73" i="22"/>
  <c r="S73" i="22"/>
  <c r="T72" i="22"/>
  <c r="S72" i="22"/>
  <c r="U39" i="22"/>
  <c r="F83" i="22"/>
  <c r="R88" i="22"/>
  <c r="S88" i="22" s="1"/>
  <c r="R96" i="22"/>
  <c r="S96" i="22" s="1"/>
  <c r="Q60" i="22"/>
  <c r="R79" i="22"/>
  <c r="H76" i="22"/>
  <c r="M76" i="22" s="1"/>
  <c r="N76" i="22" s="1"/>
  <c r="T96" i="22"/>
  <c r="R60" i="22"/>
  <c r="R94" i="22"/>
  <c r="U43" i="22"/>
  <c r="F87" i="22"/>
  <c r="H87" i="22" s="1"/>
  <c r="H95" i="22"/>
  <c r="K95" i="22" s="1"/>
  <c r="L95" i="22" s="1"/>
  <c r="Q79" i="22"/>
  <c r="S76" i="22"/>
  <c r="T76" i="22"/>
  <c r="R91" i="22"/>
  <c r="H92" i="22"/>
  <c r="M92" i="22" s="1"/>
  <c r="N92" i="22" s="1"/>
  <c r="R95" i="22"/>
  <c r="R80" i="22"/>
  <c r="H73" i="22"/>
  <c r="M73" i="22" s="1"/>
  <c r="N73" i="22" s="1"/>
  <c r="Q95" i="22"/>
  <c r="T92" i="22"/>
  <c r="S92" i="22"/>
  <c r="R68" i="22"/>
  <c r="S68" i="22" s="1"/>
  <c r="K81" i="22"/>
  <c r="L81" i="22" s="1"/>
  <c r="M81" i="22"/>
  <c r="N81" i="22" s="1"/>
  <c r="H89" i="22"/>
  <c r="K89" i="22" s="1"/>
  <c r="L89" i="22" s="1"/>
  <c r="K88" i="22"/>
  <c r="L88" i="22" s="1"/>
  <c r="M88" i="22"/>
  <c r="N88" i="22" s="1"/>
  <c r="H74" i="22"/>
  <c r="K74" i="22" s="1"/>
  <c r="L74" i="22" s="1"/>
  <c r="S70" i="22"/>
  <c r="T70" i="22"/>
  <c r="H97" i="22"/>
  <c r="M97" i="22" s="1"/>
  <c r="N97" i="22" s="1"/>
  <c r="T84" i="22"/>
  <c r="S84" i="22"/>
  <c r="U50" i="22"/>
  <c r="F94" i="22"/>
  <c r="H94" i="22" s="1"/>
  <c r="K84" i="22"/>
  <c r="L84" i="22" s="1"/>
  <c r="M84" i="22"/>
  <c r="N84" i="22" s="1"/>
  <c r="R77" i="22"/>
  <c r="T77" i="22" s="1"/>
  <c r="Q74" i="22"/>
  <c r="H72" i="22"/>
  <c r="M72" i="22" s="1"/>
  <c r="N72" i="22" s="1"/>
  <c r="R67" i="22"/>
  <c r="S67" i="22" s="1"/>
  <c r="H86" i="22"/>
  <c r="K86" i="22" s="1"/>
  <c r="L86" i="22" s="1"/>
  <c r="Q97" i="22"/>
  <c r="H61" i="22"/>
  <c r="M61" i="22" s="1"/>
  <c r="N61" i="22" s="1"/>
  <c r="H90" i="22"/>
  <c r="M90" i="22" s="1"/>
  <c r="N90" i="22" s="1"/>
  <c r="R74" i="22"/>
  <c r="H65" i="22"/>
  <c r="K65" i="22" s="1"/>
  <c r="L65" i="22" s="1"/>
  <c r="U41" i="22"/>
  <c r="F85" i="22"/>
  <c r="H85" i="22" s="1"/>
  <c r="H62" i="22"/>
  <c r="M62" i="22" s="1"/>
  <c r="N62" i="22" s="1"/>
  <c r="T90" i="22"/>
  <c r="S90" i="22"/>
  <c r="T65" i="22"/>
  <c r="S65" i="22"/>
  <c r="K82" i="22"/>
  <c r="L82" i="22" s="1"/>
  <c r="M82" i="22"/>
  <c r="N82" i="22" s="1"/>
  <c r="T98" i="22"/>
  <c r="S98" i="22"/>
  <c r="Q59" i="22"/>
  <c r="R66" i="22"/>
  <c r="H63" i="22"/>
  <c r="M63" i="22" s="1"/>
  <c r="N63" i="22" s="1"/>
  <c r="U49" i="22"/>
  <c r="F93" i="22"/>
  <c r="H93" i="22" s="1"/>
  <c r="R62" i="22"/>
  <c r="T62" i="22" s="1"/>
  <c r="H57" i="22"/>
  <c r="K57" i="22" s="1"/>
  <c r="L57" i="22" s="1"/>
  <c r="U27" i="22"/>
  <c r="F71" i="22"/>
  <c r="H71" i="22" s="1"/>
  <c r="F80" i="22"/>
  <c r="U36" i="22"/>
  <c r="R59" i="22"/>
  <c r="Q66" i="22"/>
  <c r="R82" i="22"/>
  <c r="S82" i="22" s="1"/>
  <c r="Q57" i="22"/>
  <c r="H64" i="22"/>
  <c r="M64" i="22" s="1"/>
  <c r="N64" i="22" s="1"/>
  <c r="Q63" i="22"/>
  <c r="H58" i="22"/>
  <c r="K58" i="22" s="1"/>
  <c r="L58" i="22" s="1"/>
  <c r="Q64" i="22"/>
  <c r="U31" i="22"/>
  <c r="F75" i="22"/>
  <c r="R87" i="22"/>
  <c r="T88" i="22"/>
  <c r="U47" i="22"/>
  <c r="F91" i="22"/>
  <c r="H91" i="22" s="1"/>
  <c r="H98" i="22"/>
  <c r="M98" i="22" s="1"/>
  <c r="N98" i="22" s="1"/>
  <c r="H70" i="22"/>
  <c r="K70" i="22" s="1"/>
  <c r="L70" i="22" s="1"/>
  <c r="Q58" i="22"/>
  <c r="R64" i="22"/>
  <c r="T80" i="21"/>
  <c r="S80" i="21"/>
  <c r="T60" i="21"/>
  <c r="S60" i="21"/>
  <c r="S96" i="21"/>
  <c r="T96" i="21"/>
  <c r="S88" i="21"/>
  <c r="T57" i="21"/>
  <c r="S57" i="21"/>
  <c r="Q77" i="21"/>
  <c r="K69" i="21"/>
  <c r="L69" i="21" s="1"/>
  <c r="M69" i="21"/>
  <c r="N69" i="21" s="1"/>
  <c r="R86" i="21"/>
  <c r="T86" i="21" s="1"/>
  <c r="U28" i="21"/>
  <c r="F72" i="21"/>
  <c r="H59" i="21"/>
  <c r="M59" i="21" s="1"/>
  <c r="N59" i="21" s="1"/>
  <c r="H60" i="21"/>
  <c r="M60" i="21" s="1"/>
  <c r="N60" i="21" s="1"/>
  <c r="H68" i="21"/>
  <c r="K68" i="21" s="1"/>
  <c r="L68" i="21" s="1"/>
  <c r="R73" i="21"/>
  <c r="T73" i="21" s="1"/>
  <c r="F67" i="21"/>
  <c r="H67" i="21" s="1"/>
  <c r="U23" i="21"/>
  <c r="T68" i="21"/>
  <c r="S68" i="21"/>
  <c r="R75" i="21"/>
  <c r="T75" i="21" s="1"/>
  <c r="U40" i="21"/>
  <c r="F84" i="21"/>
  <c r="H84" i="21" s="1"/>
  <c r="U41" i="21"/>
  <c r="F85" i="21"/>
  <c r="H85" i="21" s="1"/>
  <c r="T97" i="21"/>
  <c r="S97" i="21"/>
  <c r="T61" i="21"/>
  <c r="R69" i="21"/>
  <c r="T69" i="21" s="1"/>
  <c r="R87" i="21"/>
  <c r="T87" i="21" s="1"/>
  <c r="U37" i="21"/>
  <c r="F81" i="21"/>
  <c r="U49" i="21"/>
  <c r="F93" i="21"/>
  <c r="K86" i="21"/>
  <c r="L86" i="21" s="1"/>
  <c r="M86" i="21"/>
  <c r="N86" i="21" s="1"/>
  <c r="M98" i="21"/>
  <c r="N98" i="21" s="1"/>
  <c r="U38" i="21"/>
  <c r="F82" i="21"/>
  <c r="H82" i="21" s="1"/>
  <c r="T92" i="21"/>
  <c r="S92" i="21"/>
  <c r="U45" i="21"/>
  <c r="F89" i="21"/>
  <c r="H89" i="21" s="1"/>
  <c r="M73" i="21"/>
  <c r="N73" i="21" s="1"/>
  <c r="K73" i="21"/>
  <c r="L73" i="21" s="1"/>
  <c r="M66" i="21"/>
  <c r="N66" i="21" s="1"/>
  <c r="K66" i="21"/>
  <c r="L66" i="21" s="1"/>
  <c r="M58" i="21"/>
  <c r="N58" i="21" s="1"/>
  <c r="S95" i="21"/>
  <c r="H57" i="21"/>
  <c r="M57" i="21" s="1"/>
  <c r="N57" i="21" s="1"/>
  <c r="H80" i="21"/>
  <c r="M80" i="21" s="1"/>
  <c r="N80" i="21" s="1"/>
  <c r="K61" i="21"/>
  <c r="L61" i="21" s="1"/>
  <c r="R95" i="21"/>
  <c r="T95" i="21" s="1"/>
  <c r="H98" i="21"/>
  <c r="K98" i="21" s="1"/>
  <c r="L98" i="21" s="1"/>
  <c r="T71" i="21"/>
  <c r="S71" i="21"/>
  <c r="H94" i="21"/>
  <c r="M94" i="21" s="1"/>
  <c r="N94" i="21" s="1"/>
  <c r="R84" i="21"/>
  <c r="H96" i="21"/>
  <c r="M96" i="21" s="1"/>
  <c r="N96" i="21" s="1"/>
  <c r="R74" i="21"/>
  <c r="T74" i="21" s="1"/>
  <c r="Q98" i="21"/>
  <c r="Q59" i="21"/>
  <c r="Q94" i="21"/>
  <c r="H90" i="21"/>
  <c r="M90" i="21" s="1"/>
  <c r="N90" i="21" s="1"/>
  <c r="T66" i="21"/>
  <c r="H70" i="21"/>
  <c r="H62" i="21"/>
  <c r="M62" i="21" s="1"/>
  <c r="N62" i="21" s="1"/>
  <c r="H77" i="21"/>
  <c r="M77" i="21" s="1"/>
  <c r="N77" i="21" s="1"/>
  <c r="U32" i="21"/>
  <c r="F76" i="21"/>
  <c r="H76" i="21" s="1"/>
  <c r="H65" i="21"/>
  <c r="M65" i="21" s="1"/>
  <c r="N65" i="21" s="1"/>
  <c r="H91" i="21"/>
  <c r="M91" i="21" s="1"/>
  <c r="N91" i="21" s="1"/>
  <c r="Q78" i="21"/>
  <c r="Q58" i="21"/>
  <c r="R90" i="21"/>
  <c r="T90" i="21" s="1"/>
  <c r="K95" i="21"/>
  <c r="L95" i="21" s="1"/>
  <c r="M95" i="21"/>
  <c r="N95" i="21" s="1"/>
  <c r="Q65" i="21"/>
  <c r="Q91" i="21"/>
  <c r="R78" i="21"/>
  <c r="R58" i="21"/>
  <c r="U26" i="21"/>
  <c r="F70" i="21"/>
  <c r="H63" i="21"/>
  <c r="M63" i="21" s="1"/>
  <c r="N63" i="21" s="1"/>
  <c r="R70" i="21"/>
  <c r="R62" i="21"/>
  <c r="T62" i="21" s="1"/>
  <c r="U35" i="21"/>
  <c r="F79" i="21"/>
  <c r="H79" i="21" s="1"/>
  <c r="H71" i="21"/>
  <c r="M71" i="21" s="1"/>
  <c r="N71" i="21" s="1"/>
  <c r="R63" i="21"/>
  <c r="T63" i="21" s="1"/>
  <c r="H97" i="21"/>
  <c r="M97" i="21" s="1"/>
  <c r="N97" i="21" s="1"/>
  <c r="R82" i="21"/>
  <c r="F64" i="21"/>
  <c r="H64" i="21" s="1"/>
  <c r="U20" i="21"/>
  <c r="M59" i="17"/>
  <c r="N59" i="17" s="1"/>
  <c r="R59" i="17"/>
  <c r="M77" i="17"/>
  <c r="N77" i="17" s="1"/>
  <c r="H96" i="17"/>
  <c r="K96" i="17" s="1"/>
  <c r="L96" i="17" s="1"/>
  <c r="H92" i="17"/>
  <c r="M92" i="17" s="1"/>
  <c r="N92" i="17" s="1"/>
  <c r="H90" i="17"/>
  <c r="M90" i="17" s="1"/>
  <c r="N90" i="17" s="1"/>
  <c r="H88" i="17"/>
  <c r="K88" i="17" s="1"/>
  <c r="L88" i="17" s="1"/>
  <c r="H86" i="17"/>
  <c r="M86" i="17" s="1"/>
  <c r="N86" i="17" s="1"/>
  <c r="H81" i="17"/>
  <c r="M81" i="17" s="1"/>
  <c r="N81" i="17" s="1"/>
  <c r="H75" i="17"/>
  <c r="K75" i="17" s="1"/>
  <c r="L75" i="17" s="1"/>
  <c r="H72" i="17"/>
  <c r="K72" i="17" s="1"/>
  <c r="L72" i="17" s="1"/>
  <c r="H65" i="17"/>
  <c r="M65" i="17" s="1"/>
  <c r="N65" i="17" s="1"/>
  <c r="H62" i="17"/>
  <c r="M62" i="17" s="1"/>
  <c r="N62" i="17" s="1"/>
  <c r="H61" i="17"/>
  <c r="M61" i="17" s="1"/>
  <c r="N61" i="17" s="1"/>
  <c r="K59" i="17"/>
  <c r="L59" i="17" s="1"/>
  <c r="R76" i="17"/>
  <c r="S76" i="17" s="1"/>
  <c r="K77" i="17"/>
  <c r="L77" i="17" s="1"/>
  <c r="H94" i="19"/>
  <c r="K94" i="19" s="1"/>
  <c r="L94" i="19" s="1"/>
  <c r="H91" i="19"/>
  <c r="M91" i="19" s="1"/>
  <c r="N91" i="19" s="1"/>
  <c r="H90" i="19"/>
  <c r="K90" i="19" s="1"/>
  <c r="L90" i="19" s="1"/>
  <c r="H88" i="19"/>
  <c r="M88" i="19" s="1"/>
  <c r="N88" i="19" s="1"/>
  <c r="H87" i="19"/>
  <c r="M87" i="19" s="1"/>
  <c r="N87" i="19" s="1"/>
  <c r="H85" i="19"/>
  <c r="K85" i="19" s="1"/>
  <c r="L85" i="19" s="1"/>
  <c r="H81" i="19"/>
  <c r="K81" i="19" s="1"/>
  <c r="L81" i="19" s="1"/>
  <c r="H79" i="19"/>
  <c r="K79" i="19" s="1"/>
  <c r="L79" i="19" s="1"/>
  <c r="H77" i="19"/>
  <c r="M77" i="19" s="1"/>
  <c r="N77" i="19" s="1"/>
  <c r="H75" i="19"/>
  <c r="M75" i="19" s="1"/>
  <c r="N75" i="19" s="1"/>
  <c r="H72" i="19"/>
  <c r="M72" i="19" s="1"/>
  <c r="N72" i="19" s="1"/>
  <c r="H70" i="19"/>
  <c r="M70" i="19" s="1"/>
  <c r="N70" i="19" s="1"/>
  <c r="H69" i="19"/>
  <c r="K69" i="19" s="1"/>
  <c r="L69" i="19" s="1"/>
  <c r="H64" i="19"/>
  <c r="K64" i="19" s="1"/>
  <c r="L64" i="19" s="1"/>
  <c r="H58" i="19"/>
  <c r="M58" i="19" s="1"/>
  <c r="N58" i="19" s="1"/>
  <c r="R70" i="19"/>
  <c r="T70" i="19" s="1"/>
  <c r="R80" i="19"/>
  <c r="S80" i="19" s="1"/>
  <c r="H97" i="20"/>
  <c r="K97" i="20" s="1"/>
  <c r="L97" i="20" s="1"/>
  <c r="H96" i="20"/>
  <c r="M96" i="20" s="1"/>
  <c r="N96" i="20" s="1"/>
  <c r="H95" i="20"/>
  <c r="K95" i="20" s="1"/>
  <c r="L95" i="20" s="1"/>
  <c r="H94" i="20"/>
  <c r="K94" i="20" s="1"/>
  <c r="L94" i="20" s="1"/>
  <c r="H93" i="20"/>
  <c r="K93" i="20" s="1"/>
  <c r="L93" i="20" s="1"/>
  <c r="H92" i="20"/>
  <c r="M92" i="20" s="1"/>
  <c r="N92" i="20" s="1"/>
  <c r="H88" i="20"/>
  <c r="M88" i="20" s="1"/>
  <c r="N88" i="20" s="1"/>
  <c r="H79" i="20"/>
  <c r="M79" i="20" s="1"/>
  <c r="N79" i="20" s="1"/>
  <c r="H75" i="20"/>
  <c r="K75" i="20" s="1"/>
  <c r="L75" i="20" s="1"/>
  <c r="H71" i="20"/>
  <c r="K71" i="20" s="1"/>
  <c r="L71" i="20" s="1"/>
  <c r="H70" i="20"/>
  <c r="M70" i="20" s="1"/>
  <c r="N70" i="20" s="1"/>
  <c r="H63" i="20"/>
  <c r="K63" i="20" s="1"/>
  <c r="L63" i="20" s="1"/>
  <c r="H60" i="20"/>
  <c r="K60" i="20" s="1"/>
  <c r="L60" i="20" s="1"/>
  <c r="R81" i="20"/>
  <c r="R96" i="20"/>
  <c r="H96" i="18"/>
  <c r="K96" i="18" s="1"/>
  <c r="L96" i="18" s="1"/>
  <c r="H91" i="18"/>
  <c r="M91" i="18" s="1"/>
  <c r="N91" i="18" s="1"/>
  <c r="H86" i="18"/>
  <c r="M86" i="18" s="1"/>
  <c r="N86" i="18" s="1"/>
  <c r="K83" i="18"/>
  <c r="L83" i="18" s="1"/>
  <c r="H81" i="18"/>
  <c r="K81" i="18" s="1"/>
  <c r="L81" i="18" s="1"/>
  <c r="H77" i="18"/>
  <c r="K77" i="18" s="1"/>
  <c r="L77" i="18" s="1"/>
  <c r="H75" i="18"/>
  <c r="M75" i="18" s="1"/>
  <c r="N75" i="18" s="1"/>
  <c r="H72" i="18"/>
  <c r="M72" i="18" s="1"/>
  <c r="N72" i="18" s="1"/>
  <c r="H70" i="18"/>
  <c r="K70" i="18" s="1"/>
  <c r="L70" i="18" s="1"/>
  <c r="H69" i="18"/>
  <c r="K69" i="18" s="1"/>
  <c r="L69" i="18" s="1"/>
  <c r="H64" i="18"/>
  <c r="M64" i="18" s="1"/>
  <c r="N64" i="18" s="1"/>
  <c r="H63" i="18"/>
  <c r="K63" i="18" s="1"/>
  <c r="L63" i="18" s="1"/>
  <c r="H62" i="18"/>
  <c r="K62" i="18" s="1"/>
  <c r="L62" i="18" s="1"/>
  <c r="H61" i="18"/>
  <c r="M61" i="18" s="1"/>
  <c r="N61" i="18" s="1"/>
  <c r="H60" i="18"/>
  <c r="K60" i="18" s="1"/>
  <c r="L60" i="18" s="1"/>
  <c r="H57" i="18"/>
  <c r="K57" i="18" s="1"/>
  <c r="L57" i="18" s="1"/>
  <c r="M83" i="18"/>
  <c r="N83" i="18" s="1"/>
  <c r="R69" i="18"/>
  <c r="R87" i="18"/>
  <c r="T87" i="18" s="1"/>
  <c r="T90" i="20"/>
  <c r="S90" i="20"/>
  <c r="U45" i="20"/>
  <c r="F89" i="20"/>
  <c r="R60" i="20"/>
  <c r="T60" i="20" s="1"/>
  <c r="R61" i="20"/>
  <c r="R86" i="20"/>
  <c r="R88" i="20"/>
  <c r="T88" i="20" s="1"/>
  <c r="K58" i="20"/>
  <c r="L58" i="20" s="1"/>
  <c r="M58" i="20"/>
  <c r="N58" i="20" s="1"/>
  <c r="R67" i="20"/>
  <c r="S79" i="20"/>
  <c r="T79" i="20"/>
  <c r="U33" i="20"/>
  <c r="F77" i="20"/>
  <c r="H77" i="20" s="1"/>
  <c r="U18" i="20"/>
  <c r="F62" i="20"/>
  <c r="H62" i="20" s="1"/>
  <c r="R94" i="20"/>
  <c r="T94" i="20" s="1"/>
  <c r="T71" i="20"/>
  <c r="S71" i="20"/>
  <c r="F61" i="20"/>
  <c r="H61" i="20" s="1"/>
  <c r="U17" i="20"/>
  <c r="H64" i="20"/>
  <c r="M64" i="20" s="1"/>
  <c r="N64" i="20" s="1"/>
  <c r="R95" i="20"/>
  <c r="S95" i="20" s="1"/>
  <c r="T63" i="20"/>
  <c r="R63" i="20"/>
  <c r="S63" i="20" s="1"/>
  <c r="M73" i="20"/>
  <c r="N73" i="20" s="1"/>
  <c r="K73" i="20"/>
  <c r="L73" i="20" s="1"/>
  <c r="H66" i="20"/>
  <c r="K66" i="20" s="1"/>
  <c r="L66" i="20" s="1"/>
  <c r="R92" i="20"/>
  <c r="S92" i="20" s="1"/>
  <c r="R70" i="20"/>
  <c r="S70" i="20" s="1"/>
  <c r="H98" i="20"/>
  <c r="K98" i="20" s="1"/>
  <c r="L98" i="20" s="1"/>
  <c r="S96" i="20"/>
  <c r="T96" i="20"/>
  <c r="F68" i="20"/>
  <c r="H68" i="20" s="1"/>
  <c r="U24" i="20"/>
  <c r="S64" i="20"/>
  <c r="T64" i="20"/>
  <c r="T97" i="20"/>
  <c r="F67" i="20"/>
  <c r="H67" i="20" s="1"/>
  <c r="U23" i="20"/>
  <c r="Q66" i="20"/>
  <c r="R76" i="20"/>
  <c r="R80" i="20"/>
  <c r="R58" i="20"/>
  <c r="S58" i="20" s="1"/>
  <c r="R75" i="20"/>
  <c r="T75" i="20" s="1"/>
  <c r="R73" i="20"/>
  <c r="S73" i="20" s="1"/>
  <c r="R98" i="20"/>
  <c r="R77" i="20"/>
  <c r="R97" i="20"/>
  <c r="S97" i="20" s="1"/>
  <c r="M81" i="20"/>
  <c r="N81" i="20" s="1"/>
  <c r="K81" i="20"/>
  <c r="L81" i="20" s="1"/>
  <c r="H91" i="20"/>
  <c r="K91" i="20" s="1"/>
  <c r="L91" i="20" s="1"/>
  <c r="M69" i="20"/>
  <c r="N69" i="20" s="1"/>
  <c r="K69" i="20"/>
  <c r="L69" i="20" s="1"/>
  <c r="F72" i="20"/>
  <c r="U28" i="20"/>
  <c r="H57" i="20"/>
  <c r="K57" i="20" s="1"/>
  <c r="L57" i="20" s="1"/>
  <c r="R93" i="20"/>
  <c r="S93" i="20" s="1"/>
  <c r="F80" i="20"/>
  <c r="H80" i="20" s="1"/>
  <c r="U36" i="20"/>
  <c r="H87" i="20"/>
  <c r="K87" i="20" s="1"/>
  <c r="L87" i="20" s="1"/>
  <c r="H65" i="20"/>
  <c r="M65" i="20" s="1"/>
  <c r="N65" i="20" s="1"/>
  <c r="Q91" i="20"/>
  <c r="Q57" i="20"/>
  <c r="H59" i="20"/>
  <c r="K59" i="20" s="1"/>
  <c r="L59" i="20" s="1"/>
  <c r="U39" i="20"/>
  <c r="F83" i="20"/>
  <c r="H83" i="20" s="1"/>
  <c r="Q82" i="20"/>
  <c r="R87" i="20"/>
  <c r="S87" i="20" s="1"/>
  <c r="Q65" i="20"/>
  <c r="H78" i="20"/>
  <c r="K78" i="20" s="1"/>
  <c r="L78" i="20" s="1"/>
  <c r="R91" i="20"/>
  <c r="R57" i="20"/>
  <c r="Q59" i="20"/>
  <c r="H82" i="20"/>
  <c r="K82" i="20" s="1"/>
  <c r="L82" i="20" s="1"/>
  <c r="U32" i="20"/>
  <c r="F76" i="20"/>
  <c r="R82" i="20"/>
  <c r="H74" i="20"/>
  <c r="K74" i="20" s="1"/>
  <c r="L74" i="20" s="1"/>
  <c r="H84" i="20"/>
  <c r="M84" i="20" s="1"/>
  <c r="N84" i="20" s="1"/>
  <c r="S81" i="20"/>
  <c r="T81" i="20"/>
  <c r="Q78" i="20"/>
  <c r="Q98" i="20"/>
  <c r="H90" i="20"/>
  <c r="M90" i="20" s="1"/>
  <c r="N90" i="20" s="1"/>
  <c r="R85" i="20"/>
  <c r="U41" i="20"/>
  <c r="F85" i="20"/>
  <c r="Q74" i="20"/>
  <c r="R84" i="20"/>
  <c r="T84" i="20" s="1"/>
  <c r="U42" i="20"/>
  <c r="F86" i="20"/>
  <c r="H86" i="20" s="1"/>
  <c r="H72" i="20"/>
  <c r="T98" i="19"/>
  <c r="S98" i="19"/>
  <c r="T78" i="19"/>
  <c r="S78" i="19"/>
  <c r="T74" i="19"/>
  <c r="S74" i="19"/>
  <c r="T86" i="19"/>
  <c r="S86" i="19"/>
  <c r="Q91" i="19"/>
  <c r="H93" i="19"/>
  <c r="M93" i="19" s="1"/>
  <c r="N93" i="19" s="1"/>
  <c r="H92" i="19"/>
  <c r="M92" i="19" s="1"/>
  <c r="N92" i="19" s="1"/>
  <c r="H83" i="19"/>
  <c r="M83" i="19" s="1"/>
  <c r="N83" i="19" s="1"/>
  <c r="U18" i="19"/>
  <c r="F62" i="19"/>
  <c r="R91" i="19"/>
  <c r="H95" i="19"/>
  <c r="M95" i="19" s="1"/>
  <c r="N95" i="19" s="1"/>
  <c r="M64" i="19"/>
  <c r="N64" i="19" s="1"/>
  <c r="R93" i="19"/>
  <c r="S93" i="19" s="1"/>
  <c r="Q92" i="19"/>
  <c r="S70" i="19"/>
  <c r="H73" i="19"/>
  <c r="M73" i="19" s="1"/>
  <c r="N73" i="19" s="1"/>
  <c r="R76" i="19"/>
  <c r="T76" i="19" s="1"/>
  <c r="U24" i="19"/>
  <c r="F68" i="19"/>
  <c r="H68" i="19" s="1"/>
  <c r="R90" i="19"/>
  <c r="S90" i="19" s="1"/>
  <c r="R65" i="19"/>
  <c r="H78" i="19"/>
  <c r="M78" i="19" s="1"/>
  <c r="N78" i="19" s="1"/>
  <c r="Q61" i="19"/>
  <c r="R58" i="19"/>
  <c r="S58" i="19" s="1"/>
  <c r="H61" i="19"/>
  <c r="M61" i="19" s="1"/>
  <c r="N61" i="19" s="1"/>
  <c r="R89" i="19"/>
  <c r="T95" i="19"/>
  <c r="S95" i="19"/>
  <c r="R82" i="19"/>
  <c r="H97" i="19"/>
  <c r="M97" i="19" s="1"/>
  <c r="N97" i="19" s="1"/>
  <c r="U22" i="19"/>
  <c r="F66" i="19"/>
  <c r="H66" i="19" s="1"/>
  <c r="H86" i="19"/>
  <c r="M86" i="19" s="1"/>
  <c r="N86" i="19" s="1"/>
  <c r="F59" i="19"/>
  <c r="H59" i="19" s="1"/>
  <c r="U15" i="19"/>
  <c r="R73" i="19"/>
  <c r="T73" i="19" s="1"/>
  <c r="U23" i="19"/>
  <c r="F67" i="19"/>
  <c r="U13" i="19"/>
  <c r="F57" i="19"/>
  <c r="H57" i="19" s="1"/>
  <c r="R87" i="19"/>
  <c r="T87" i="19" s="1"/>
  <c r="R85" i="19"/>
  <c r="H63" i="19"/>
  <c r="M63" i="19" s="1"/>
  <c r="N63" i="19" s="1"/>
  <c r="Q64" i="19"/>
  <c r="R72" i="19"/>
  <c r="S72" i="19" s="1"/>
  <c r="R88" i="19"/>
  <c r="U21" i="19"/>
  <c r="F65" i="19"/>
  <c r="H65" i="19" s="1"/>
  <c r="R69" i="19"/>
  <c r="T69" i="19" s="1"/>
  <c r="U40" i="19"/>
  <c r="F84" i="19"/>
  <c r="Q85" i="19"/>
  <c r="R63" i="19"/>
  <c r="T63" i="19" s="1"/>
  <c r="R64" i="19"/>
  <c r="R83" i="19"/>
  <c r="S83" i="19" s="1"/>
  <c r="R79" i="19"/>
  <c r="T79" i="19" s="1"/>
  <c r="Q88" i="19"/>
  <c r="T97" i="19"/>
  <c r="S97" i="19"/>
  <c r="S77" i="19"/>
  <c r="T77" i="19"/>
  <c r="U38" i="19"/>
  <c r="F82" i="19"/>
  <c r="H82" i="19" s="1"/>
  <c r="U52" i="19"/>
  <c r="F96" i="19"/>
  <c r="H96" i="19" s="1"/>
  <c r="K58" i="19"/>
  <c r="L58" i="19" s="1"/>
  <c r="H60" i="19"/>
  <c r="K60" i="19" s="1"/>
  <c r="L60" i="19" s="1"/>
  <c r="Q81" i="19"/>
  <c r="R75" i="19"/>
  <c r="T75" i="19" s="1"/>
  <c r="H71" i="19"/>
  <c r="K71" i="19" s="1"/>
  <c r="L71" i="19" s="1"/>
  <c r="Q94" i="19"/>
  <c r="R81" i="19"/>
  <c r="Q71" i="19"/>
  <c r="R57" i="19"/>
  <c r="R94" i="19"/>
  <c r="Q60" i="19"/>
  <c r="H98" i="19"/>
  <c r="M98" i="19" s="1"/>
  <c r="N98" i="19" s="1"/>
  <c r="H74" i="19"/>
  <c r="K74" i="19" s="1"/>
  <c r="L74" i="19" s="1"/>
  <c r="U45" i="19"/>
  <c r="F89" i="19"/>
  <c r="T64" i="18"/>
  <c r="K85" i="18"/>
  <c r="L85" i="18" s="1"/>
  <c r="M85" i="18"/>
  <c r="N85" i="18" s="1"/>
  <c r="U22" i="18"/>
  <c r="F66" i="18"/>
  <c r="H66" i="18" s="1"/>
  <c r="T92" i="18"/>
  <c r="S92" i="18"/>
  <c r="Q90" i="18"/>
  <c r="R86" i="18"/>
  <c r="T86" i="18" s="1"/>
  <c r="T71" i="18"/>
  <c r="S71" i="18"/>
  <c r="R94" i="18"/>
  <c r="R81" i="18"/>
  <c r="T81" i="18" s="1"/>
  <c r="T98" i="18"/>
  <c r="S98" i="18"/>
  <c r="U32" i="18"/>
  <c r="F76" i="18"/>
  <c r="H76" i="18" s="1"/>
  <c r="S87" i="18"/>
  <c r="H65" i="18"/>
  <c r="K65" i="18" s="1"/>
  <c r="L65" i="18" s="1"/>
  <c r="U30" i="18"/>
  <c r="F74" i="18"/>
  <c r="H74" i="18" s="1"/>
  <c r="R77" i="18"/>
  <c r="T77" i="18" s="1"/>
  <c r="R70" i="18"/>
  <c r="T70" i="18" s="1"/>
  <c r="Q72" i="18"/>
  <c r="U44" i="18"/>
  <c r="F88" i="18"/>
  <c r="H88" i="18" s="1"/>
  <c r="Q65" i="18"/>
  <c r="R75" i="18"/>
  <c r="T75" i="18" s="1"/>
  <c r="U50" i="18"/>
  <c r="F94" i="18"/>
  <c r="H94" i="18" s="1"/>
  <c r="H93" i="18"/>
  <c r="M93" i="18" s="1"/>
  <c r="N93" i="18" s="1"/>
  <c r="Q73" i="18"/>
  <c r="R65" i="18"/>
  <c r="R82" i="18"/>
  <c r="U35" i="18"/>
  <c r="F79" i="18"/>
  <c r="Q93" i="18"/>
  <c r="K91" i="18"/>
  <c r="L91" i="18" s="1"/>
  <c r="M84" i="18"/>
  <c r="N84" i="18" s="1"/>
  <c r="K84" i="18"/>
  <c r="L84" i="18" s="1"/>
  <c r="T69" i="18"/>
  <c r="S69" i="18"/>
  <c r="T57" i="18"/>
  <c r="S57" i="18"/>
  <c r="H73" i="18"/>
  <c r="M73" i="18" s="1"/>
  <c r="N73" i="18" s="1"/>
  <c r="U38" i="18"/>
  <c r="F82" i="18"/>
  <c r="R63" i="18"/>
  <c r="T63" i="18" s="1"/>
  <c r="R83" i="18"/>
  <c r="T83" i="18" s="1"/>
  <c r="R93" i="18"/>
  <c r="F68" i="18"/>
  <c r="U24" i="18"/>
  <c r="M87" i="18"/>
  <c r="N87" i="18" s="1"/>
  <c r="K87" i="18"/>
  <c r="L87" i="18" s="1"/>
  <c r="U36" i="18"/>
  <c r="F80" i="18"/>
  <c r="H80" i="18" s="1"/>
  <c r="R72" i="18"/>
  <c r="R84" i="18"/>
  <c r="T84" i="18" s="1"/>
  <c r="R85" i="18"/>
  <c r="T85" i="18" s="1"/>
  <c r="H58" i="18"/>
  <c r="M58" i="18" s="1"/>
  <c r="N58" i="18" s="1"/>
  <c r="R62" i="18"/>
  <c r="S62" i="18" s="1"/>
  <c r="Q91" i="18"/>
  <c r="R61" i="18"/>
  <c r="T61" i="18" s="1"/>
  <c r="H95" i="18"/>
  <c r="K95" i="18" s="1"/>
  <c r="L95" i="18" s="1"/>
  <c r="R89" i="18"/>
  <c r="T89" i="18" s="1"/>
  <c r="Q58" i="18"/>
  <c r="R91" i="18"/>
  <c r="H97" i="18"/>
  <c r="M97" i="18" s="1"/>
  <c r="N97" i="18" s="1"/>
  <c r="Q95" i="18"/>
  <c r="R64" i="18"/>
  <c r="S64" i="18" s="1"/>
  <c r="H78" i="18"/>
  <c r="M78" i="18" s="1"/>
  <c r="N78" i="18" s="1"/>
  <c r="R60" i="18"/>
  <c r="S60" i="18" s="1"/>
  <c r="R74" i="18"/>
  <c r="H67" i="18"/>
  <c r="K67" i="18" s="1"/>
  <c r="L67" i="18" s="1"/>
  <c r="Q78" i="18"/>
  <c r="K98" i="18"/>
  <c r="L98" i="18" s="1"/>
  <c r="M98" i="18"/>
  <c r="N98" i="18" s="1"/>
  <c r="R97" i="18"/>
  <c r="S97" i="18" s="1"/>
  <c r="H59" i="18"/>
  <c r="M59" i="18" s="1"/>
  <c r="N59" i="18" s="1"/>
  <c r="Q67" i="18"/>
  <c r="R78" i="18"/>
  <c r="H92" i="18"/>
  <c r="K92" i="18" s="1"/>
  <c r="L92" i="18" s="1"/>
  <c r="K86" i="18"/>
  <c r="L86" i="18" s="1"/>
  <c r="R96" i="18"/>
  <c r="S96" i="18" s="1"/>
  <c r="H90" i="18"/>
  <c r="K90" i="18" s="1"/>
  <c r="L90" i="18" s="1"/>
  <c r="Q59" i="18"/>
  <c r="R67" i="18"/>
  <c r="T94" i="17"/>
  <c r="S94" i="17"/>
  <c r="T63" i="17"/>
  <c r="S63" i="17"/>
  <c r="S58" i="17"/>
  <c r="T58" i="17"/>
  <c r="T98" i="17"/>
  <c r="S98" i="17"/>
  <c r="S64" i="17"/>
  <c r="T64" i="17"/>
  <c r="T95" i="17"/>
  <c r="S95" i="17"/>
  <c r="S65" i="17"/>
  <c r="T65" i="17"/>
  <c r="H93" i="17"/>
  <c r="K93" i="17" s="1"/>
  <c r="L93" i="17" s="1"/>
  <c r="M76" i="17"/>
  <c r="N76" i="17" s="1"/>
  <c r="K76" i="17"/>
  <c r="L76" i="17" s="1"/>
  <c r="U47" i="17"/>
  <c r="F91" i="17"/>
  <c r="H91" i="17" s="1"/>
  <c r="H98" i="17"/>
  <c r="M98" i="17" s="1"/>
  <c r="N98" i="17" s="1"/>
  <c r="H67" i="17"/>
  <c r="K67" i="17" s="1"/>
  <c r="L67" i="17" s="1"/>
  <c r="R70" i="17"/>
  <c r="S70" i="17" s="1"/>
  <c r="R93" i="17"/>
  <c r="T93" i="17" s="1"/>
  <c r="H63" i="17"/>
  <c r="K63" i="17" s="1"/>
  <c r="L63" i="17" s="1"/>
  <c r="T72" i="17"/>
  <c r="S72" i="17"/>
  <c r="T92" i="17"/>
  <c r="S92" i="17"/>
  <c r="F71" i="17"/>
  <c r="U27" i="17"/>
  <c r="R77" i="17"/>
  <c r="T77" i="17" s="1"/>
  <c r="U16" i="17"/>
  <c r="F60" i="17"/>
  <c r="R86" i="17"/>
  <c r="S86" i="17" s="1"/>
  <c r="Q61" i="17"/>
  <c r="F73" i="17"/>
  <c r="U29" i="17"/>
  <c r="K70" i="17"/>
  <c r="L70" i="17" s="1"/>
  <c r="M70" i="17"/>
  <c r="N70" i="17" s="1"/>
  <c r="R62" i="17"/>
  <c r="T62" i="17" s="1"/>
  <c r="R61" i="17"/>
  <c r="U34" i="17"/>
  <c r="F78" i="17"/>
  <c r="U43" i="17"/>
  <c r="F87" i="17"/>
  <c r="H87" i="17" s="1"/>
  <c r="U45" i="17"/>
  <c r="F89" i="17"/>
  <c r="H89" i="17" s="1"/>
  <c r="U53" i="17"/>
  <c r="F97" i="17"/>
  <c r="H97" i="17" s="1"/>
  <c r="R88" i="17"/>
  <c r="S88" i="17" s="1"/>
  <c r="R81" i="17"/>
  <c r="H58" i="17"/>
  <c r="M58" i="17" s="1"/>
  <c r="N58" i="17" s="1"/>
  <c r="Q81" i="17"/>
  <c r="H94" i="17"/>
  <c r="M94" i="17" s="1"/>
  <c r="N94" i="17" s="1"/>
  <c r="R75" i="17"/>
  <c r="T75" i="17" s="1"/>
  <c r="U13" i="17"/>
  <c r="F57" i="17"/>
  <c r="H57" i="17" s="1"/>
  <c r="U41" i="17"/>
  <c r="F85" i="17"/>
  <c r="H85" i="17" s="1"/>
  <c r="S96" i="17"/>
  <c r="T96" i="17"/>
  <c r="F69" i="17"/>
  <c r="H69" i="17" s="1"/>
  <c r="U25" i="17"/>
  <c r="R73" i="17"/>
  <c r="R90" i="17"/>
  <c r="T90" i="17" s="1"/>
  <c r="H79" i="17"/>
  <c r="M79" i="17" s="1"/>
  <c r="N79" i="17" s="1"/>
  <c r="S67" i="17"/>
  <c r="T67" i="17"/>
  <c r="S59" i="17"/>
  <c r="T59" i="17"/>
  <c r="R60" i="17"/>
  <c r="R78" i="17"/>
  <c r="H68" i="17"/>
  <c r="K68" i="17" s="1"/>
  <c r="L68" i="17" s="1"/>
  <c r="H66" i="17"/>
  <c r="M66" i="17" s="1"/>
  <c r="N66" i="17" s="1"/>
  <c r="Q79" i="17"/>
  <c r="H84" i="17"/>
  <c r="M84" i="17" s="1"/>
  <c r="N84" i="17" s="1"/>
  <c r="H82" i="17"/>
  <c r="M82" i="17" s="1"/>
  <c r="N82" i="17" s="1"/>
  <c r="R89" i="17"/>
  <c r="H83" i="17"/>
  <c r="M83" i="17" s="1"/>
  <c r="N83" i="17" s="1"/>
  <c r="H80" i="17"/>
  <c r="K80" i="17" s="1"/>
  <c r="L80" i="17" s="1"/>
  <c r="R69" i="17"/>
  <c r="H74" i="17"/>
  <c r="M74" i="17" s="1"/>
  <c r="N74" i="17" s="1"/>
  <c r="Q68" i="17"/>
  <c r="R66" i="17"/>
  <c r="R79" i="17"/>
  <c r="Q84" i="17"/>
  <c r="Q82" i="17"/>
  <c r="Q83" i="17"/>
  <c r="Q80" i="17"/>
  <c r="H95" i="17"/>
  <c r="M95" i="17" s="1"/>
  <c r="N95" i="17" s="1"/>
  <c r="R68" i="17"/>
  <c r="Q66" i="17"/>
  <c r="R84" i="17"/>
  <c r="R85" i="17"/>
  <c r="R97" i="17"/>
  <c r="R82" i="17"/>
  <c r="R83" i="17"/>
  <c r="R80" i="17"/>
  <c r="H64" i="17"/>
  <c r="M64" i="17" s="1"/>
  <c r="N64" i="17" s="1"/>
  <c r="Q74" i="17"/>
  <c r="K97" i="16"/>
  <c r="L97" i="16" s="1"/>
  <c r="H92" i="16"/>
  <c r="M92" i="16" s="1"/>
  <c r="N92" i="16" s="1"/>
  <c r="H78" i="16"/>
  <c r="K78" i="16" s="1"/>
  <c r="L78" i="16" s="1"/>
  <c r="H76" i="16"/>
  <c r="K76" i="16" s="1"/>
  <c r="L76" i="16" s="1"/>
  <c r="H73" i="16"/>
  <c r="M73" i="16" s="1"/>
  <c r="N73" i="16" s="1"/>
  <c r="H72" i="16"/>
  <c r="K72" i="16" s="1"/>
  <c r="L72" i="16" s="1"/>
  <c r="H71" i="16"/>
  <c r="M71" i="16" s="1"/>
  <c r="N71" i="16" s="1"/>
  <c r="H70" i="16"/>
  <c r="M70" i="16" s="1"/>
  <c r="N70" i="16" s="1"/>
  <c r="H68" i="16"/>
  <c r="M68" i="16" s="1"/>
  <c r="N68" i="16" s="1"/>
  <c r="H67" i="16"/>
  <c r="K67" i="16" s="1"/>
  <c r="L67" i="16" s="1"/>
  <c r="H66" i="16"/>
  <c r="M66" i="16" s="1"/>
  <c r="N66" i="16" s="1"/>
  <c r="H64" i="16"/>
  <c r="M64" i="16" s="1"/>
  <c r="N64" i="16" s="1"/>
  <c r="H63" i="16"/>
  <c r="M63" i="16" s="1"/>
  <c r="N63" i="16" s="1"/>
  <c r="H61" i="16"/>
  <c r="M61" i="16" s="1"/>
  <c r="N61" i="16" s="1"/>
  <c r="H59" i="16"/>
  <c r="K59" i="16" s="1"/>
  <c r="L59" i="16" s="1"/>
  <c r="M58" i="16"/>
  <c r="N58" i="16" s="1"/>
  <c r="K57" i="16"/>
  <c r="L57" i="16" s="1"/>
  <c r="R71" i="16"/>
  <c r="R59" i="16"/>
  <c r="T59" i="16" s="1"/>
  <c r="R67" i="16"/>
  <c r="S67" i="16" s="1"/>
  <c r="R76" i="16"/>
  <c r="S76" i="16" s="1"/>
  <c r="R97" i="16"/>
  <c r="T97" i="16" s="1"/>
  <c r="R91" i="16"/>
  <c r="T91" i="16" s="1"/>
  <c r="R80" i="16"/>
  <c r="T80" i="16" s="1"/>
  <c r="R78" i="16"/>
  <c r="S78" i="16" s="1"/>
  <c r="M98" i="16"/>
  <c r="N98" i="16" s="1"/>
  <c r="K58" i="16"/>
  <c r="L58" i="16" s="1"/>
  <c r="M82" i="16"/>
  <c r="N82" i="16" s="1"/>
  <c r="K96" i="16"/>
  <c r="L96" i="16" s="1"/>
  <c r="H97" i="15"/>
  <c r="M97" i="15" s="1"/>
  <c r="N97" i="15" s="1"/>
  <c r="H95" i="15"/>
  <c r="M95" i="15" s="1"/>
  <c r="N95" i="15" s="1"/>
  <c r="H93" i="15"/>
  <c r="K93" i="15" s="1"/>
  <c r="L93" i="15" s="1"/>
  <c r="H87" i="15"/>
  <c r="K87" i="15" s="1"/>
  <c r="L87" i="15" s="1"/>
  <c r="H84" i="15"/>
  <c r="K84" i="15" s="1"/>
  <c r="L84" i="15" s="1"/>
  <c r="H79" i="15"/>
  <c r="M79" i="15" s="1"/>
  <c r="N79" i="15" s="1"/>
  <c r="H75" i="15"/>
  <c r="M75" i="15" s="1"/>
  <c r="N75" i="15" s="1"/>
  <c r="H72" i="15"/>
  <c r="M72" i="15" s="1"/>
  <c r="N72" i="15" s="1"/>
  <c r="H70" i="15"/>
  <c r="M70" i="15" s="1"/>
  <c r="N70" i="15" s="1"/>
  <c r="H67" i="15"/>
  <c r="M67" i="15" s="1"/>
  <c r="N67" i="15" s="1"/>
  <c r="H64" i="15"/>
  <c r="K64" i="15" s="1"/>
  <c r="L64" i="15" s="1"/>
  <c r="H62" i="15"/>
  <c r="K62" i="15" s="1"/>
  <c r="L62" i="15" s="1"/>
  <c r="H60" i="15"/>
  <c r="K60" i="15" s="1"/>
  <c r="L60" i="15" s="1"/>
  <c r="H59" i="15"/>
  <c r="K59" i="15" s="1"/>
  <c r="L59" i="15" s="1"/>
  <c r="H58" i="15"/>
  <c r="K58" i="15" s="1"/>
  <c r="L58" i="15" s="1"/>
  <c r="H57" i="15"/>
  <c r="K57" i="15" s="1"/>
  <c r="L57" i="15" s="1"/>
  <c r="R57" i="15"/>
  <c r="T57" i="15" s="1"/>
  <c r="S79" i="16"/>
  <c r="T79" i="16"/>
  <c r="T86" i="16"/>
  <c r="S86" i="16"/>
  <c r="T83" i="16"/>
  <c r="S83" i="16"/>
  <c r="T94" i="16"/>
  <c r="S94" i="16"/>
  <c r="S88" i="16"/>
  <c r="T88" i="16"/>
  <c r="T60" i="16"/>
  <c r="S60" i="16"/>
  <c r="T90" i="16"/>
  <c r="S90" i="16"/>
  <c r="T74" i="16"/>
  <c r="S74" i="16"/>
  <c r="H90" i="16"/>
  <c r="M90" i="16" s="1"/>
  <c r="N90" i="16" s="1"/>
  <c r="R82" i="16"/>
  <c r="S82" i="16" s="1"/>
  <c r="K75" i="16"/>
  <c r="L75" i="16" s="1"/>
  <c r="M75" i="16"/>
  <c r="N75" i="16" s="1"/>
  <c r="M97" i="16"/>
  <c r="N97" i="16" s="1"/>
  <c r="H94" i="16"/>
  <c r="K94" i="16" s="1"/>
  <c r="L94" i="16" s="1"/>
  <c r="T66" i="16"/>
  <c r="S66" i="16"/>
  <c r="S87" i="16"/>
  <c r="T87" i="16"/>
  <c r="H83" i="16"/>
  <c r="M83" i="16" s="1"/>
  <c r="N83" i="16" s="1"/>
  <c r="T57" i="16"/>
  <c r="S57" i="16"/>
  <c r="S81" i="16"/>
  <c r="T81" i="16"/>
  <c r="H60" i="16"/>
  <c r="M60" i="16" s="1"/>
  <c r="N60" i="16" s="1"/>
  <c r="R93" i="16"/>
  <c r="T93" i="16" s="1"/>
  <c r="S92" i="16"/>
  <c r="T92" i="16"/>
  <c r="T73" i="16"/>
  <c r="S73" i="16"/>
  <c r="R95" i="16"/>
  <c r="S95" i="16" s="1"/>
  <c r="K84" i="16"/>
  <c r="L84" i="16" s="1"/>
  <c r="M84" i="16"/>
  <c r="N84" i="16" s="1"/>
  <c r="R63" i="16"/>
  <c r="K82" i="16"/>
  <c r="L82" i="16" s="1"/>
  <c r="M80" i="16"/>
  <c r="N80" i="16" s="1"/>
  <c r="K80" i="16"/>
  <c r="L80" i="16" s="1"/>
  <c r="H89" i="16"/>
  <c r="M89" i="16" s="1"/>
  <c r="N89" i="16" s="1"/>
  <c r="R98" i="16"/>
  <c r="S98" i="16" s="1"/>
  <c r="Q63" i="16"/>
  <c r="H62" i="16"/>
  <c r="K62" i="16" s="1"/>
  <c r="L62" i="16" s="1"/>
  <c r="Q71" i="16"/>
  <c r="R62" i="16"/>
  <c r="T62" i="16" s="1"/>
  <c r="R89" i="16"/>
  <c r="T89" i="16" s="1"/>
  <c r="R96" i="16"/>
  <c r="S96" i="16" s="1"/>
  <c r="H88" i="16"/>
  <c r="M88" i="16" s="1"/>
  <c r="N88" i="16" s="1"/>
  <c r="S91" i="16"/>
  <c r="U41" i="16"/>
  <c r="F85" i="16"/>
  <c r="H85" i="16" s="1"/>
  <c r="K95" i="16"/>
  <c r="L95" i="16" s="1"/>
  <c r="M95" i="16"/>
  <c r="N95" i="16" s="1"/>
  <c r="M81" i="16"/>
  <c r="N81" i="16" s="1"/>
  <c r="K81" i="16"/>
  <c r="L81" i="16" s="1"/>
  <c r="R64" i="16"/>
  <c r="S64" i="16" s="1"/>
  <c r="R84" i="16"/>
  <c r="K98" i="16"/>
  <c r="L98" i="16" s="1"/>
  <c r="O98" i="16" s="1"/>
  <c r="P98" i="16" s="1"/>
  <c r="Q84" i="16"/>
  <c r="M96" i="16"/>
  <c r="N96" i="16" s="1"/>
  <c r="H69" i="16"/>
  <c r="K69" i="16" s="1"/>
  <c r="L69" i="16" s="1"/>
  <c r="R75" i="16"/>
  <c r="T78" i="16"/>
  <c r="K93" i="16"/>
  <c r="L93" i="16" s="1"/>
  <c r="M93" i="16"/>
  <c r="N93" i="16" s="1"/>
  <c r="R68" i="16"/>
  <c r="T68" i="16" s="1"/>
  <c r="Q75" i="16"/>
  <c r="K87" i="16"/>
  <c r="L87" i="16" s="1"/>
  <c r="M87" i="16"/>
  <c r="N87" i="16" s="1"/>
  <c r="T98" i="16"/>
  <c r="R72" i="16"/>
  <c r="S72" i="16" s="1"/>
  <c r="H65" i="16"/>
  <c r="M65" i="16" s="1"/>
  <c r="N65" i="16" s="1"/>
  <c r="R70" i="16"/>
  <c r="T70" i="16" s="1"/>
  <c r="Q69" i="16"/>
  <c r="M77" i="16"/>
  <c r="N77" i="16" s="1"/>
  <c r="K77" i="16"/>
  <c r="L77" i="16" s="1"/>
  <c r="M78" i="16"/>
  <c r="N78" i="16" s="1"/>
  <c r="M57" i="16"/>
  <c r="N57" i="16" s="1"/>
  <c r="S61" i="16"/>
  <c r="T61" i="16"/>
  <c r="S58" i="16"/>
  <c r="T58" i="16"/>
  <c r="T77" i="16"/>
  <c r="S77" i="16"/>
  <c r="Q65" i="16"/>
  <c r="H74" i="16"/>
  <c r="M74" i="16" s="1"/>
  <c r="N74" i="16" s="1"/>
  <c r="H79" i="16"/>
  <c r="K79" i="16" s="1"/>
  <c r="L79" i="16" s="1"/>
  <c r="H86" i="16"/>
  <c r="K86" i="16" s="1"/>
  <c r="L86" i="16" s="1"/>
  <c r="T74" i="15"/>
  <c r="S74" i="15"/>
  <c r="U44" i="15"/>
  <c r="F88" i="15"/>
  <c r="H88" i="15" s="1"/>
  <c r="U41" i="15"/>
  <c r="F85" i="15"/>
  <c r="H85" i="15" s="1"/>
  <c r="H89" i="15"/>
  <c r="M89" i="15" s="1"/>
  <c r="N89" i="15" s="1"/>
  <c r="T65" i="15"/>
  <c r="T89" i="15"/>
  <c r="S89" i="15"/>
  <c r="R73" i="15"/>
  <c r="K98" i="15"/>
  <c r="L98" i="15" s="1"/>
  <c r="M98" i="15"/>
  <c r="N98" i="15" s="1"/>
  <c r="R75" i="15"/>
  <c r="T75" i="15"/>
  <c r="S75" i="15"/>
  <c r="H96" i="15"/>
  <c r="K96" i="15" s="1"/>
  <c r="L96" i="15" s="1"/>
  <c r="R70" i="15"/>
  <c r="T70" i="15" s="1"/>
  <c r="R60" i="15"/>
  <c r="S60" i="15" s="1"/>
  <c r="R72" i="15"/>
  <c r="S72" i="15" s="1"/>
  <c r="Q96" i="15"/>
  <c r="Q93" i="15"/>
  <c r="R58" i="15"/>
  <c r="S58" i="15" s="1"/>
  <c r="R62" i="15"/>
  <c r="S62" i="15" s="1"/>
  <c r="R95" i="15"/>
  <c r="S95" i="15" s="1"/>
  <c r="R96" i="15"/>
  <c r="M65" i="15"/>
  <c r="N65" i="15" s="1"/>
  <c r="K65" i="15"/>
  <c r="L65" i="15" s="1"/>
  <c r="H63" i="15"/>
  <c r="K63" i="15" s="1"/>
  <c r="L63" i="15" s="1"/>
  <c r="R93" i="15"/>
  <c r="R67" i="15"/>
  <c r="S67" i="15" s="1"/>
  <c r="R86" i="15"/>
  <c r="T97" i="15"/>
  <c r="S97" i="15"/>
  <c r="U29" i="15"/>
  <c r="F73" i="15"/>
  <c r="H73" i="15" s="1"/>
  <c r="R88" i="15"/>
  <c r="U38" i="15"/>
  <c r="F82" i="15"/>
  <c r="H82" i="15" s="1"/>
  <c r="S79" i="15"/>
  <c r="T79" i="15"/>
  <c r="T87" i="15"/>
  <c r="S87" i="15"/>
  <c r="R84" i="15"/>
  <c r="T84" i="15" s="1"/>
  <c r="F68" i="15"/>
  <c r="U24" i="15"/>
  <c r="U36" i="15"/>
  <c r="F80" i="15"/>
  <c r="H80" i="15" s="1"/>
  <c r="Q94" i="15"/>
  <c r="Q59" i="15"/>
  <c r="U39" i="15"/>
  <c r="F83" i="15"/>
  <c r="H83" i="15" s="1"/>
  <c r="R98" i="15"/>
  <c r="T98" i="15" s="1"/>
  <c r="H94" i="15"/>
  <c r="M94" i="15" s="1"/>
  <c r="N94" i="15" s="1"/>
  <c r="M60" i="15"/>
  <c r="N60" i="15" s="1"/>
  <c r="R64" i="15"/>
  <c r="S64" i="15" s="1"/>
  <c r="R94" i="15"/>
  <c r="H66" i="15"/>
  <c r="K66" i="15" s="1"/>
  <c r="L66" i="15" s="1"/>
  <c r="U25" i="15"/>
  <c r="F69" i="15"/>
  <c r="H69" i="15" s="1"/>
  <c r="R59" i="15"/>
  <c r="K81" i="15"/>
  <c r="L81" i="15" s="1"/>
  <c r="M81" i="15"/>
  <c r="N81" i="15" s="1"/>
  <c r="R71" i="15"/>
  <c r="S71" i="15" s="1"/>
  <c r="M77" i="15"/>
  <c r="N77" i="15" s="1"/>
  <c r="T90" i="15"/>
  <c r="S90" i="15"/>
  <c r="U34" i="15"/>
  <c r="F78" i="15"/>
  <c r="H78" i="15" s="1"/>
  <c r="U47" i="15"/>
  <c r="F91" i="15"/>
  <c r="R66" i="15"/>
  <c r="Q66" i="15"/>
  <c r="Q63" i="15"/>
  <c r="M62" i="15"/>
  <c r="N62" i="15" s="1"/>
  <c r="H61" i="15"/>
  <c r="M61" i="15" s="1"/>
  <c r="N61" i="15" s="1"/>
  <c r="H76" i="15"/>
  <c r="K76" i="15" s="1"/>
  <c r="L76" i="15" s="1"/>
  <c r="U42" i="15"/>
  <c r="F86" i="15"/>
  <c r="H86" i="15" s="1"/>
  <c r="H92" i="15"/>
  <c r="M92" i="15" s="1"/>
  <c r="N92" i="15" s="1"/>
  <c r="R68" i="15"/>
  <c r="R83" i="15"/>
  <c r="H74" i="15"/>
  <c r="K74" i="15" s="1"/>
  <c r="L74" i="15" s="1"/>
  <c r="Q61" i="15"/>
  <c r="Q76" i="15"/>
  <c r="Q92" i="15"/>
  <c r="R81" i="15"/>
  <c r="T81" i="15" s="1"/>
  <c r="H97" i="14"/>
  <c r="M97" i="14" s="1"/>
  <c r="N97" i="14" s="1"/>
  <c r="H96" i="14"/>
  <c r="M96" i="14" s="1"/>
  <c r="N96" i="14" s="1"/>
  <c r="H95" i="14"/>
  <c r="K95" i="14" s="1"/>
  <c r="L95" i="14" s="1"/>
  <c r="H92" i="14"/>
  <c r="M92" i="14" s="1"/>
  <c r="N92" i="14" s="1"/>
  <c r="H90" i="14"/>
  <c r="H87" i="14"/>
  <c r="K87" i="14" s="1"/>
  <c r="L87" i="14" s="1"/>
  <c r="H81" i="14"/>
  <c r="K81" i="14" s="1"/>
  <c r="L81" i="14" s="1"/>
  <c r="H80" i="14"/>
  <c r="M80" i="14" s="1"/>
  <c r="N80" i="14" s="1"/>
  <c r="H74" i="14"/>
  <c r="K74" i="14" s="1"/>
  <c r="L74" i="14" s="1"/>
  <c r="H72" i="14"/>
  <c r="M72" i="14" s="1"/>
  <c r="N72" i="14" s="1"/>
  <c r="H69" i="14"/>
  <c r="K69" i="14" s="1"/>
  <c r="L69" i="14" s="1"/>
  <c r="H68" i="14"/>
  <c r="M68" i="14" s="1"/>
  <c r="N68" i="14" s="1"/>
  <c r="H65" i="14"/>
  <c r="M65" i="14" s="1"/>
  <c r="N65" i="14" s="1"/>
  <c r="H64" i="14"/>
  <c r="M64" i="14" s="1"/>
  <c r="N64" i="14" s="1"/>
  <c r="H62" i="14"/>
  <c r="M62" i="14" s="1"/>
  <c r="N62" i="14" s="1"/>
  <c r="H60" i="14"/>
  <c r="M60" i="14" s="1"/>
  <c r="N60" i="14" s="1"/>
  <c r="R96" i="14"/>
  <c r="T96" i="14" s="1"/>
  <c r="R93" i="14"/>
  <c r="T63" i="14"/>
  <c r="S63" i="14"/>
  <c r="U42" i="14"/>
  <c r="F86" i="14"/>
  <c r="H86" i="14" s="1"/>
  <c r="U44" i="14"/>
  <c r="F88" i="14"/>
  <c r="H88" i="14" s="1"/>
  <c r="M70" i="14"/>
  <c r="N70" i="14" s="1"/>
  <c r="K70" i="14"/>
  <c r="L70" i="14" s="1"/>
  <c r="R85" i="14"/>
  <c r="S85" i="14" s="1"/>
  <c r="T65" i="14"/>
  <c r="R72" i="14"/>
  <c r="S72" i="14" s="1"/>
  <c r="R86" i="14"/>
  <c r="R80" i="14"/>
  <c r="T80" i="14" s="1"/>
  <c r="R65" i="14"/>
  <c r="S65" i="14" s="1"/>
  <c r="H66" i="14"/>
  <c r="M66" i="14" s="1"/>
  <c r="N66" i="14" s="1"/>
  <c r="R92" i="14"/>
  <c r="S92" i="14" s="1"/>
  <c r="R97" i="14"/>
  <c r="S97" i="14" s="1"/>
  <c r="Q66" i="14"/>
  <c r="K93" i="14"/>
  <c r="L93" i="14" s="1"/>
  <c r="M93" i="14"/>
  <c r="N93" i="14" s="1"/>
  <c r="H59" i="14"/>
  <c r="K59" i="14" s="1"/>
  <c r="L59" i="14" s="1"/>
  <c r="U27" i="14"/>
  <c r="F71" i="14"/>
  <c r="T74" i="14"/>
  <c r="Q59" i="14"/>
  <c r="T93" i="14"/>
  <c r="S93" i="14"/>
  <c r="H98" i="14"/>
  <c r="M98" i="14" s="1"/>
  <c r="N98" i="14" s="1"/>
  <c r="H83" i="14"/>
  <c r="M83" i="14" s="1"/>
  <c r="N83" i="14" s="1"/>
  <c r="R74" i="14"/>
  <c r="S74" i="14" s="1"/>
  <c r="H57" i="14"/>
  <c r="K57" i="14" s="1"/>
  <c r="L57" i="14" s="1"/>
  <c r="R59" i="14"/>
  <c r="M85" i="14"/>
  <c r="N85" i="14" s="1"/>
  <c r="K85" i="14"/>
  <c r="L85" i="14" s="1"/>
  <c r="H63" i="14"/>
  <c r="K63" i="14" s="1"/>
  <c r="L63" i="14" s="1"/>
  <c r="F67" i="14"/>
  <c r="H67" i="14" s="1"/>
  <c r="U23" i="14"/>
  <c r="R98" i="14"/>
  <c r="S98" i="14" s="1"/>
  <c r="R83" i="14"/>
  <c r="S83" i="14" s="1"/>
  <c r="R64" i="14"/>
  <c r="S64" i="14" s="1"/>
  <c r="R68" i="14"/>
  <c r="T68" i="14" s="1"/>
  <c r="R57" i="14"/>
  <c r="T57" i="14" s="1"/>
  <c r="Q69" i="14"/>
  <c r="Q62" i="14"/>
  <c r="U35" i="14"/>
  <c r="F79" i="14"/>
  <c r="H91" i="14"/>
  <c r="M91" i="14" s="1"/>
  <c r="N91" i="14" s="1"/>
  <c r="H58" i="14"/>
  <c r="M58" i="14" s="1"/>
  <c r="N58" i="14" s="1"/>
  <c r="R77" i="14"/>
  <c r="R69" i="14"/>
  <c r="U38" i="14"/>
  <c r="F82" i="14"/>
  <c r="H82" i="14" s="1"/>
  <c r="R62" i="14"/>
  <c r="K90" i="14"/>
  <c r="L90" i="14" s="1"/>
  <c r="M90" i="14"/>
  <c r="N90" i="14" s="1"/>
  <c r="Q90" i="14"/>
  <c r="U34" i="14"/>
  <c r="F78" i="14"/>
  <c r="H78" i="14" s="1"/>
  <c r="Q58" i="14"/>
  <c r="H61" i="14"/>
  <c r="K61" i="14" s="1"/>
  <c r="L61" i="14" s="1"/>
  <c r="R70" i="14"/>
  <c r="T70" i="14" s="1"/>
  <c r="K96" i="14"/>
  <c r="L96" i="14" s="1"/>
  <c r="R95" i="14"/>
  <c r="T95" i="14" s="1"/>
  <c r="R91" i="14"/>
  <c r="T91" i="14" s="1"/>
  <c r="R90" i="14"/>
  <c r="R58" i="14"/>
  <c r="Q61" i="14"/>
  <c r="H94" i="14"/>
  <c r="M94" i="14" s="1"/>
  <c r="N94" i="14" s="1"/>
  <c r="R76" i="14"/>
  <c r="H89" i="14"/>
  <c r="M89" i="14" s="1"/>
  <c r="N89" i="14" s="1"/>
  <c r="U33" i="14"/>
  <c r="F77" i="14"/>
  <c r="H77" i="14" s="1"/>
  <c r="U32" i="14"/>
  <c r="F76" i="14"/>
  <c r="H76" i="14" s="1"/>
  <c r="H73" i="14"/>
  <c r="K73" i="14" s="1"/>
  <c r="L73" i="14" s="1"/>
  <c r="H84" i="14"/>
  <c r="M84" i="14" s="1"/>
  <c r="N84" i="14" s="1"/>
  <c r="R60" i="14"/>
  <c r="T60" i="14" s="1"/>
  <c r="U31" i="14"/>
  <c r="F75" i="14"/>
  <c r="H75" i="14" s="1"/>
  <c r="R94" i="14"/>
  <c r="T94" i="14" s="1"/>
  <c r="Q73" i="14"/>
  <c r="R87" i="14"/>
  <c r="T87" i="14" s="1"/>
  <c r="R84" i="14"/>
  <c r="T84" i="14" s="1"/>
  <c r="R81" i="14"/>
  <c r="S81" i="14" s="1"/>
  <c r="R89" i="14"/>
  <c r="S89" i="14" s="1"/>
  <c r="H94" i="11"/>
  <c r="K94" i="11" s="1"/>
  <c r="L94" i="11" s="1"/>
  <c r="H90" i="11"/>
  <c r="H82" i="11"/>
  <c r="K82" i="11" s="1"/>
  <c r="L82" i="11" s="1"/>
  <c r="H81" i="11"/>
  <c r="K81" i="11" s="1"/>
  <c r="L81" i="11" s="1"/>
  <c r="H72" i="11"/>
  <c r="H69" i="11"/>
  <c r="H66" i="11"/>
  <c r="M66" i="11" s="1"/>
  <c r="N66" i="11" s="1"/>
  <c r="H65" i="11"/>
  <c r="H63" i="11"/>
  <c r="H57" i="11"/>
  <c r="M57" i="11" s="1"/>
  <c r="N57" i="11" s="1"/>
  <c r="R72" i="11"/>
  <c r="T97" i="11"/>
  <c r="S97" i="11"/>
  <c r="H80" i="11"/>
  <c r="M80" i="11" s="1"/>
  <c r="N80" i="11" s="1"/>
  <c r="H71" i="11"/>
  <c r="R67" i="11"/>
  <c r="T80" i="11"/>
  <c r="S80" i="11"/>
  <c r="T72" i="11"/>
  <c r="S72" i="11"/>
  <c r="H91" i="11"/>
  <c r="K91" i="11" s="1"/>
  <c r="L91" i="11" s="1"/>
  <c r="S90" i="11"/>
  <c r="T90" i="11"/>
  <c r="R59" i="11"/>
  <c r="R71" i="11"/>
  <c r="U44" i="11"/>
  <c r="F88" i="11"/>
  <c r="H88" i="11" s="1"/>
  <c r="H73" i="11"/>
  <c r="M73" i="11" s="1"/>
  <c r="N73" i="11" s="1"/>
  <c r="R91" i="11"/>
  <c r="S91" i="11" s="1"/>
  <c r="U40" i="11"/>
  <c r="F84" i="11"/>
  <c r="R76" i="11"/>
  <c r="U27" i="11"/>
  <c r="F71" i="11"/>
  <c r="H64" i="11"/>
  <c r="K64" i="11" s="1"/>
  <c r="L64" i="11" s="1"/>
  <c r="R73" i="11"/>
  <c r="T73" i="11" s="1"/>
  <c r="R66" i="11"/>
  <c r="S66" i="11" s="1"/>
  <c r="U24" i="11"/>
  <c r="F68" i="11"/>
  <c r="H68" i="11" s="1"/>
  <c r="U23" i="11"/>
  <c r="F67" i="11"/>
  <c r="T64" i="11"/>
  <c r="S64" i="11"/>
  <c r="F59" i="11"/>
  <c r="U15" i="11"/>
  <c r="U49" i="11"/>
  <c r="F93" i="11"/>
  <c r="T65" i="11"/>
  <c r="S65" i="11"/>
  <c r="U42" i="11"/>
  <c r="F86" i="11"/>
  <c r="R69" i="11"/>
  <c r="T69" i="11" s="1"/>
  <c r="F96" i="11"/>
  <c r="H96" i="11" s="1"/>
  <c r="U52" i="11"/>
  <c r="H75" i="11"/>
  <c r="M75" i="11" s="1"/>
  <c r="N75" i="11" s="1"/>
  <c r="H61" i="11"/>
  <c r="M61" i="11" s="1"/>
  <c r="N61" i="11" s="1"/>
  <c r="K69" i="11"/>
  <c r="L69" i="11" s="1"/>
  <c r="M69" i="11"/>
  <c r="N69" i="11" s="1"/>
  <c r="U34" i="11"/>
  <c r="F78" i="11"/>
  <c r="Q75" i="11"/>
  <c r="R58" i="11"/>
  <c r="K63" i="11"/>
  <c r="L63" i="11" s="1"/>
  <c r="M63" i="11"/>
  <c r="N63" i="11" s="1"/>
  <c r="R81" i="11"/>
  <c r="S81" i="11" s="1"/>
  <c r="Q63" i="11"/>
  <c r="R57" i="11"/>
  <c r="T57" i="11" s="1"/>
  <c r="Q61" i="11"/>
  <c r="T82" i="11"/>
  <c r="S82" i="11"/>
  <c r="R83" i="11"/>
  <c r="R88" i="11"/>
  <c r="R75" i="11"/>
  <c r="Q94" i="11"/>
  <c r="H85" i="11"/>
  <c r="K85" i="11" s="1"/>
  <c r="L85" i="11" s="1"/>
  <c r="R63" i="11"/>
  <c r="H74" i="11"/>
  <c r="M74" i="11" s="1"/>
  <c r="N74" i="11" s="1"/>
  <c r="F58" i="11"/>
  <c r="U14" i="11"/>
  <c r="M90" i="11"/>
  <c r="N90" i="11" s="1"/>
  <c r="K90" i="11"/>
  <c r="L90" i="11" s="1"/>
  <c r="H77" i="11"/>
  <c r="K77" i="11" s="1"/>
  <c r="L77" i="11" s="1"/>
  <c r="U39" i="11"/>
  <c r="F83" i="11"/>
  <c r="H83" i="11" s="1"/>
  <c r="R94" i="11"/>
  <c r="Q85" i="11"/>
  <c r="H98" i="11"/>
  <c r="K98" i="11" s="1"/>
  <c r="L98" i="11" s="1"/>
  <c r="F92" i="11"/>
  <c r="H92" i="11" s="1"/>
  <c r="U48" i="11"/>
  <c r="Q74" i="11"/>
  <c r="H70" i="11"/>
  <c r="K70" i="11" s="1"/>
  <c r="L70" i="11" s="1"/>
  <c r="Q70" i="11"/>
  <c r="K72" i="11"/>
  <c r="L72" i="11" s="1"/>
  <c r="M72" i="11"/>
  <c r="N72" i="11" s="1"/>
  <c r="H89" i="11"/>
  <c r="M89" i="11" s="1"/>
  <c r="N89" i="11" s="1"/>
  <c r="H60" i="11"/>
  <c r="M60" i="11" s="1"/>
  <c r="N60" i="11" s="1"/>
  <c r="U35" i="11"/>
  <c r="F79" i="11"/>
  <c r="H79" i="11" s="1"/>
  <c r="Q77" i="11"/>
  <c r="U32" i="11"/>
  <c r="F76" i="11"/>
  <c r="Q98" i="11"/>
  <c r="R77" i="11"/>
  <c r="R78" i="11"/>
  <c r="F62" i="11"/>
  <c r="H62" i="11" s="1"/>
  <c r="U18" i="11"/>
  <c r="R98" i="11"/>
  <c r="H87" i="11"/>
  <c r="K87" i="11" s="1"/>
  <c r="L87" i="11" s="1"/>
  <c r="R70" i="11"/>
  <c r="Q89" i="11"/>
  <c r="Q60" i="11"/>
  <c r="H97" i="11"/>
  <c r="M97" i="11" s="1"/>
  <c r="N97" i="11" s="1"/>
  <c r="Q87" i="11"/>
  <c r="H93" i="11"/>
  <c r="R92" i="11"/>
  <c r="U51" i="11"/>
  <c r="F95" i="11"/>
  <c r="M65" i="11"/>
  <c r="N65" i="11" s="1"/>
  <c r="K65" i="11"/>
  <c r="L65" i="11" s="1"/>
  <c r="R89" i="11"/>
  <c r="R60" i="11"/>
  <c r="H95" i="9"/>
  <c r="K95" i="9" s="1"/>
  <c r="L95" i="9" s="1"/>
  <c r="H94" i="9"/>
  <c r="K94" i="9" s="1"/>
  <c r="L94" i="9" s="1"/>
  <c r="H92" i="9"/>
  <c r="M92" i="9" s="1"/>
  <c r="N92" i="9" s="1"/>
  <c r="H91" i="9"/>
  <c r="M91" i="9" s="1"/>
  <c r="N91" i="9" s="1"/>
  <c r="H90" i="9"/>
  <c r="K90" i="9" s="1"/>
  <c r="L90" i="9" s="1"/>
  <c r="H85" i="9"/>
  <c r="M85" i="9" s="1"/>
  <c r="N85" i="9" s="1"/>
  <c r="H79" i="9"/>
  <c r="M79" i="9" s="1"/>
  <c r="N79" i="9" s="1"/>
  <c r="H75" i="9"/>
  <c r="M75" i="9" s="1"/>
  <c r="N75" i="9" s="1"/>
  <c r="H71" i="9"/>
  <c r="M71" i="9" s="1"/>
  <c r="N71" i="9" s="1"/>
  <c r="H67" i="9"/>
  <c r="K67" i="9" s="1"/>
  <c r="L67" i="9" s="1"/>
  <c r="H66" i="9"/>
  <c r="K66" i="9" s="1"/>
  <c r="L66" i="9" s="1"/>
  <c r="H60" i="9"/>
  <c r="K60" i="9" s="1"/>
  <c r="L60" i="9" s="1"/>
  <c r="H58" i="9"/>
  <c r="M58" i="9" s="1"/>
  <c r="N58" i="9" s="1"/>
  <c r="H57" i="9"/>
  <c r="M57" i="9" s="1"/>
  <c r="N57" i="9" s="1"/>
  <c r="R75" i="9"/>
  <c r="T75" i="9" s="1"/>
  <c r="R76" i="9"/>
  <c r="T76" i="9" s="1"/>
  <c r="R85" i="9"/>
  <c r="S85" i="9" s="1"/>
  <c r="R66" i="9"/>
  <c r="S66" i="9" s="1"/>
  <c r="R90" i="9"/>
  <c r="S90" i="9" s="1"/>
  <c r="M76" i="9"/>
  <c r="N76" i="9" s="1"/>
  <c r="R57" i="9"/>
  <c r="S59" i="9"/>
  <c r="T59" i="9"/>
  <c r="T93" i="9"/>
  <c r="S93" i="9"/>
  <c r="M63" i="9"/>
  <c r="N63" i="9" s="1"/>
  <c r="U44" i="9"/>
  <c r="F88" i="9"/>
  <c r="H88" i="9" s="1"/>
  <c r="T68" i="9"/>
  <c r="S68" i="9"/>
  <c r="H89" i="9"/>
  <c r="M89" i="9" s="1"/>
  <c r="N89" i="9" s="1"/>
  <c r="R63" i="9"/>
  <c r="T63" i="9" s="1"/>
  <c r="K83" i="9"/>
  <c r="L83" i="9" s="1"/>
  <c r="M83" i="9"/>
  <c r="N83" i="9" s="1"/>
  <c r="U21" i="9"/>
  <c r="F65" i="9"/>
  <c r="R60" i="9"/>
  <c r="R79" i="9"/>
  <c r="S79" i="9" s="1"/>
  <c r="T89" i="9"/>
  <c r="S89" i="9"/>
  <c r="T85" i="9"/>
  <c r="R83" i="9"/>
  <c r="S83" i="9" s="1"/>
  <c r="R91" i="9"/>
  <c r="T91" i="9" s="1"/>
  <c r="R70" i="9"/>
  <c r="U52" i="9"/>
  <c r="F96" i="9"/>
  <c r="H96" i="9" s="1"/>
  <c r="U36" i="9"/>
  <c r="F80" i="9"/>
  <c r="H80" i="9" s="1"/>
  <c r="R86" i="9"/>
  <c r="T86" i="9" s="1"/>
  <c r="K76" i="9"/>
  <c r="L76" i="9" s="1"/>
  <c r="R62" i="9"/>
  <c r="T62" i="9" s="1"/>
  <c r="Q57" i="9"/>
  <c r="H78" i="9"/>
  <c r="K78" i="9" s="1"/>
  <c r="L78" i="9" s="1"/>
  <c r="H97" i="9"/>
  <c r="K97" i="9" s="1"/>
  <c r="L97" i="9" s="1"/>
  <c r="T66" i="9"/>
  <c r="R95" i="9"/>
  <c r="S95" i="9" s="1"/>
  <c r="H73" i="9"/>
  <c r="M73" i="9" s="1"/>
  <c r="N73" i="9" s="1"/>
  <c r="R84" i="9"/>
  <c r="T84" i="9" s="1"/>
  <c r="Q94" i="9"/>
  <c r="R73" i="9"/>
  <c r="K84" i="9"/>
  <c r="L84" i="9" s="1"/>
  <c r="M84" i="9"/>
  <c r="N84" i="9" s="1"/>
  <c r="Q92" i="9"/>
  <c r="M98" i="9"/>
  <c r="N98" i="9" s="1"/>
  <c r="K98" i="9"/>
  <c r="L98" i="9" s="1"/>
  <c r="R78" i="9"/>
  <c r="R96" i="9"/>
  <c r="R94" i="9"/>
  <c r="Q73" i="9"/>
  <c r="Q97" i="9"/>
  <c r="R92" i="9"/>
  <c r="U33" i="9"/>
  <c r="F77" i="9"/>
  <c r="R71" i="9"/>
  <c r="T71" i="9" s="1"/>
  <c r="Q60" i="9"/>
  <c r="U26" i="9"/>
  <c r="F70" i="9"/>
  <c r="K86" i="9"/>
  <c r="L86" i="9" s="1"/>
  <c r="M86" i="9"/>
  <c r="N86" i="9" s="1"/>
  <c r="M72" i="9"/>
  <c r="N72" i="9" s="1"/>
  <c r="K72" i="9"/>
  <c r="L72" i="9" s="1"/>
  <c r="Q64" i="9"/>
  <c r="U37" i="9"/>
  <c r="F81" i="9"/>
  <c r="H69" i="9"/>
  <c r="M69" i="9" s="1"/>
  <c r="N69" i="9" s="1"/>
  <c r="U43" i="9"/>
  <c r="F87" i="9"/>
  <c r="H87" i="9" s="1"/>
  <c r="Q67" i="9"/>
  <c r="R58" i="9"/>
  <c r="S58" i="9" s="1"/>
  <c r="Q78" i="9"/>
  <c r="U38" i="9"/>
  <c r="F82" i="9"/>
  <c r="H82" i="9" s="1"/>
  <c r="H64" i="9"/>
  <c r="K64" i="9" s="1"/>
  <c r="L64" i="9" s="1"/>
  <c r="H61" i="9"/>
  <c r="K61" i="9" s="1"/>
  <c r="L61" i="9" s="1"/>
  <c r="K62" i="9"/>
  <c r="L62" i="9" s="1"/>
  <c r="M62" i="9"/>
  <c r="N62" i="9" s="1"/>
  <c r="R98" i="9"/>
  <c r="T98" i="9" s="1"/>
  <c r="H68" i="9"/>
  <c r="M68" i="9" s="1"/>
  <c r="N68" i="9" s="1"/>
  <c r="R64" i="9"/>
  <c r="Q61" i="9"/>
  <c r="Q69" i="9"/>
  <c r="U30" i="9"/>
  <c r="F74" i="9"/>
  <c r="H59" i="9"/>
  <c r="M59" i="9" s="1"/>
  <c r="N59" i="9" s="1"/>
  <c r="H93" i="9"/>
  <c r="M93" i="9" s="1"/>
  <c r="N93" i="9" s="1"/>
  <c r="R67" i="9"/>
  <c r="M57" i="15" l="1"/>
  <c r="N57" i="15" s="1"/>
  <c r="S63" i="19"/>
  <c r="K80" i="19"/>
  <c r="L80" i="19" s="1"/>
  <c r="K76" i="19"/>
  <c r="L76" i="19" s="1"/>
  <c r="S62" i="17"/>
  <c r="K89" i="18"/>
  <c r="L89" i="18" s="1"/>
  <c r="T69" i="20"/>
  <c r="T95" i="20"/>
  <c r="M98" i="20"/>
  <c r="N98" i="20" s="1"/>
  <c r="S94" i="20"/>
  <c r="T78" i="22"/>
  <c r="T81" i="22"/>
  <c r="S69" i="22"/>
  <c r="M65" i="22"/>
  <c r="N65" i="22" s="1"/>
  <c r="O65" i="22" s="1"/>
  <c r="P65" i="22" s="1"/>
  <c r="M76" i="16"/>
  <c r="N76" i="16" s="1"/>
  <c r="T67" i="16"/>
  <c r="S70" i="16"/>
  <c r="S59" i="16"/>
  <c r="M95" i="14"/>
  <c r="N95" i="14" s="1"/>
  <c r="S87" i="14"/>
  <c r="K84" i="14"/>
  <c r="L84" i="14" s="1"/>
  <c r="M61" i="14"/>
  <c r="N61" i="14" s="1"/>
  <c r="O61" i="14" s="1"/>
  <c r="P61" i="14" s="1"/>
  <c r="S57" i="15"/>
  <c r="K61" i="15"/>
  <c r="L61" i="15" s="1"/>
  <c r="K71" i="15"/>
  <c r="L71" i="15" s="1"/>
  <c r="K76" i="31"/>
  <c r="L76" i="31" s="1"/>
  <c r="K92" i="31"/>
  <c r="L92" i="31" s="1"/>
  <c r="S91" i="31"/>
  <c r="M63" i="26"/>
  <c r="N63" i="26" s="1"/>
  <c r="S80" i="26"/>
  <c r="S88" i="26"/>
  <c r="K66" i="26"/>
  <c r="L66" i="26" s="1"/>
  <c r="S90" i="21"/>
  <c r="K88" i="21"/>
  <c r="L88" i="21" s="1"/>
  <c r="T81" i="11"/>
  <c r="M94" i="11"/>
  <c r="N94" i="11" s="1"/>
  <c r="K66" i="11"/>
  <c r="L66" i="11" s="1"/>
  <c r="M81" i="11"/>
  <c r="N81" i="11" s="1"/>
  <c r="M91" i="16"/>
  <c r="N91" i="16" s="1"/>
  <c r="O91" i="16" s="1"/>
  <c r="P91" i="16" s="1"/>
  <c r="K71" i="16"/>
  <c r="L71" i="16" s="1"/>
  <c r="O71" i="16" s="1"/>
  <c r="P71" i="16" s="1"/>
  <c r="M67" i="16"/>
  <c r="N67" i="16" s="1"/>
  <c r="O67" i="16" s="1"/>
  <c r="P67" i="16" s="1"/>
  <c r="K65" i="16"/>
  <c r="L65" i="16" s="1"/>
  <c r="O65" i="16" s="1"/>
  <c r="P65" i="16" s="1"/>
  <c r="K63" i="16"/>
  <c r="L63" i="16" s="1"/>
  <c r="M59" i="16"/>
  <c r="N59" i="16" s="1"/>
  <c r="O58" i="16"/>
  <c r="P58" i="16" s="1"/>
  <c r="K70" i="16"/>
  <c r="L70" i="16" s="1"/>
  <c r="O70" i="16" s="1"/>
  <c r="P70" i="16" s="1"/>
  <c r="K92" i="16"/>
  <c r="L92" i="16" s="1"/>
  <c r="K61" i="16"/>
  <c r="L61" i="16" s="1"/>
  <c r="O61" i="16" s="1"/>
  <c r="P61" i="16" s="1"/>
  <c r="T95" i="16"/>
  <c r="K66" i="16"/>
  <c r="L66" i="16" s="1"/>
  <c r="O66" i="16" s="1"/>
  <c r="P66" i="16" s="1"/>
  <c r="K64" i="16"/>
  <c r="L64" i="16" s="1"/>
  <c r="O64" i="16" s="1"/>
  <c r="P64" i="16" s="1"/>
  <c r="K90" i="15"/>
  <c r="L90" i="15" s="1"/>
  <c r="O90" i="15" s="1"/>
  <c r="P90" i="15" s="1"/>
  <c r="M84" i="15"/>
  <c r="N84" i="15" s="1"/>
  <c r="O84" i="15" s="1"/>
  <c r="P84" i="15" s="1"/>
  <c r="K72" i="15"/>
  <c r="L72" i="15" s="1"/>
  <c r="O72" i="15" s="1"/>
  <c r="P72" i="15" s="1"/>
  <c r="M58" i="15"/>
  <c r="N58" i="15" s="1"/>
  <c r="K70" i="15"/>
  <c r="L70" i="15" s="1"/>
  <c r="S98" i="15"/>
  <c r="K75" i="15"/>
  <c r="L75" i="15" s="1"/>
  <c r="O75" i="15" s="1"/>
  <c r="P75" i="15" s="1"/>
  <c r="K79" i="15"/>
  <c r="L79" i="15" s="1"/>
  <c r="M87" i="15"/>
  <c r="N87" i="15" s="1"/>
  <c r="S77" i="15"/>
  <c r="T95" i="15"/>
  <c r="T62" i="15"/>
  <c r="T58" i="15"/>
  <c r="T71" i="15"/>
  <c r="K92" i="14"/>
  <c r="L92" i="14" s="1"/>
  <c r="O92" i="14" s="1"/>
  <c r="P92" i="14" s="1"/>
  <c r="M69" i="14"/>
  <c r="N69" i="14" s="1"/>
  <c r="K68" i="14"/>
  <c r="L68" i="14" s="1"/>
  <c r="K62" i="14"/>
  <c r="L62" i="14" s="1"/>
  <c r="K97" i="14"/>
  <c r="L97" i="14" s="1"/>
  <c r="O97" i="14" s="1"/>
  <c r="P97" i="14" s="1"/>
  <c r="S96" i="14"/>
  <c r="T72" i="14"/>
  <c r="T85" i="14"/>
  <c r="K65" i="14"/>
  <c r="L65" i="14" s="1"/>
  <c r="M74" i="14"/>
  <c r="N74" i="14" s="1"/>
  <c r="M87" i="14"/>
  <c r="N87" i="14" s="1"/>
  <c r="O87" i="14" s="1"/>
  <c r="P87" i="14" s="1"/>
  <c r="K80" i="14"/>
  <c r="L80" i="14" s="1"/>
  <c r="O80" i="14" s="1"/>
  <c r="P80" i="14" s="1"/>
  <c r="K64" i="14"/>
  <c r="L64" i="14" s="1"/>
  <c r="O64" i="14" s="1"/>
  <c r="P64" i="14" s="1"/>
  <c r="T97" i="14"/>
  <c r="S68" i="14"/>
  <c r="T92" i="14"/>
  <c r="K96" i="22"/>
  <c r="L96" i="22" s="1"/>
  <c r="M79" i="22"/>
  <c r="N79" i="22" s="1"/>
  <c r="O79" i="22" s="1"/>
  <c r="P79" i="22" s="1"/>
  <c r="M78" i="22"/>
  <c r="N78" i="22" s="1"/>
  <c r="O78" i="22" s="1"/>
  <c r="P78" i="22" s="1"/>
  <c r="M77" i="22"/>
  <c r="N77" i="22" s="1"/>
  <c r="K67" i="22"/>
  <c r="L67" i="22" s="1"/>
  <c r="K59" i="22"/>
  <c r="L59" i="22" s="1"/>
  <c r="O59" i="22" s="1"/>
  <c r="P59" i="22" s="1"/>
  <c r="M69" i="22"/>
  <c r="N69" i="22" s="1"/>
  <c r="O69" i="22" s="1"/>
  <c r="P69" i="22" s="1"/>
  <c r="M96" i="17"/>
  <c r="N96" i="17" s="1"/>
  <c r="K90" i="17"/>
  <c r="L90" i="17" s="1"/>
  <c r="O90" i="17" s="1"/>
  <c r="P90" i="17" s="1"/>
  <c r="M88" i="17"/>
  <c r="N88" i="17" s="1"/>
  <c r="O88" i="17" s="1"/>
  <c r="P88" i="17" s="1"/>
  <c r="K86" i="17"/>
  <c r="L86" i="17" s="1"/>
  <c r="M94" i="19"/>
  <c r="N94" i="19" s="1"/>
  <c r="K91" i="19"/>
  <c r="L91" i="19" s="1"/>
  <c r="O91" i="19" s="1"/>
  <c r="P91" i="19" s="1"/>
  <c r="M90" i="19"/>
  <c r="N90" i="19" s="1"/>
  <c r="O90" i="19" s="1"/>
  <c r="P90" i="19" s="1"/>
  <c r="K88" i="19"/>
  <c r="L88" i="19" s="1"/>
  <c r="O88" i="19" s="1"/>
  <c r="P88" i="19" s="1"/>
  <c r="M85" i="19"/>
  <c r="N85" i="19" s="1"/>
  <c r="O85" i="19" s="1"/>
  <c r="P85" i="19" s="1"/>
  <c r="M79" i="19"/>
  <c r="N79" i="19" s="1"/>
  <c r="T86" i="17"/>
  <c r="M75" i="17"/>
  <c r="N75" i="17" s="1"/>
  <c r="O75" i="17" s="1"/>
  <c r="P75" i="17" s="1"/>
  <c r="O59" i="17"/>
  <c r="P59" i="17" s="1"/>
  <c r="M81" i="19"/>
  <c r="N81" i="19" s="1"/>
  <c r="K93" i="19"/>
  <c r="L93" i="19" s="1"/>
  <c r="O93" i="19" s="1"/>
  <c r="P93" i="19" s="1"/>
  <c r="K75" i="19"/>
  <c r="L75" i="19" s="1"/>
  <c r="O75" i="19" s="1"/>
  <c r="P75" i="19" s="1"/>
  <c r="K72" i="19"/>
  <c r="L72" i="19" s="1"/>
  <c r="O72" i="19" s="1"/>
  <c r="P72" i="19" s="1"/>
  <c r="K70" i="19"/>
  <c r="L70" i="19" s="1"/>
  <c r="O70" i="19" s="1"/>
  <c r="P70" i="19" s="1"/>
  <c r="S79" i="19"/>
  <c r="S87" i="19"/>
  <c r="K96" i="20"/>
  <c r="L96" i="20" s="1"/>
  <c r="M94" i="20"/>
  <c r="N94" i="20" s="1"/>
  <c r="O94" i="20" s="1"/>
  <c r="P94" i="20" s="1"/>
  <c r="K92" i="20"/>
  <c r="L92" i="20" s="1"/>
  <c r="K79" i="20"/>
  <c r="L79" i="20" s="1"/>
  <c r="M75" i="20"/>
  <c r="N75" i="20" s="1"/>
  <c r="O75" i="20" s="1"/>
  <c r="P75" i="20" s="1"/>
  <c r="M60" i="20"/>
  <c r="N60" i="20" s="1"/>
  <c r="O60" i="20" s="1"/>
  <c r="P60" i="20" s="1"/>
  <c r="S88" i="20"/>
  <c r="M71" i="20"/>
  <c r="N71" i="20" s="1"/>
  <c r="O71" i="20" s="1"/>
  <c r="P71" i="20" s="1"/>
  <c r="S75" i="20"/>
  <c r="S84" i="20"/>
  <c r="K70" i="20"/>
  <c r="L70" i="20" s="1"/>
  <c r="K88" i="20"/>
  <c r="L88" i="20" s="1"/>
  <c r="O88" i="20" s="1"/>
  <c r="P88" i="20" s="1"/>
  <c r="T58" i="20"/>
  <c r="M63" i="20"/>
  <c r="N63" i="20" s="1"/>
  <c r="T93" i="20"/>
  <c r="M96" i="18"/>
  <c r="N96" i="18" s="1"/>
  <c r="M81" i="18"/>
  <c r="N81" i="18" s="1"/>
  <c r="M77" i="18"/>
  <c r="N77" i="18" s="1"/>
  <c r="O77" i="18" s="1"/>
  <c r="P77" i="18" s="1"/>
  <c r="K75" i="18"/>
  <c r="L75" i="18" s="1"/>
  <c r="K72" i="18"/>
  <c r="L72" i="18" s="1"/>
  <c r="O72" i="18" s="1"/>
  <c r="P72" i="18" s="1"/>
  <c r="K71" i="18"/>
  <c r="L71" i="18" s="1"/>
  <c r="O71" i="18" s="1"/>
  <c r="P71" i="18" s="1"/>
  <c r="M70" i="18"/>
  <c r="N70" i="18" s="1"/>
  <c r="M69" i="18"/>
  <c r="N69" i="18" s="1"/>
  <c r="O69" i="18" s="1"/>
  <c r="P69" i="18" s="1"/>
  <c r="K64" i="18"/>
  <c r="L64" i="18" s="1"/>
  <c r="O64" i="18" s="1"/>
  <c r="P64" i="18" s="1"/>
  <c r="M63" i="18"/>
  <c r="N63" i="18" s="1"/>
  <c r="O63" i="18" s="1"/>
  <c r="P63" i="18" s="1"/>
  <c r="M57" i="18"/>
  <c r="N57" i="18" s="1"/>
  <c r="S85" i="18"/>
  <c r="M60" i="18"/>
  <c r="N60" i="18" s="1"/>
  <c r="S84" i="18"/>
  <c r="K61" i="18"/>
  <c r="L61" i="18" s="1"/>
  <c r="O61" i="18" s="1"/>
  <c r="P61" i="18" s="1"/>
  <c r="S63" i="18"/>
  <c r="O83" i="18"/>
  <c r="P83" i="18" s="1"/>
  <c r="K92" i="9"/>
  <c r="L92" i="9" s="1"/>
  <c r="K85" i="9"/>
  <c r="L85" i="9" s="1"/>
  <c r="K79" i="9"/>
  <c r="L79" i="9" s="1"/>
  <c r="M67" i="9"/>
  <c r="N67" i="9" s="1"/>
  <c r="K59" i="9"/>
  <c r="L59" i="9" s="1"/>
  <c r="K58" i="9"/>
  <c r="L58" i="9" s="1"/>
  <c r="O58" i="9" s="1"/>
  <c r="P58" i="9" s="1"/>
  <c r="T72" i="9"/>
  <c r="K91" i="9"/>
  <c r="L91" i="9" s="1"/>
  <c r="O91" i="9" s="1"/>
  <c r="P91" i="9" s="1"/>
  <c r="S84" i="9"/>
  <c r="T90" i="9"/>
  <c r="M60" i="9"/>
  <c r="N60" i="9" s="1"/>
  <c r="O60" i="9" s="1"/>
  <c r="P60" i="9" s="1"/>
  <c r="K75" i="9"/>
  <c r="L75" i="9" s="1"/>
  <c r="K71" i="9"/>
  <c r="L71" i="9" s="1"/>
  <c r="O71" i="9" s="1"/>
  <c r="P71" i="9" s="1"/>
  <c r="S63" i="9"/>
  <c r="S76" i="9"/>
  <c r="T79" i="9"/>
  <c r="S75" i="9"/>
  <c r="M97" i="31"/>
  <c r="N97" i="31" s="1"/>
  <c r="O97" i="31" s="1"/>
  <c r="P97" i="31" s="1"/>
  <c r="K94" i="31"/>
  <c r="L94" i="31" s="1"/>
  <c r="O94" i="31" s="1"/>
  <c r="P94" i="31" s="1"/>
  <c r="O91" i="31"/>
  <c r="P91" i="31" s="1"/>
  <c r="M86" i="31"/>
  <c r="N86" i="31" s="1"/>
  <c r="O86" i="31" s="1"/>
  <c r="P86" i="31" s="1"/>
  <c r="M80" i="31"/>
  <c r="N80" i="31" s="1"/>
  <c r="O80" i="31" s="1"/>
  <c r="P80" i="31" s="1"/>
  <c r="K78" i="31"/>
  <c r="L78" i="31" s="1"/>
  <c r="O78" i="31" s="1"/>
  <c r="P78" i="31" s="1"/>
  <c r="M72" i="31"/>
  <c r="N72" i="31" s="1"/>
  <c r="O72" i="31" s="1"/>
  <c r="P72" i="31" s="1"/>
  <c r="K68" i="31"/>
  <c r="L68" i="31" s="1"/>
  <c r="O68" i="31" s="1"/>
  <c r="P68" i="31" s="1"/>
  <c r="K67" i="31"/>
  <c r="L67" i="31" s="1"/>
  <c r="O67" i="31" s="1"/>
  <c r="P67" i="31" s="1"/>
  <c r="O65" i="31"/>
  <c r="P65" i="31" s="1"/>
  <c r="K62" i="31"/>
  <c r="L62" i="31" s="1"/>
  <c r="O59" i="31"/>
  <c r="P59" i="31" s="1"/>
  <c r="O58" i="31"/>
  <c r="P58" i="31" s="1"/>
  <c r="O76" i="31"/>
  <c r="P76" i="31" s="1"/>
  <c r="O98" i="31"/>
  <c r="P98" i="31" s="1"/>
  <c r="S68" i="31"/>
  <c r="O89" i="31"/>
  <c r="P89" i="31" s="1"/>
  <c r="O90" i="31"/>
  <c r="P90" i="31" s="1"/>
  <c r="T58" i="31"/>
  <c r="K73" i="31"/>
  <c r="L73" i="31" s="1"/>
  <c r="O73" i="31" s="1"/>
  <c r="P73" i="31" s="1"/>
  <c r="O61" i="31"/>
  <c r="P61" i="31" s="1"/>
  <c r="T65" i="31"/>
  <c r="K81" i="31"/>
  <c r="L81" i="31" s="1"/>
  <c r="O81" i="31" s="1"/>
  <c r="P81" i="31" s="1"/>
  <c r="M88" i="31"/>
  <c r="N88" i="31" s="1"/>
  <c r="O88" i="31" s="1"/>
  <c r="P88" i="31" s="1"/>
  <c r="T80" i="31"/>
  <c r="S80" i="31"/>
  <c r="K96" i="31"/>
  <c r="L96" i="31" s="1"/>
  <c r="O96" i="31" s="1"/>
  <c r="P96" i="31" s="1"/>
  <c r="S67" i="31"/>
  <c r="M82" i="31"/>
  <c r="N82" i="31" s="1"/>
  <c r="K82" i="31"/>
  <c r="L82" i="31" s="1"/>
  <c r="Q82" i="31"/>
  <c r="T88" i="31"/>
  <c r="S88" i="31"/>
  <c r="T86" i="31"/>
  <c r="S86" i="31"/>
  <c r="M84" i="31"/>
  <c r="N84" i="31" s="1"/>
  <c r="K84" i="31"/>
  <c r="L84" i="31" s="1"/>
  <c r="Q84" i="31"/>
  <c r="M77" i="31"/>
  <c r="N77" i="31" s="1"/>
  <c r="K77" i="31"/>
  <c r="L77" i="31" s="1"/>
  <c r="Q77" i="31"/>
  <c r="S76" i="31"/>
  <c r="T76" i="31"/>
  <c r="K85" i="31"/>
  <c r="L85" i="31" s="1"/>
  <c r="M85" i="31"/>
  <c r="N85" i="31" s="1"/>
  <c r="Q85" i="31"/>
  <c r="Q74" i="31"/>
  <c r="T75" i="31"/>
  <c r="S75" i="31"/>
  <c r="M75" i="31"/>
  <c r="N75" i="31" s="1"/>
  <c r="O75" i="31" s="1"/>
  <c r="P75" i="31" s="1"/>
  <c r="T73" i="31"/>
  <c r="S73" i="31"/>
  <c r="S89" i="31"/>
  <c r="S66" i="31"/>
  <c r="M79" i="31"/>
  <c r="N79" i="31" s="1"/>
  <c r="K79" i="31"/>
  <c r="L79" i="31" s="1"/>
  <c r="Q79" i="31"/>
  <c r="O62" i="31"/>
  <c r="P62" i="31" s="1"/>
  <c r="T95" i="31"/>
  <c r="S95" i="31"/>
  <c r="Q70" i="31"/>
  <c r="K93" i="31"/>
  <c r="L93" i="31" s="1"/>
  <c r="O93" i="31" s="1"/>
  <c r="P93" i="31" s="1"/>
  <c r="S59" i="31"/>
  <c r="T59" i="31"/>
  <c r="S78" i="31"/>
  <c r="K57" i="31"/>
  <c r="L57" i="31" s="1"/>
  <c r="O57" i="31" s="1"/>
  <c r="P57" i="31" s="1"/>
  <c r="S94" i="31"/>
  <c r="O92" i="31"/>
  <c r="P92" i="31" s="1"/>
  <c r="M95" i="31"/>
  <c r="N95" i="31" s="1"/>
  <c r="O95" i="31" s="1"/>
  <c r="P95" i="31" s="1"/>
  <c r="H74" i="31"/>
  <c r="M74" i="31" s="1"/>
  <c r="N74" i="31" s="1"/>
  <c r="M83" i="31"/>
  <c r="N83" i="31" s="1"/>
  <c r="K83" i="31"/>
  <c r="L83" i="31" s="1"/>
  <c r="Q83" i="31"/>
  <c r="M60" i="31"/>
  <c r="N60" i="31" s="1"/>
  <c r="K60" i="31"/>
  <c r="L60" i="31" s="1"/>
  <c r="Q60" i="31"/>
  <c r="S61" i="31"/>
  <c r="S90" i="31"/>
  <c r="M69" i="31"/>
  <c r="N69" i="31" s="1"/>
  <c r="K69" i="31"/>
  <c r="L69" i="31" s="1"/>
  <c r="Q69" i="31"/>
  <c r="K64" i="31"/>
  <c r="L64" i="31" s="1"/>
  <c r="M64" i="31"/>
  <c r="N64" i="31" s="1"/>
  <c r="Q64" i="31"/>
  <c r="M63" i="31"/>
  <c r="N63" i="31" s="1"/>
  <c r="K63" i="31"/>
  <c r="L63" i="31" s="1"/>
  <c r="Q63" i="31"/>
  <c r="H70" i="31"/>
  <c r="K70" i="31" s="1"/>
  <c r="L70" i="31" s="1"/>
  <c r="K87" i="31"/>
  <c r="L87" i="31" s="1"/>
  <c r="M87" i="31"/>
  <c r="N87" i="31" s="1"/>
  <c r="Q87" i="31"/>
  <c r="O87" i="26"/>
  <c r="P87" i="26" s="1"/>
  <c r="K85" i="26"/>
  <c r="L85" i="26" s="1"/>
  <c r="K83" i="26"/>
  <c r="L83" i="26" s="1"/>
  <c r="O83" i="26" s="1"/>
  <c r="P83" i="26" s="1"/>
  <c r="K80" i="26"/>
  <c r="L80" i="26" s="1"/>
  <c r="O80" i="26" s="1"/>
  <c r="P80" i="26" s="1"/>
  <c r="K79" i="26"/>
  <c r="L79" i="26" s="1"/>
  <c r="O79" i="26" s="1"/>
  <c r="P79" i="26" s="1"/>
  <c r="O77" i="26"/>
  <c r="P77" i="26" s="1"/>
  <c r="M72" i="26"/>
  <c r="N72" i="26" s="1"/>
  <c r="O72" i="26" s="1"/>
  <c r="P72" i="26" s="1"/>
  <c r="K61" i="26"/>
  <c r="L61" i="26" s="1"/>
  <c r="K57" i="26"/>
  <c r="L57" i="26" s="1"/>
  <c r="O57" i="26" s="1"/>
  <c r="P57" i="26" s="1"/>
  <c r="O75" i="26"/>
  <c r="P75" i="26" s="1"/>
  <c r="K64" i="26"/>
  <c r="L64" i="26" s="1"/>
  <c r="O64" i="26" s="1"/>
  <c r="P64" i="26" s="1"/>
  <c r="K91" i="26"/>
  <c r="L91" i="26" s="1"/>
  <c r="O91" i="26" s="1"/>
  <c r="P91" i="26" s="1"/>
  <c r="M95" i="26"/>
  <c r="N95" i="26" s="1"/>
  <c r="O95" i="26" s="1"/>
  <c r="P95" i="26" s="1"/>
  <c r="M81" i="26"/>
  <c r="N81" i="26" s="1"/>
  <c r="O81" i="26" s="1"/>
  <c r="P81" i="26" s="1"/>
  <c r="O88" i="26"/>
  <c r="P88" i="26" s="1"/>
  <c r="K89" i="26"/>
  <c r="L89" i="26" s="1"/>
  <c r="O89" i="26" s="1"/>
  <c r="P89" i="26" s="1"/>
  <c r="T67" i="26"/>
  <c r="Q96" i="26"/>
  <c r="Q59" i="26"/>
  <c r="T84" i="26"/>
  <c r="S84" i="26"/>
  <c r="T81" i="26"/>
  <c r="S81" i="26"/>
  <c r="S60" i="26"/>
  <c r="K84" i="26"/>
  <c r="L84" i="26" s="1"/>
  <c r="O84" i="26" s="1"/>
  <c r="P84" i="26" s="1"/>
  <c r="O85" i="26"/>
  <c r="P85" i="26" s="1"/>
  <c r="M62" i="26"/>
  <c r="N62" i="26" s="1"/>
  <c r="K62" i="26"/>
  <c r="L62" i="26" s="1"/>
  <c r="Q62" i="26"/>
  <c r="S93" i="26"/>
  <c r="Q58" i="26"/>
  <c r="O78" i="26"/>
  <c r="P78" i="26" s="1"/>
  <c r="O67" i="26"/>
  <c r="P67" i="26" s="1"/>
  <c r="O70" i="26"/>
  <c r="P70" i="26" s="1"/>
  <c r="O73" i="26"/>
  <c r="P73" i="26" s="1"/>
  <c r="H58" i="26"/>
  <c r="K58" i="26" s="1"/>
  <c r="L58" i="26" s="1"/>
  <c r="Q90" i="26"/>
  <c r="K86" i="26"/>
  <c r="L86" i="26" s="1"/>
  <c r="M86" i="26"/>
  <c r="N86" i="26" s="1"/>
  <c r="Q86" i="26"/>
  <c r="O63" i="26"/>
  <c r="P63" i="26" s="1"/>
  <c r="T72" i="26"/>
  <c r="S72" i="26"/>
  <c r="M74" i="26"/>
  <c r="N74" i="26" s="1"/>
  <c r="Q74" i="26"/>
  <c r="T91" i="26"/>
  <c r="S91" i="26"/>
  <c r="Q97" i="26"/>
  <c r="K65" i="26"/>
  <c r="L65" i="26" s="1"/>
  <c r="M65" i="26"/>
  <c r="N65" i="26" s="1"/>
  <c r="Q65" i="26"/>
  <c r="S70" i="26"/>
  <c r="T70" i="26"/>
  <c r="M69" i="26"/>
  <c r="N69" i="26" s="1"/>
  <c r="K69" i="26"/>
  <c r="L69" i="26" s="1"/>
  <c r="Q69" i="26"/>
  <c r="T95" i="26"/>
  <c r="S95" i="26"/>
  <c r="K92" i="26"/>
  <c r="L92" i="26" s="1"/>
  <c r="M92" i="26"/>
  <c r="N92" i="26" s="1"/>
  <c r="Q92" i="26"/>
  <c r="O66" i="26"/>
  <c r="P66" i="26" s="1"/>
  <c r="T68" i="26"/>
  <c r="S68" i="26"/>
  <c r="Q76" i="26"/>
  <c r="T83" i="26"/>
  <c r="S83" i="26"/>
  <c r="S77" i="26"/>
  <c r="T77" i="26"/>
  <c r="H59" i="26"/>
  <c r="K59" i="26" s="1"/>
  <c r="L59" i="26" s="1"/>
  <c r="S64" i="26"/>
  <c r="T64" i="26"/>
  <c r="H97" i="26"/>
  <c r="M97" i="26" s="1"/>
  <c r="N97" i="26" s="1"/>
  <c r="Q98" i="26"/>
  <c r="S87" i="26"/>
  <c r="T73" i="26"/>
  <c r="S73" i="26"/>
  <c r="M68" i="26"/>
  <c r="N68" i="26" s="1"/>
  <c r="O68" i="26" s="1"/>
  <c r="P68" i="26" s="1"/>
  <c r="K71" i="26"/>
  <c r="L71" i="26" s="1"/>
  <c r="M71" i="26"/>
  <c r="N71" i="26" s="1"/>
  <c r="Q71" i="26"/>
  <c r="O93" i="26"/>
  <c r="P93" i="26" s="1"/>
  <c r="H74" i="26"/>
  <c r="K74" i="26" s="1"/>
  <c r="L74" i="26" s="1"/>
  <c r="O82" i="26"/>
  <c r="P82" i="26" s="1"/>
  <c r="H76" i="26"/>
  <c r="M76" i="26" s="1"/>
  <c r="N76" i="26" s="1"/>
  <c r="Q94" i="26"/>
  <c r="H90" i="26"/>
  <c r="M90" i="26" s="1"/>
  <c r="N90" i="26" s="1"/>
  <c r="O60" i="26"/>
  <c r="P60" i="26" s="1"/>
  <c r="O61" i="26"/>
  <c r="P61" i="26" s="1"/>
  <c r="H94" i="26"/>
  <c r="K94" i="26" s="1"/>
  <c r="L94" i="26" s="1"/>
  <c r="H96" i="26"/>
  <c r="K96" i="26" s="1"/>
  <c r="L96" i="26" s="1"/>
  <c r="H98" i="26"/>
  <c r="K98" i="26" s="1"/>
  <c r="L98" i="26" s="1"/>
  <c r="K97" i="22"/>
  <c r="L97" i="22" s="1"/>
  <c r="O97" i="22" s="1"/>
  <c r="P97" i="22" s="1"/>
  <c r="O96" i="22"/>
  <c r="P96" i="22" s="1"/>
  <c r="K92" i="22"/>
  <c r="L92" i="22" s="1"/>
  <c r="O92" i="22" s="1"/>
  <c r="P92" i="22" s="1"/>
  <c r="O81" i="22"/>
  <c r="P81" i="22" s="1"/>
  <c r="K76" i="22"/>
  <c r="L76" i="22" s="1"/>
  <c r="O76" i="22" s="1"/>
  <c r="P76" i="22" s="1"/>
  <c r="K73" i="22"/>
  <c r="L73" i="22" s="1"/>
  <c r="K72" i="22"/>
  <c r="L72" i="22" s="1"/>
  <c r="O72" i="22" s="1"/>
  <c r="P72" i="22" s="1"/>
  <c r="M68" i="22"/>
  <c r="N68" i="22" s="1"/>
  <c r="O68" i="22" s="1"/>
  <c r="P68" i="22" s="1"/>
  <c r="M66" i="22"/>
  <c r="N66" i="22" s="1"/>
  <c r="O66" i="22" s="1"/>
  <c r="P66" i="22" s="1"/>
  <c r="K62" i="22"/>
  <c r="L62" i="22" s="1"/>
  <c r="O62" i="22" s="1"/>
  <c r="P62" i="22" s="1"/>
  <c r="M60" i="22"/>
  <c r="N60" i="22" s="1"/>
  <c r="O60" i="22" s="1"/>
  <c r="P60" i="22" s="1"/>
  <c r="T68" i="22"/>
  <c r="K64" i="22"/>
  <c r="L64" i="22" s="1"/>
  <c r="O64" i="22" s="1"/>
  <c r="P64" i="22" s="1"/>
  <c r="M86" i="22"/>
  <c r="N86" i="22" s="1"/>
  <c r="O86" i="22" s="1"/>
  <c r="P86" i="22" s="1"/>
  <c r="K90" i="22"/>
  <c r="L90" i="22" s="1"/>
  <c r="O90" i="22" s="1"/>
  <c r="P90" i="22" s="1"/>
  <c r="M89" i="22"/>
  <c r="N89" i="22" s="1"/>
  <c r="O89" i="22" s="1"/>
  <c r="P89" i="22" s="1"/>
  <c r="K97" i="21"/>
  <c r="L97" i="21" s="1"/>
  <c r="O97" i="21" s="1"/>
  <c r="P97" i="21" s="1"/>
  <c r="K96" i="21"/>
  <c r="L96" i="21" s="1"/>
  <c r="O96" i="21" s="1"/>
  <c r="P96" i="21" s="1"/>
  <c r="K92" i="21"/>
  <c r="L92" i="21" s="1"/>
  <c r="O92" i="21" s="1"/>
  <c r="P92" i="21" s="1"/>
  <c r="K90" i="21"/>
  <c r="L90" i="21" s="1"/>
  <c r="O90" i="21" s="1"/>
  <c r="P90" i="21" s="1"/>
  <c r="M87" i="21"/>
  <c r="N87" i="21" s="1"/>
  <c r="M83" i="21"/>
  <c r="N83" i="21" s="1"/>
  <c r="O83" i="21" s="1"/>
  <c r="P83" i="21" s="1"/>
  <c r="K78" i="21"/>
  <c r="L78" i="21" s="1"/>
  <c r="K75" i="21"/>
  <c r="L75" i="21" s="1"/>
  <c r="O75" i="21" s="1"/>
  <c r="P75" i="21" s="1"/>
  <c r="K74" i="21"/>
  <c r="L74" i="21" s="1"/>
  <c r="O74" i="21" s="1"/>
  <c r="P74" i="21" s="1"/>
  <c r="M68" i="21"/>
  <c r="N68" i="21" s="1"/>
  <c r="O68" i="21" s="1"/>
  <c r="P68" i="21" s="1"/>
  <c r="O66" i="21"/>
  <c r="P66" i="21" s="1"/>
  <c r="K62" i="21"/>
  <c r="L62" i="21" s="1"/>
  <c r="K91" i="21"/>
  <c r="L91" i="21" s="1"/>
  <c r="O91" i="21" s="1"/>
  <c r="P91" i="21" s="1"/>
  <c r="K77" i="21"/>
  <c r="L77" i="21" s="1"/>
  <c r="O77" i="21" s="1"/>
  <c r="P77" i="21" s="1"/>
  <c r="S63" i="21"/>
  <c r="S87" i="21"/>
  <c r="K65" i="21"/>
  <c r="L65" i="21" s="1"/>
  <c r="O65" i="21" s="1"/>
  <c r="P65" i="21" s="1"/>
  <c r="K94" i="21"/>
  <c r="L94" i="21" s="1"/>
  <c r="O94" i="21" s="1"/>
  <c r="P94" i="21" s="1"/>
  <c r="O87" i="21"/>
  <c r="P87" i="21" s="1"/>
  <c r="S83" i="21"/>
  <c r="Q83" i="22"/>
  <c r="T59" i="22"/>
  <c r="S59" i="22"/>
  <c r="T97" i="22"/>
  <c r="S97" i="22"/>
  <c r="T67" i="22"/>
  <c r="S79" i="22"/>
  <c r="T79" i="22"/>
  <c r="Q80" i="22"/>
  <c r="O73" i="22"/>
  <c r="P73" i="22" s="1"/>
  <c r="H80" i="22"/>
  <c r="K80" i="22" s="1"/>
  <c r="L80" i="22" s="1"/>
  <c r="M95" i="22"/>
  <c r="N95" i="22" s="1"/>
  <c r="O95" i="22" s="1"/>
  <c r="P95" i="22" s="1"/>
  <c r="Q75" i="22"/>
  <c r="T63" i="22"/>
  <c r="S63" i="22"/>
  <c r="S62" i="22"/>
  <c r="M85" i="22"/>
  <c r="N85" i="22" s="1"/>
  <c r="K85" i="22"/>
  <c r="L85" i="22" s="1"/>
  <c r="Q85" i="22"/>
  <c r="S77" i="22"/>
  <c r="T95" i="22"/>
  <c r="S95" i="22"/>
  <c r="M87" i="22"/>
  <c r="N87" i="22" s="1"/>
  <c r="K87" i="22"/>
  <c r="L87" i="22" s="1"/>
  <c r="Q87" i="22"/>
  <c r="K61" i="22"/>
  <c r="L61" i="22" s="1"/>
  <c r="O61" i="22" s="1"/>
  <c r="P61" i="22" s="1"/>
  <c r="K71" i="22"/>
  <c r="L71" i="22" s="1"/>
  <c r="M71" i="22"/>
  <c r="N71" i="22" s="1"/>
  <c r="Q71" i="22"/>
  <c r="T74" i="22"/>
  <c r="S74" i="22"/>
  <c r="H83" i="22"/>
  <c r="M83" i="22" s="1"/>
  <c r="N83" i="22" s="1"/>
  <c r="S58" i="22"/>
  <c r="T58" i="22"/>
  <c r="K63" i="22"/>
  <c r="L63" i="22" s="1"/>
  <c r="O63" i="22" s="1"/>
  <c r="P63" i="22" s="1"/>
  <c r="O88" i="22"/>
  <c r="P88" i="22" s="1"/>
  <c r="M74" i="22"/>
  <c r="N74" i="22" s="1"/>
  <c r="O74" i="22" s="1"/>
  <c r="P74" i="22" s="1"/>
  <c r="O82" i="22"/>
  <c r="P82" i="22" s="1"/>
  <c r="O84" i="22"/>
  <c r="P84" i="22" s="1"/>
  <c r="M94" i="22"/>
  <c r="N94" i="22" s="1"/>
  <c r="K94" i="22"/>
  <c r="L94" i="22" s="1"/>
  <c r="Q94" i="22"/>
  <c r="M70" i="22"/>
  <c r="N70" i="22" s="1"/>
  <c r="O70" i="22" s="1"/>
  <c r="P70" i="22" s="1"/>
  <c r="T82" i="22"/>
  <c r="M57" i="22"/>
  <c r="N57" i="22" s="1"/>
  <c r="O57" i="22" s="1"/>
  <c r="P57" i="22" s="1"/>
  <c r="K98" i="22"/>
  <c r="L98" i="22" s="1"/>
  <c r="O98" i="22" s="1"/>
  <c r="P98" i="22" s="1"/>
  <c r="T60" i="22"/>
  <c r="S60" i="22"/>
  <c r="T66" i="22"/>
  <c r="S66" i="22"/>
  <c r="S64" i="22"/>
  <c r="T64" i="22"/>
  <c r="T57" i="22"/>
  <c r="S57" i="22"/>
  <c r="M91" i="22"/>
  <c r="N91" i="22" s="1"/>
  <c r="K91" i="22"/>
  <c r="L91" i="22" s="1"/>
  <c r="Q91" i="22"/>
  <c r="O77" i="22"/>
  <c r="P77" i="22" s="1"/>
  <c r="M93" i="22"/>
  <c r="N93" i="22" s="1"/>
  <c r="K93" i="22"/>
  <c r="L93" i="22" s="1"/>
  <c r="Q93" i="22"/>
  <c r="O67" i="22"/>
  <c r="P67" i="22" s="1"/>
  <c r="M58" i="22"/>
  <c r="N58" i="22" s="1"/>
  <c r="O58" i="22" s="1"/>
  <c r="P58" i="22" s="1"/>
  <c r="H75" i="22"/>
  <c r="M75" i="22" s="1"/>
  <c r="N75" i="22" s="1"/>
  <c r="T59" i="21"/>
  <c r="S59" i="21"/>
  <c r="Q81" i="21"/>
  <c r="T91" i="21"/>
  <c r="S91" i="21"/>
  <c r="T98" i="21"/>
  <c r="S98" i="21"/>
  <c r="K60" i="21"/>
  <c r="L60" i="21" s="1"/>
  <c r="O60" i="21" s="1"/>
  <c r="P60" i="21" s="1"/>
  <c r="O98" i="21"/>
  <c r="P98" i="21" s="1"/>
  <c r="T65" i="21"/>
  <c r="S65" i="21"/>
  <c r="O61" i="21"/>
  <c r="P61" i="21" s="1"/>
  <c r="K79" i="21"/>
  <c r="L79" i="21" s="1"/>
  <c r="M79" i="21"/>
  <c r="N79" i="21" s="1"/>
  <c r="Q79" i="21"/>
  <c r="S74" i="21"/>
  <c r="O86" i="21"/>
  <c r="P86" i="21" s="1"/>
  <c r="S62" i="21"/>
  <c r="O73" i="21"/>
  <c r="P73" i="21" s="1"/>
  <c r="O62" i="21"/>
  <c r="P62" i="21" s="1"/>
  <c r="S69" i="21"/>
  <c r="Q72" i="21"/>
  <c r="O95" i="21"/>
  <c r="P95" i="21" s="1"/>
  <c r="K80" i="21"/>
  <c r="L80" i="21" s="1"/>
  <c r="O80" i="21" s="1"/>
  <c r="P80" i="21" s="1"/>
  <c r="H72" i="21"/>
  <c r="K72" i="21" s="1"/>
  <c r="L72" i="21" s="1"/>
  <c r="M67" i="21"/>
  <c r="N67" i="21" s="1"/>
  <c r="K67" i="21"/>
  <c r="L67" i="21" s="1"/>
  <c r="Q67" i="21"/>
  <c r="M89" i="21"/>
  <c r="N89" i="21" s="1"/>
  <c r="K89" i="21"/>
  <c r="L89" i="21" s="1"/>
  <c r="Q89" i="21"/>
  <c r="Q93" i="21"/>
  <c r="S58" i="21"/>
  <c r="T58" i="21"/>
  <c r="K59" i="21"/>
  <c r="L59" i="21" s="1"/>
  <c r="O59" i="21" s="1"/>
  <c r="P59" i="21" s="1"/>
  <c r="H81" i="21"/>
  <c r="K81" i="21" s="1"/>
  <c r="L81" i="21" s="1"/>
  <c r="M70" i="21"/>
  <c r="N70" i="21" s="1"/>
  <c r="K70" i="21"/>
  <c r="L70" i="21" s="1"/>
  <c r="Q70" i="21"/>
  <c r="H93" i="21"/>
  <c r="M93" i="21" s="1"/>
  <c r="N93" i="21" s="1"/>
  <c r="K85" i="21"/>
  <c r="L85" i="21" s="1"/>
  <c r="M85" i="21"/>
  <c r="N85" i="21" s="1"/>
  <c r="Q85" i="21"/>
  <c r="S75" i="21"/>
  <c r="T78" i="21"/>
  <c r="S78" i="21"/>
  <c r="K57" i="21"/>
  <c r="L57" i="21" s="1"/>
  <c r="O57" i="21" s="1"/>
  <c r="P57" i="21" s="1"/>
  <c r="K71" i="21"/>
  <c r="L71" i="21" s="1"/>
  <c r="O71" i="21" s="1"/>
  <c r="P71" i="21" s="1"/>
  <c r="O69" i="21"/>
  <c r="P69" i="21" s="1"/>
  <c r="K82" i="21"/>
  <c r="L82" i="21" s="1"/>
  <c r="M82" i="21"/>
  <c r="N82" i="21" s="1"/>
  <c r="Q82" i="21"/>
  <c r="M84" i="21"/>
  <c r="N84" i="21" s="1"/>
  <c r="K84" i="21"/>
  <c r="L84" i="21" s="1"/>
  <c r="Q84" i="21"/>
  <c r="T77" i="21"/>
  <c r="S77" i="21"/>
  <c r="M64" i="21"/>
  <c r="N64" i="21" s="1"/>
  <c r="K64" i="21"/>
  <c r="L64" i="21" s="1"/>
  <c r="Q64" i="21"/>
  <c r="K63" i="21"/>
  <c r="L63" i="21" s="1"/>
  <c r="O63" i="21" s="1"/>
  <c r="P63" i="21" s="1"/>
  <c r="S86" i="21"/>
  <c r="S73" i="21"/>
  <c r="K76" i="21"/>
  <c r="L76" i="21" s="1"/>
  <c r="M76" i="21"/>
  <c r="N76" i="21" s="1"/>
  <c r="Q76" i="21"/>
  <c r="T94" i="21"/>
  <c r="S94" i="21"/>
  <c r="O58" i="21"/>
  <c r="P58" i="21" s="1"/>
  <c r="O88" i="21"/>
  <c r="P88" i="21" s="1"/>
  <c r="O78" i="21"/>
  <c r="P78" i="21" s="1"/>
  <c r="M72" i="17"/>
  <c r="N72" i="17" s="1"/>
  <c r="O72" i="17" s="1"/>
  <c r="P72" i="17" s="1"/>
  <c r="O77" i="17"/>
  <c r="P77" i="17" s="1"/>
  <c r="S75" i="17"/>
  <c r="K61" i="17"/>
  <c r="L61" i="17" s="1"/>
  <c r="O61" i="17" s="1"/>
  <c r="P61" i="17" s="1"/>
  <c r="K62" i="17"/>
  <c r="L62" i="17" s="1"/>
  <c r="O62" i="17" s="1"/>
  <c r="P62" i="17" s="1"/>
  <c r="K92" i="17"/>
  <c r="L92" i="17" s="1"/>
  <c r="O92" i="17" s="1"/>
  <c r="P92" i="17" s="1"/>
  <c r="T76" i="17"/>
  <c r="K82" i="17"/>
  <c r="L82" i="17" s="1"/>
  <c r="O82" i="17" s="1"/>
  <c r="P82" i="17" s="1"/>
  <c r="K81" i="17"/>
  <c r="L81" i="17" s="1"/>
  <c r="O81" i="17" s="1"/>
  <c r="P81" i="17" s="1"/>
  <c r="K79" i="17"/>
  <c r="L79" i="17" s="1"/>
  <c r="O79" i="17" s="1"/>
  <c r="P79" i="17" s="1"/>
  <c r="K65" i="17"/>
  <c r="L65" i="17" s="1"/>
  <c r="O65" i="17" s="1"/>
  <c r="P65" i="17" s="1"/>
  <c r="M63" i="17"/>
  <c r="N63" i="17" s="1"/>
  <c r="O63" i="17" s="1"/>
  <c r="P63" i="17" s="1"/>
  <c r="K66" i="17"/>
  <c r="L66" i="17" s="1"/>
  <c r="O66" i="17" s="1"/>
  <c r="P66" i="17" s="1"/>
  <c r="T88" i="17"/>
  <c r="K95" i="17"/>
  <c r="L95" i="17" s="1"/>
  <c r="O95" i="17" s="1"/>
  <c r="P95" i="17" s="1"/>
  <c r="M93" i="17"/>
  <c r="N93" i="17" s="1"/>
  <c r="O93" i="17" s="1"/>
  <c r="P93" i="17" s="1"/>
  <c r="K58" i="17"/>
  <c r="L58" i="17" s="1"/>
  <c r="O58" i="17" s="1"/>
  <c r="P58" i="17" s="1"/>
  <c r="K87" i="19"/>
  <c r="L87" i="19" s="1"/>
  <c r="O87" i="19" s="1"/>
  <c r="P87" i="19" s="1"/>
  <c r="K83" i="19"/>
  <c r="L83" i="19" s="1"/>
  <c r="O83" i="19" s="1"/>
  <c r="P83" i="19" s="1"/>
  <c r="K77" i="19"/>
  <c r="L77" i="19" s="1"/>
  <c r="O77" i="19" s="1"/>
  <c r="P77" i="19" s="1"/>
  <c r="O76" i="19"/>
  <c r="P76" i="19" s="1"/>
  <c r="M74" i="19"/>
  <c r="N74" i="19" s="1"/>
  <c r="O74" i="19" s="1"/>
  <c r="P74" i="19" s="1"/>
  <c r="K73" i="19"/>
  <c r="L73" i="19" s="1"/>
  <c r="O73" i="19" s="1"/>
  <c r="P73" i="19" s="1"/>
  <c r="M71" i="19"/>
  <c r="N71" i="19" s="1"/>
  <c r="O71" i="19" s="1"/>
  <c r="P71" i="19" s="1"/>
  <c r="M69" i="19"/>
  <c r="N69" i="19" s="1"/>
  <c r="O69" i="19" s="1"/>
  <c r="P69" i="19" s="1"/>
  <c r="K61" i="19"/>
  <c r="L61" i="19" s="1"/>
  <c r="O61" i="19" s="1"/>
  <c r="P61" i="19" s="1"/>
  <c r="M60" i="19"/>
  <c r="N60" i="19" s="1"/>
  <c r="O60" i="19" s="1"/>
  <c r="P60" i="19" s="1"/>
  <c r="O58" i="19"/>
  <c r="P58" i="19" s="1"/>
  <c r="K98" i="19"/>
  <c r="L98" i="19" s="1"/>
  <c r="O98" i="19" s="1"/>
  <c r="P98" i="19" s="1"/>
  <c r="O80" i="19"/>
  <c r="P80" i="19" s="1"/>
  <c r="K97" i="19"/>
  <c r="L97" i="19" s="1"/>
  <c r="O97" i="19" s="1"/>
  <c r="P97" i="19" s="1"/>
  <c r="S76" i="19"/>
  <c r="T80" i="19"/>
  <c r="O79" i="19"/>
  <c r="P79" i="19" s="1"/>
  <c r="S69" i="19"/>
  <c r="K95" i="19"/>
  <c r="L95" i="19" s="1"/>
  <c r="O95" i="19" s="1"/>
  <c r="P95" i="19" s="1"/>
  <c r="M97" i="20"/>
  <c r="N97" i="20" s="1"/>
  <c r="O97" i="20" s="1"/>
  <c r="P97" i="20" s="1"/>
  <c r="M95" i="20"/>
  <c r="N95" i="20" s="1"/>
  <c r="O95" i="20" s="1"/>
  <c r="P95" i="20" s="1"/>
  <c r="M93" i="20"/>
  <c r="N93" i="20" s="1"/>
  <c r="O93" i="20" s="1"/>
  <c r="P93" i="20" s="1"/>
  <c r="M74" i="20"/>
  <c r="N74" i="20" s="1"/>
  <c r="O74" i="20" s="1"/>
  <c r="P74" i="20" s="1"/>
  <c r="O70" i="20"/>
  <c r="P70" i="20" s="1"/>
  <c r="O69" i="20"/>
  <c r="P69" i="20" s="1"/>
  <c r="K64" i="20"/>
  <c r="L64" i="20" s="1"/>
  <c r="O64" i="20" s="1"/>
  <c r="P64" i="20" s="1"/>
  <c r="M57" i="20"/>
  <c r="N57" i="20" s="1"/>
  <c r="O57" i="20" s="1"/>
  <c r="P57" i="20" s="1"/>
  <c r="O81" i="20"/>
  <c r="P81" i="20" s="1"/>
  <c r="T87" i="20"/>
  <c r="K84" i="20"/>
  <c r="L84" i="20" s="1"/>
  <c r="O84" i="20" s="1"/>
  <c r="P84" i="20" s="1"/>
  <c r="O92" i="20"/>
  <c r="P92" i="20" s="1"/>
  <c r="T73" i="20"/>
  <c r="M87" i="20"/>
  <c r="N87" i="20" s="1"/>
  <c r="O87" i="20" s="1"/>
  <c r="P87" i="20" s="1"/>
  <c r="K97" i="18"/>
  <c r="L97" i="18" s="1"/>
  <c r="O97" i="18" s="1"/>
  <c r="P97" i="18" s="1"/>
  <c r="K78" i="18"/>
  <c r="L78" i="18" s="1"/>
  <c r="O78" i="18" s="1"/>
  <c r="P78" i="18" s="1"/>
  <c r="M67" i="18"/>
  <c r="N67" i="18" s="1"/>
  <c r="O67" i="18" s="1"/>
  <c r="P67" i="18" s="1"/>
  <c r="M65" i="18"/>
  <c r="N65" i="18" s="1"/>
  <c r="O65" i="18" s="1"/>
  <c r="P65" i="18" s="1"/>
  <c r="M62" i="18"/>
  <c r="N62" i="18" s="1"/>
  <c r="O62" i="18" s="1"/>
  <c r="P62" i="18" s="1"/>
  <c r="O81" i="18"/>
  <c r="P81" i="18" s="1"/>
  <c r="T60" i="18"/>
  <c r="M95" i="18"/>
  <c r="N95" i="18" s="1"/>
  <c r="O95" i="18" s="1"/>
  <c r="P95" i="18" s="1"/>
  <c r="O87" i="18"/>
  <c r="P87" i="18" s="1"/>
  <c r="O57" i="18"/>
  <c r="P57" i="18" s="1"/>
  <c r="M90" i="18"/>
  <c r="N90" i="18" s="1"/>
  <c r="O90" i="18" s="1"/>
  <c r="P90" i="18" s="1"/>
  <c r="K59" i="18"/>
  <c r="L59" i="18" s="1"/>
  <c r="O59" i="18" s="1"/>
  <c r="P59" i="18" s="1"/>
  <c r="O86" i="18"/>
  <c r="P86" i="18" s="1"/>
  <c r="O89" i="18"/>
  <c r="P89" i="18" s="1"/>
  <c r="S75" i="18"/>
  <c r="O85" i="18"/>
  <c r="P85" i="18" s="1"/>
  <c r="T91" i="20"/>
  <c r="S91" i="20"/>
  <c r="Q85" i="20"/>
  <c r="Q76" i="20"/>
  <c r="K67" i="20"/>
  <c r="L67" i="20" s="1"/>
  <c r="M67" i="20"/>
  <c r="N67" i="20" s="1"/>
  <c r="Q67" i="20"/>
  <c r="T98" i="20"/>
  <c r="S98" i="20"/>
  <c r="O58" i="20"/>
  <c r="P58" i="20" s="1"/>
  <c r="Q89" i="20"/>
  <c r="S65" i="20"/>
  <c r="T65" i="20"/>
  <c r="H76" i="20"/>
  <c r="K76" i="20" s="1"/>
  <c r="L76" i="20" s="1"/>
  <c r="T78" i="20"/>
  <c r="S78" i="20"/>
  <c r="H85" i="20"/>
  <c r="K85" i="20" s="1"/>
  <c r="L85" i="20" s="1"/>
  <c r="O73" i="20"/>
  <c r="P73" i="20" s="1"/>
  <c r="K90" i="20"/>
  <c r="L90" i="20" s="1"/>
  <c r="O90" i="20" s="1"/>
  <c r="P90" i="20" s="1"/>
  <c r="M83" i="20"/>
  <c r="N83" i="20" s="1"/>
  <c r="K83" i="20"/>
  <c r="L83" i="20" s="1"/>
  <c r="Q83" i="20"/>
  <c r="M80" i="20"/>
  <c r="N80" i="20" s="1"/>
  <c r="K80" i="20"/>
  <c r="L80" i="20" s="1"/>
  <c r="Q80" i="20"/>
  <c r="K65" i="20"/>
  <c r="L65" i="20" s="1"/>
  <c r="O65" i="20" s="1"/>
  <c r="P65" i="20" s="1"/>
  <c r="M66" i="20"/>
  <c r="N66" i="20" s="1"/>
  <c r="O66" i="20" s="1"/>
  <c r="P66" i="20" s="1"/>
  <c r="S82" i="20"/>
  <c r="T82" i="20"/>
  <c r="H89" i="20"/>
  <c r="K89" i="20" s="1"/>
  <c r="L89" i="20" s="1"/>
  <c r="K62" i="20"/>
  <c r="L62" i="20" s="1"/>
  <c r="M62" i="20"/>
  <c r="N62" i="20" s="1"/>
  <c r="Q62" i="20"/>
  <c r="T59" i="20"/>
  <c r="S59" i="20"/>
  <c r="M91" i="20"/>
  <c r="N91" i="20" s="1"/>
  <c r="O91" i="20" s="1"/>
  <c r="P91" i="20" s="1"/>
  <c r="M68" i="20"/>
  <c r="N68" i="20" s="1"/>
  <c r="K68" i="20"/>
  <c r="L68" i="20" s="1"/>
  <c r="Q68" i="20"/>
  <c r="K86" i="20"/>
  <c r="L86" i="20" s="1"/>
  <c r="M86" i="20"/>
  <c r="N86" i="20" s="1"/>
  <c r="Q86" i="20"/>
  <c r="O98" i="20"/>
  <c r="P98" i="20" s="1"/>
  <c r="M82" i="20"/>
  <c r="N82" i="20" s="1"/>
  <c r="O82" i="20" s="1"/>
  <c r="P82" i="20" s="1"/>
  <c r="M78" i="20"/>
  <c r="N78" i="20" s="1"/>
  <c r="O78" i="20" s="1"/>
  <c r="P78" i="20" s="1"/>
  <c r="S60" i="20"/>
  <c r="M61" i="20"/>
  <c r="N61" i="20" s="1"/>
  <c r="K61" i="20"/>
  <c r="L61" i="20" s="1"/>
  <c r="Q61" i="20"/>
  <c r="O63" i="20"/>
  <c r="P63" i="20" s="1"/>
  <c r="T57" i="20"/>
  <c r="S57" i="20"/>
  <c r="T92" i="20"/>
  <c r="M77" i="20"/>
  <c r="N77" i="20" s="1"/>
  <c r="K77" i="20"/>
  <c r="L77" i="20" s="1"/>
  <c r="Q77" i="20"/>
  <c r="M59" i="20"/>
  <c r="N59" i="20" s="1"/>
  <c r="O59" i="20" s="1"/>
  <c r="P59" i="20" s="1"/>
  <c r="T70" i="20"/>
  <c r="T74" i="20"/>
  <c r="S74" i="20"/>
  <c r="O79" i="20"/>
  <c r="P79" i="20" s="1"/>
  <c r="O96" i="20"/>
  <c r="P96" i="20" s="1"/>
  <c r="K72" i="20"/>
  <c r="L72" i="20" s="1"/>
  <c r="M72" i="20"/>
  <c r="N72" i="20" s="1"/>
  <c r="Q72" i="20"/>
  <c r="S66" i="20"/>
  <c r="T66" i="20"/>
  <c r="Q67" i="19"/>
  <c r="T64" i="19"/>
  <c r="S64" i="19"/>
  <c r="Q62" i="19"/>
  <c r="K96" i="19"/>
  <c r="L96" i="19" s="1"/>
  <c r="M96" i="19"/>
  <c r="N96" i="19" s="1"/>
  <c r="Q96" i="19"/>
  <c r="T58" i="19"/>
  <c r="T93" i="19"/>
  <c r="K78" i="19"/>
  <c r="L78" i="19" s="1"/>
  <c r="O78" i="19" s="1"/>
  <c r="P78" i="19" s="1"/>
  <c r="T94" i="19"/>
  <c r="S94" i="19"/>
  <c r="T61" i="19"/>
  <c r="S61" i="19"/>
  <c r="M59" i="19"/>
  <c r="N59" i="19" s="1"/>
  <c r="K59" i="19"/>
  <c r="L59" i="19" s="1"/>
  <c r="Q59" i="19"/>
  <c r="Q84" i="19"/>
  <c r="H84" i="19"/>
  <c r="M84" i="19" s="1"/>
  <c r="N84" i="19" s="1"/>
  <c r="K66" i="19"/>
  <c r="L66" i="19" s="1"/>
  <c r="M66" i="19"/>
  <c r="N66" i="19" s="1"/>
  <c r="Q66" i="19"/>
  <c r="T81" i="19"/>
  <c r="S81" i="19"/>
  <c r="K92" i="19"/>
  <c r="L92" i="19" s="1"/>
  <c r="O92" i="19" s="1"/>
  <c r="P92" i="19" s="1"/>
  <c r="T85" i="19"/>
  <c r="S85" i="19"/>
  <c r="M82" i="19"/>
  <c r="N82" i="19" s="1"/>
  <c r="K82" i="19"/>
  <c r="L82" i="19" s="1"/>
  <c r="Q82" i="19"/>
  <c r="M68" i="19"/>
  <c r="N68" i="19" s="1"/>
  <c r="K68" i="19"/>
  <c r="L68" i="19" s="1"/>
  <c r="Q68" i="19"/>
  <c r="O94" i="19"/>
  <c r="P94" i="19" s="1"/>
  <c r="H62" i="19"/>
  <c r="M62" i="19" s="1"/>
  <c r="N62" i="19" s="1"/>
  <c r="O81" i="19"/>
  <c r="P81" i="19" s="1"/>
  <c r="K86" i="19"/>
  <c r="L86" i="19" s="1"/>
  <c r="O86" i="19" s="1"/>
  <c r="P86" i="19" s="1"/>
  <c r="T72" i="19"/>
  <c r="T83" i="19"/>
  <c r="Q89" i="19"/>
  <c r="T71" i="19"/>
  <c r="S71" i="19"/>
  <c r="T92" i="19"/>
  <c r="S92" i="19"/>
  <c r="H67" i="19"/>
  <c r="M67" i="19" s="1"/>
  <c r="N67" i="19" s="1"/>
  <c r="S75" i="19"/>
  <c r="K63" i="19"/>
  <c r="L63" i="19" s="1"/>
  <c r="O63" i="19" s="1"/>
  <c r="P63" i="19" s="1"/>
  <c r="H89" i="19"/>
  <c r="M89" i="19" s="1"/>
  <c r="N89" i="19" s="1"/>
  <c r="O64" i="19"/>
  <c r="P64" i="19" s="1"/>
  <c r="M65" i="19"/>
  <c r="N65" i="19" s="1"/>
  <c r="K65" i="19"/>
  <c r="L65" i="19" s="1"/>
  <c r="Q65" i="19"/>
  <c r="T91" i="19"/>
  <c r="S91" i="19"/>
  <c r="M57" i="19"/>
  <c r="N57" i="19" s="1"/>
  <c r="K57" i="19"/>
  <c r="L57" i="19" s="1"/>
  <c r="Q57" i="19"/>
  <c r="S60" i="19"/>
  <c r="T60" i="19"/>
  <c r="T88" i="19"/>
  <c r="S88" i="19"/>
  <c r="T90" i="19"/>
  <c r="S73" i="19"/>
  <c r="S70" i="18"/>
  <c r="Q68" i="18"/>
  <c r="T93" i="18"/>
  <c r="S93" i="18"/>
  <c r="T65" i="18"/>
  <c r="S65" i="18"/>
  <c r="O70" i="18"/>
  <c r="P70" i="18" s="1"/>
  <c r="Q79" i="18"/>
  <c r="K88" i="18"/>
  <c r="L88" i="18" s="1"/>
  <c r="M88" i="18"/>
  <c r="N88" i="18" s="1"/>
  <c r="Q88" i="18"/>
  <c r="T95" i="18"/>
  <c r="S95" i="18"/>
  <c r="Q82" i="18"/>
  <c r="T72" i="18"/>
  <c r="S72" i="18"/>
  <c r="M80" i="18"/>
  <c r="N80" i="18" s="1"/>
  <c r="K80" i="18"/>
  <c r="L80" i="18" s="1"/>
  <c r="Q80" i="18"/>
  <c r="O98" i="18"/>
  <c r="P98" i="18" s="1"/>
  <c r="K73" i="18"/>
  <c r="L73" i="18" s="1"/>
  <c r="O73" i="18" s="1"/>
  <c r="P73" i="18" s="1"/>
  <c r="M76" i="18"/>
  <c r="N76" i="18" s="1"/>
  <c r="K76" i="18"/>
  <c r="L76" i="18" s="1"/>
  <c r="Q76" i="18"/>
  <c r="T78" i="18"/>
  <c r="S78" i="18"/>
  <c r="T91" i="18"/>
  <c r="S91" i="18"/>
  <c r="S61" i="18"/>
  <c r="S73" i="18"/>
  <c r="T73" i="18"/>
  <c r="H68" i="18"/>
  <c r="M68" i="18" s="1"/>
  <c r="N68" i="18" s="1"/>
  <c r="M92" i="18"/>
  <c r="N92" i="18" s="1"/>
  <c r="O92" i="18" s="1"/>
  <c r="P92" i="18" s="1"/>
  <c r="S81" i="18"/>
  <c r="M74" i="18"/>
  <c r="N74" i="18" s="1"/>
  <c r="K74" i="18"/>
  <c r="L74" i="18" s="1"/>
  <c r="Q74" i="18"/>
  <c r="K93" i="18"/>
  <c r="L93" i="18" s="1"/>
  <c r="O93" i="18" s="1"/>
  <c r="P93" i="18" s="1"/>
  <c r="O75" i="18"/>
  <c r="P75" i="18" s="1"/>
  <c r="T59" i="18"/>
  <c r="S59" i="18"/>
  <c r="H82" i="18"/>
  <c r="M82" i="18" s="1"/>
  <c r="N82" i="18" s="1"/>
  <c r="S67" i="18"/>
  <c r="T67" i="18"/>
  <c r="T90" i="18"/>
  <c r="S90" i="18"/>
  <c r="O96" i="18"/>
  <c r="P96" i="18" s="1"/>
  <c r="S77" i="18"/>
  <c r="M94" i="18"/>
  <c r="N94" i="18" s="1"/>
  <c r="K94" i="18"/>
  <c r="L94" i="18" s="1"/>
  <c r="Q94" i="18"/>
  <c r="T96" i="18"/>
  <c r="S58" i="18"/>
  <c r="T58" i="18"/>
  <c r="O84" i="18"/>
  <c r="P84" i="18" s="1"/>
  <c r="S86" i="18"/>
  <c r="T97" i="18"/>
  <c r="S83" i="18"/>
  <c r="O60" i="18"/>
  <c r="P60" i="18" s="1"/>
  <c r="H79" i="18"/>
  <c r="M79" i="18" s="1"/>
  <c r="N79" i="18" s="1"/>
  <c r="T62" i="18"/>
  <c r="O91" i="18"/>
  <c r="P91" i="18" s="1"/>
  <c r="K58" i="18"/>
  <c r="L58" i="18" s="1"/>
  <c r="O58" i="18" s="1"/>
  <c r="P58" i="18" s="1"/>
  <c r="S89" i="18"/>
  <c r="M66" i="18"/>
  <c r="N66" i="18" s="1"/>
  <c r="K66" i="18"/>
  <c r="L66" i="18" s="1"/>
  <c r="Q66" i="18"/>
  <c r="Q78" i="17"/>
  <c r="S61" i="17"/>
  <c r="T61" i="17"/>
  <c r="T68" i="17"/>
  <c r="S68" i="17"/>
  <c r="Q71" i="17"/>
  <c r="O86" i="17"/>
  <c r="P86" i="17" s="1"/>
  <c r="K91" i="17"/>
  <c r="L91" i="17" s="1"/>
  <c r="M91" i="17"/>
  <c r="N91" i="17" s="1"/>
  <c r="Q91" i="17"/>
  <c r="S93" i="17"/>
  <c r="T66" i="17"/>
  <c r="S66" i="17"/>
  <c r="Q60" i="17"/>
  <c r="S90" i="17"/>
  <c r="K69" i="17"/>
  <c r="L69" i="17" s="1"/>
  <c r="M69" i="17"/>
  <c r="N69" i="17" s="1"/>
  <c r="Q69" i="17"/>
  <c r="T81" i="17"/>
  <c r="S81" i="17"/>
  <c r="O76" i="17"/>
  <c r="P76" i="17" s="1"/>
  <c r="K74" i="17"/>
  <c r="L74" i="17" s="1"/>
  <c r="O74" i="17" s="1"/>
  <c r="P74" i="17" s="1"/>
  <c r="M67" i="17"/>
  <c r="N67" i="17" s="1"/>
  <c r="O67" i="17" s="1"/>
  <c r="P67" i="17" s="1"/>
  <c r="T74" i="17"/>
  <c r="S74" i="17"/>
  <c r="K98" i="17"/>
  <c r="L98" i="17" s="1"/>
  <c r="O98" i="17" s="1"/>
  <c r="P98" i="17" s="1"/>
  <c r="M97" i="17"/>
  <c r="N97" i="17" s="1"/>
  <c r="K97" i="17"/>
  <c r="L97" i="17" s="1"/>
  <c r="Q97" i="17"/>
  <c r="K94" i="17"/>
  <c r="L94" i="17" s="1"/>
  <c r="O94" i="17" s="1"/>
  <c r="P94" i="17" s="1"/>
  <c r="T80" i="17"/>
  <c r="S80" i="17"/>
  <c r="T79" i="17"/>
  <c r="S79" i="17"/>
  <c r="O70" i="17"/>
  <c r="P70" i="17" s="1"/>
  <c r="Q73" i="17"/>
  <c r="T83" i="17"/>
  <c r="S83" i="17"/>
  <c r="H78" i="17"/>
  <c r="M78" i="17" s="1"/>
  <c r="N78" i="17" s="1"/>
  <c r="K89" i="17"/>
  <c r="L89" i="17" s="1"/>
  <c r="M89" i="17"/>
  <c r="N89" i="17" s="1"/>
  <c r="Q89" i="17"/>
  <c r="K84" i="17"/>
  <c r="L84" i="17" s="1"/>
  <c r="O84" i="17" s="1"/>
  <c r="P84" i="17" s="1"/>
  <c r="T70" i="17"/>
  <c r="T82" i="17"/>
  <c r="S82" i="17"/>
  <c r="H60" i="17"/>
  <c r="K60" i="17" s="1"/>
  <c r="L60" i="17" s="1"/>
  <c r="O96" i="17"/>
  <c r="P96" i="17" s="1"/>
  <c r="T84" i="17"/>
  <c r="S84" i="17"/>
  <c r="K83" i="17"/>
  <c r="L83" i="17" s="1"/>
  <c r="O83" i="17" s="1"/>
  <c r="P83" i="17" s="1"/>
  <c r="H71" i="17"/>
  <c r="K71" i="17" s="1"/>
  <c r="L71" i="17" s="1"/>
  <c r="H73" i="17"/>
  <c r="K73" i="17" s="1"/>
  <c r="L73" i="17" s="1"/>
  <c r="M68" i="17"/>
  <c r="N68" i="17" s="1"/>
  <c r="O68" i="17" s="1"/>
  <c r="P68" i="17" s="1"/>
  <c r="K64" i="17"/>
  <c r="L64" i="17" s="1"/>
  <c r="O64" i="17" s="1"/>
  <c r="P64" i="17" s="1"/>
  <c r="M80" i="17"/>
  <c r="N80" i="17" s="1"/>
  <c r="O80" i="17" s="1"/>
  <c r="P80" i="17" s="1"/>
  <c r="S77" i="17"/>
  <c r="K85" i="17"/>
  <c r="L85" i="17" s="1"/>
  <c r="M85" i="17"/>
  <c r="N85" i="17" s="1"/>
  <c r="Q85" i="17"/>
  <c r="K57" i="17"/>
  <c r="L57" i="17" s="1"/>
  <c r="M57" i="17"/>
  <c r="N57" i="17" s="1"/>
  <c r="Q57" i="17"/>
  <c r="M87" i="17"/>
  <c r="N87" i="17" s="1"/>
  <c r="K87" i="17"/>
  <c r="L87" i="17" s="1"/>
  <c r="Q87" i="17"/>
  <c r="O97" i="16"/>
  <c r="P97" i="16" s="1"/>
  <c r="O96" i="16"/>
  <c r="P96" i="16" s="1"/>
  <c r="M94" i="16"/>
  <c r="N94" i="16" s="1"/>
  <c r="O94" i="16" s="1"/>
  <c r="P94" i="16" s="1"/>
  <c r="O92" i="16"/>
  <c r="P92" i="16" s="1"/>
  <c r="K90" i="16"/>
  <c r="L90" i="16" s="1"/>
  <c r="O90" i="16" s="1"/>
  <c r="P90" i="16" s="1"/>
  <c r="O82" i="16"/>
  <c r="P82" i="16" s="1"/>
  <c r="K74" i="16"/>
  <c r="L74" i="16" s="1"/>
  <c r="O74" i="16" s="1"/>
  <c r="P74" i="16" s="1"/>
  <c r="K73" i="16"/>
  <c r="L73" i="16" s="1"/>
  <c r="O73" i="16" s="1"/>
  <c r="P73" i="16" s="1"/>
  <c r="M72" i="16"/>
  <c r="N72" i="16" s="1"/>
  <c r="O72" i="16" s="1"/>
  <c r="P72" i="16" s="1"/>
  <c r="K68" i="16"/>
  <c r="L68" i="16" s="1"/>
  <c r="O68" i="16" s="1"/>
  <c r="P68" i="16" s="1"/>
  <c r="O57" i="16"/>
  <c r="P57" i="16" s="1"/>
  <c r="T72" i="16"/>
  <c r="T64" i="16"/>
  <c r="S97" i="16"/>
  <c r="O75" i="16"/>
  <c r="P75" i="16" s="1"/>
  <c r="O63" i="16"/>
  <c r="P63" i="16" s="1"/>
  <c r="O87" i="16"/>
  <c r="P87" i="16" s="1"/>
  <c r="O78" i="16"/>
  <c r="P78" i="16" s="1"/>
  <c r="T76" i="16"/>
  <c r="S80" i="16"/>
  <c r="K89" i="16"/>
  <c r="L89" i="16" s="1"/>
  <c r="O89" i="16" s="1"/>
  <c r="P89" i="16" s="1"/>
  <c r="O80" i="16"/>
  <c r="P80" i="16" s="1"/>
  <c r="K97" i="15"/>
  <c r="L97" i="15" s="1"/>
  <c r="O97" i="15" s="1"/>
  <c r="P97" i="15" s="1"/>
  <c r="K95" i="15"/>
  <c r="L95" i="15" s="1"/>
  <c r="O95" i="15" s="1"/>
  <c r="P95" i="15" s="1"/>
  <c r="M93" i="15"/>
  <c r="N93" i="15" s="1"/>
  <c r="O93" i="15" s="1"/>
  <c r="P93" i="15" s="1"/>
  <c r="K92" i="15"/>
  <c r="L92" i="15" s="1"/>
  <c r="O92" i="15" s="1"/>
  <c r="P92" i="15" s="1"/>
  <c r="K89" i="15"/>
  <c r="L89" i="15" s="1"/>
  <c r="O89" i="15" s="1"/>
  <c r="P89" i="15" s="1"/>
  <c r="O87" i="15"/>
  <c r="P87" i="15" s="1"/>
  <c r="O81" i="15"/>
  <c r="P81" i="15" s="1"/>
  <c r="O77" i="15"/>
  <c r="P77" i="15" s="1"/>
  <c r="K67" i="15"/>
  <c r="L67" i="15" s="1"/>
  <c r="O67" i="15" s="1"/>
  <c r="P67" i="15" s="1"/>
  <c r="M64" i="15"/>
  <c r="N64" i="15" s="1"/>
  <c r="O64" i="15" s="1"/>
  <c r="P64" i="15" s="1"/>
  <c r="M59" i="15"/>
  <c r="N59" i="15" s="1"/>
  <c r="O59" i="15" s="1"/>
  <c r="P59" i="15" s="1"/>
  <c r="O58" i="15"/>
  <c r="P58" i="15" s="1"/>
  <c r="P57" i="15"/>
  <c r="M66" i="15"/>
  <c r="N66" i="15" s="1"/>
  <c r="O66" i="15" s="1"/>
  <c r="P66" i="15" s="1"/>
  <c r="O60" i="15"/>
  <c r="P60" i="15" s="1"/>
  <c r="T64" i="15"/>
  <c r="M74" i="15"/>
  <c r="N74" i="15" s="1"/>
  <c r="O74" i="15" s="1"/>
  <c r="P74" i="15" s="1"/>
  <c r="O71" i="15"/>
  <c r="P71" i="15" s="1"/>
  <c r="T60" i="15"/>
  <c r="S70" i="15"/>
  <c r="T72" i="15"/>
  <c r="S81" i="15"/>
  <c r="M62" i="16"/>
  <c r="N62" i="16" s="1"/>
  <c r="O62" i="16" s="1"/>
  <c r="P62" i="16" s="1"/>
  <c r="O81" i="16"/>
  <c r="P81" i="16" s="1"/>
  <c r="O95" i="16"/>
  <c r="P95" i="16" s="1"/>
  <c r="T65" i="16"/>
  <c r="S65" i="16"/>
  <c r="T69" i="16"/>
  <c r="S69" i="16"/>
  <c r="S68" i="16"/>
  <c r="M86" i="16"/>
  <c r="N86" i="16" s="1"/>
  <c r="O86" i="16" s="1"/>
  <c r="P86" i="16" s="1"/>
  <c r="M69" i="16"/>
  <c r="N69" i="16" s="1"/>
  <c r="O69" i="16" s="1"/>
  <c r="P69" i="16" s="1"/>
  <c r="T75" i="16"/>
  <c r="S75" i="16"/>
  <c r="O93" i="16"/>
  <c r="P93" i="16" s="1"/>
  <c r="M79" i="16"/>
  <c r="N79" i="16" s="1"/>
  <c r="O79" i="16" s="1"/>
  <c r="P79" i="16" s="1"/>
  <c r="S62" i="16"/>
  <c r="S93" i="16"/>
  <c r="K83" i="16"/>
  <c r="L83" i="16" s="1"/>
  <c r="O83" i="16" s="1"/>
  <c r="P83" i="16" s="1"/>
  <c r="T63" i="16"/>
  <c r="S63" i="16"/>
  <c r="T96" i="16"/>
  <c r="O76" i="16"/>
  <c r="P76" i="16" s="1"/>
  <c r="T82" i="16"/>
  <c r="O59" i="16"/>
  <c r="P59" i="16" s="1"/>
  <c r="S89" i="16"/>
  <c r="O84" i="16"/>
  <c r="P84" i="16" s="1"/>
  <c r="T71" i="16"/>
  <c r="S71" i="16"/>
  <c r="S84" i="16"/>
  <c r="T84" i="16"/>
  <c r="K88" i="16"/>
  <c r="L88" i="16" s="1"/>
  <c r="O88" i="16" s="1"/>
  <c r="P88" i="16" s="1"/>
  <c r="M85" i="16"/>
  <c r="N85" i="16" s="1"/>
  <c r="K85" i="16"/>
  <c r="L85" i="16" s="1"/>
  <c r="Q85" i="16"/>
  <c r="K60" i="16"/>
  <c r="L60" i="16" s="1"/>
  <c r="O60" i="16" s="1"/>
  <c r="P60" i="16" s="1"/>
  <c r="O77" i="16"/>
  <c r="P77" i="16" s="1"/>
  <c r="S61" i="15"/>
  <c r="T61" i="15"/>
  <c r="M73" i="15"/>
  <c r="N73" i="15" s="1"/>
  <c r="K73" i="15"/>
  <c r="L73" i="15" s="1"/>
  <c r="Q73" i="15"/>
  <c r="M69" i="15"/>
  <c r="N69" i="15" s="1"/>
  <c r="K69" i="15"/>
  <c r="L69" i="15" s="1"/>
  <c r="Q69" i="15"/>
  <c r="Q68" i="15"/>
  <c r="T63" i="15"/>
  <c r="S63" i="15"/>
  <c r="O98" i="15"/>
  <c r="P98" i="15" s="1"/>
  <c r="T66" i="15"/>
  <c r="S66" i="15"/>
  <c r="M83" i="15"/>
  <c r="N83" i="15" s="1"/>
  <c r="K83" i="15"/>
  <c r="L83" i="15" s="1"/>
  <c r="Q83" i="15"/>
  <c r="H68" i="15"/>
  <c r="K68" i="15" s="1"/>
  <c r="L68" i="15" s="1"/>
  <c r="M63" i="15"/>
  <c r="N63" i="15" s="1"/>
  <c r="O63" i="15" s="1"/>
  <c r="P63" i="15" s="1"/>
  <c r="T67" i="15"/>
  <c r="M76" i="15"/>
  <c r="N76" i="15" s="1"/>
  <c r="O76" i="15" s="1"/>
  <c r="P76" i="15" s="1"/>
  <c r="O70" i="15"/>
  <c r="P70" i="15" s="1"/>
  <c r="T59" i="15"/>
  <c r="S59" i="15"/>
  <c r="K86" i="15"/>
  <c r="L86" i="15" s="1"/>
  <c r="M86" i="15"/>
  <c r="N86" i="15" s="1"/>
  <c r="Q86" i="15"/>
  <c r="T94" i="15"/>
  <c r="S94" i="15"/>
  <c r="K85" i="15"/>
  <c r="L85" i="15" s="1"/>
  <c r="M85" i="15"/>
  <c r="N85" i="15" s="1"/>
  <c r="Q85" i="15"/>
  <c r="M78" i="15"/>
  <c r="N78" i="15" s="1"/>
  <c r="K78" i="15"/>
  <c r="L78" i="15" s="1"/>
  <c r="Q78" i="15"/>
  <c r="K80" i="15"/>
  <c r="L80" i="15" s="1"/>
  <c r="M80" i="15"/>
  <c r="N80" i="15" s="1"/>
  <c r="Q80" i="15"/>
  <c r="O79" i="15"/>
  <c r="P79" i="15" s="1"/>
  <c r="T93" i="15"/>
  <c r="S93" i="15"/>
  <c r="M96" i="15"/>
  <c r="N96" i="15" s="1"/>
  <c r="O96" i="15" s="1"/>
  <c r="P96" i="15" s="1"/>
  <c r="M88" i="15"/>
  <c r="N88" i="15" s="1"/>
  <c r="K88" i="15"/>
  <c r="L88" i="15" s="1"/>
  <c r="Q88" i="15"/>
  <c r="S76" i="15"/>
  <c r="T76" i="15"/>
  <c r="O61" i="15"/>
  <c r="P61" i="15" s="1"/>
  <c r="K94" i="15"/>
  <c r="L94" i="15" s="1"/>
  <c r="O94" i="15" s="1"/>
  <c r="P94" i="15" s="1"/>
  <c r="Q91" i="15"/>
  <c r="M82" i="15"/>
  <c r="N82" i="15" s="1"/>
  <c r="K82" i="15"/>
  <c r="L82" i="15" s="1"/>
  <c r="Q82" i="15"/>
  <c r="S84" i="15"/>
  <c r="S96" i="15"/>
  <c r="T96" i="15"/>
  <c r="O65" i="15"/>
  <c r="P65" i="15" s="1"/>
  <c r="H91" i="15"/>
  <c r="M91" i="15" s="1"/>
  <c r="N91" i="15" s="1"/>
  <c r="T92" i="15"/>
  <c r="S92" i="15"/>
  <c r="O62" i="15"/>
  <c r="P62" i="15" s="1"/>
  <c r="K91" i="14"/>
  <c r="L91" i="14" s="1"/>
  <c r="O91" i="14" s="1"/>
  <c r="P91" i="14" s="1"/>
  <c r="O85" i="14"/>
  <c r="P85" i="14" s="1"/>
  <c r="M81" i="14"/>
  <c r="N81" i="14" s="1"/>
  <c r="O81" i="14" s="1"/>
  <c r="P81" i="14" s="1"/>
  <c r="K72" i="14"/>
  <c r="L72" i="14" s="1"/>
  <c r="O72" i="14" s="1"/>
  <c r="P72" i="14" s="1"/>
  <c r="O68" i="14"/>
  <c r="P68" i="14" s="1"/>
  <c r="O65" i="14"/>
  <c r="P65" i="14" s="1"/>
  <c r="M63" i="14"/>
  <c r="N63" i="14" s="1"/>
  <c r="O63" i="14" s="1"/>
  <c r="P63" i="14" s="1"/>
  <c r="K60" i="14"/>
  <c r="L60" i="14" s="1"/>
  <c r="O60" i="14" s="1"/>
  <c r="P60" i="14" s="1"/>
  <c r="M57" i="14"/>
  <c r="N57" i="14" s="1"/>
  <c r="O57" i="14" s="1"/>
  <c r="P57" i="14" s="1"/>
  <c r="T89" i="14"/>
  <c r="K89" i="14"/>
  <c r="L89" i="14" s="1"/>
  <c r="O89" i="14" s="1"/>
  <c r="P89" i="14" s="1"/>
  <c r="O93" i="14"/>
  <c r="P93" i="14" s="1"/>
  <c r="S84" i="14"/>
  <c r="S91" i="14"/>
  <c r="K98" i="14"/>
  <c r="L98" i="14" s="1"/>
  <c r="O98" i="14" s="1"/>
  <c r="P98" i="14" s="1"/>
  <c r="K66" i="14"/>
  <c r="L66" i="14" s="1"/>
  <c r="O66" i="14" s="1"/>
  <c r="P66" i="14" s="1"/>
  <c r="S80" i="14"/>
  <c r="T64" i="14"/>
  <c r="O90" i="14"/>
  <c r="P90" i="14" s="1"/>
  <c r="K58" i="14"/>
  <c r="L58" i="14" s="1"/>
  <c r="O58" i="14" s="1"/>
  <c r="P58" i="14" s="1"/>
  <c r="M59" i="14"/>
  <c r="N59" i="14" s="1"/>
  <c r="O59" i="14" s="1"/>
  <c r="P59" i="14" s="1"/>
  <c r="S60" i="14"/>
  <c r="S95" i="14"/>
  <c r="Q79" i="14"/>
  <c r="M67" i="14"/>
  <c r="N67" i="14" s="1"/>
  <c r="K67" i="14"/>
  <c r="L67" i="14" s="1"/>
  <c r="Q67" i="14"/>
  <c r="T98" i="14"/>
  <c r="T81" i="14"/>
  <c r="O74" i="14"/>
  <c r="P74" i="14" s="1"/>
  <c r="K94" i="14"/>
  <c r="L94" i="14" s="1"/>
  <c r="O94" i="14" s="1"/>
  <c r="P94" i="14" s="1"/>
  <c r="S62" i="14"/>
  <c r="T62" i="14"/>
  <c r="M73" i="14"/>
  <c r="N73" i="14" s="1"/>
  <c r="O73" i="14" s="1"/>
  <c r="P73" i="14" s="1"/>
  <c r="T69" i="14"/>
  <c r="S69" i="14"/>
  <c r="T59" i="14"/>
  <c r="S59" i="14"/>
  <c r="K83" i="14"/>
  <c r="L83" i="14" s="1"/>
  <c r="O83" i="14" s="1"/>
  <c r="P83" i="14" s="1"/>
  <c r="T73" i="14"/>
  <c r="S73" i="14"/>
  <c r="O96" i="14"/>
  <c r="P96" i="14" s="1"/>
  <c r="M82" i="14"/>
  <c r="N82" i="14" s="1"/>
  <c r="K82" i="14"/>
  <c r="L82" i="14" s="1"/>
  <c r="Q82" i="14"/>
  <c r="O69" i="14"/>
  <c r="P69" i="14" s="1"/>
  <c r="K86" i="14"/>
  <c r="L86" i="14" s="1"/>
  <c r="M86" i="14"/>
  <c r="N86" i="14" s="1"/>
  <c r="Q86" i="14"/>
  <c r="S70" i="14"/>
  <c r="Q71" i="14"/>
  <c r="M76" i="14"/>
  <c r="N76" i="14" s="1"/>
  <c r="K76" i="14"/>
  <c r="L76" i="14" s="1"/>
  <c r="Q76" i="14"/>
  <c r="K75" i="14"/>
  <c r="L75" i="14" s="1"/>
  <c r="M75" i="14"/>
  <c r="N75" i="14" s="1"/>
  <c r="Q75" i="14"/>
  <c r="O95" i="14"/>
  <c r="P95" i="14" s="1"/>
  <c r="H79" i="14"/>
  <c r="M79" i="14" s="1"/>
  <c r="N79" i="14" s="1"/>
  <c r="O62" i="14"/>
  <c r="P62" i="14" s="1"/>
  <c r="H71" i="14"/>
  <c r="K71" i="14" s="1"/>
  <c r="L71" i="14" s="1"/>
  <c r="T61" i="14"/>
  <c r="S61" i="14"/>
  <c r="O70" i="14"/>
  <c r="P70" i="14" s="1"/>
  <c r="M77" i="14"/>
  <c r="N77" i="14" s="1"/>
  <c r="K77" i="14"/>
  <c r="L77" i="14" s="1"/>
  <c r="Q77" i="14"/>
  <c r="S58" i="14"/>
  <c r="T58" i="14"/>
  <c r="S94" i="14"/>
  <c r="O84" i="14"/>
  <c r="P84" i="14" s="1"/>
  <c r="T83" i="14"/>
  <c r="T66" i="14"/>
  <c r="S66" i="14"/>
  <c r="S57" i="14"/>
  <c r="K78" i="14"/>
  <c r="L78" i="14" s="1"/>
  <c r="M78" i="14"/>
  <c r="N78" i="14" s="1"/>
  <c r="Q78" i="14"/>
  <c r="T90" i="14"/>
  <c r="S90" i="14"/>
  <c r="M88" i="14"/>
  <c r="N88" i="14" s="1"/>
  <c r="K88" i="14"/>
  <c r="L88" i="14" s="1"/>
  <c r="Q88" i="14"/>
  <c r="O94" i="11"/>
  <c r="P94" i="11" s="1"/>
  <c r="K89" i="11"/>
  <c r="L89" i="11" s="1"/>
  <c r="O89" i="11" s="1"/>
  <c r="P89" i="11" s="1"/>
  <c r="M82" i="11"/>
  <c r="N82" i="11" s="1"/>
  <c r="O82" i="11" s="1"/>
  <c r="P82" i="11" s="1"/>
  <c r="K73" i="11"/>
  <c r="L73" i="11" s="1"/>
  <c r="O73" i="11" s="1"/>
  <c r="P73" i="11" s="1"/>
  <c r="M70" i="11"/>
  <c r="N70" i="11" s="1"/>
  <c r="O70" i="11" s="1"/>
  <c r="P70" i="11" s="1"/>
  <c r="O65" i="11"/>
  <c r="P65" i="11" s="1"/>
  <c r="M64" i="11"/>
  <c r="N64" i="11" s="1"/>
  <c r="O64" i="11" s="1"/>
  <c r="P64" i="11" s="1"/>
  <c r="K57" i="11"/>
  <c r="L57" i="11" s="1"/>
  <c r="O57" i="11" s="1"/>
  <c r="P57" i="11" s="1"/>
  <c r="O66" i="11"/>
  <c r="P66" i="11" s="1"/>
  <c r="O63" i="11"/>
  <c r="P63" i="11" s="1"/>
  <c r="K60" i="11"/>
  <c r="L60" i="11" s="1"/>
  <c r="O60" i="11" s="1"/>
  <c r="P60" i="11" s="1"/>
  <c r="K97" i="11"/>
  <c r="L97" i="11" s="1"/>
  <c r="O97" i="11" s="1"/>
  <c r="P97" i="11" s="1"/>
  <c r="S57" i="11"/>
  <c r="M91" i="11"/>
  <c r="N91" i="11" s="1"/>
  <c r="O91" i="11" s="1"/>
  <c r="P91" i="11" s="1"/>
  <c r="K74" i="11"/>
  <c r="L74" i="11" s="1"/>
  <c r="O74" i="11" s="1"/>
  <c r="P74" i="11" s="1"/>
  <c r="M77" i="11"/>
  <c r="N77" i="11" s="1"/>
  <c r="O77" i="11" s="1"/>
  <c r="P77" i="11" s="1"/>
  <c r="T91" i="11"/>
  <c r="O90" i="11"/>
  <c r="P90" i="11" s="1"/>
  <c r="S63" i="11"/>
  <c r="T63" i="11"/>
  <c r="K93" i="11"/>
  <c r="L93" i="11" s="1"/>
  <c r="M93" i="11"/>
  <c r="N93" i="11" s="1"/>
  <c r="Q93" i="11"/>
  <c r="Q58" i="11"/>
  <c r="O72" i="11"/>
  <c r="P72" i="11" s="1"/>
  <c r="S70" i="11"/>
  <c r="T70" i="11"/>
  <c r="T66" i="11"/>
  <c r="Q84" i="11"/>
  <c r="T75" i="11"/>
  <c r="S75" i="11"/>
  <c r="S73" i="11"/>
  <c r="K75" i="11"/>
  <c r="L75" i="11" s="1"/>
  <c r="O75" i="11" s="1"/>
  <c r="P75" i="11" s="1"/>
  <c r="Q95" i="11"/>
  <c r="S74" i="11"/>
  <c r="T74" i="11"/>
  <c r="H84" i="11"/>
  <c r="M84" i="11" s="1"/>
  <c r="N84" i="11" s="1"/>
  <c r="T85" i="11"/>
  <c r="S85" i="11"/>
  <c r="O69" i="11"/>
  <c r="P69" i="11" s="1"/>
  <c r="K88" i="11"/>
  <c r="L88" i="11" s="1"/>
  <c r="M88" i="11"/>
  <c r="N88" i="11" s="1"/>
  <c r="Q88" i="11"/>
  <c r="K62" i="11"/>
  <c r="L62" i="11" s="1"/>
  <c r="M62" i="11"/>
  <c r="N62" i="11" s="1"/>
  <c r="Q62" i="11"/>
  <c r="T87" i="11"/>
  <c r="S87" i="11"/>
  <c r="T94" i="11"/>
  <c r="S94" i="11"/>
  <c r="M96" i="11"/>
  <c r="N96" i="11" s="1"/>
  <c r="K96" i="11"/>
  <c r="L96" i="11" s="1"/>
  <c r="Q96" i="11"/>
  <c r="S98" i="11"/>
  <c r="T98" i="11"/>
  <c r="M87" i="11"/>
  <c r="N87" i="11" s="1"/>
  <c r="O87" i="11" s="1"/>
  <c r="P87" i="11" s="1"/>
  <c r="H95" i="11"/>
  <c r="M95" i="11" s="1"/>
  <c r="N95" i="11" s="1"/>
  <c r="Q76" i="11"/>
  <c r="O81" i="11"/>
  <c r="P81" i="11" s="1"/>
  <c r="M92" i="11"/>
  <c r="N92" i="11" s="1"/>
  <c r="K92" i="11"/>
  <c r="L92" i="11" s="1"/>
  <c r="Q92" i="11"/>
  <c r="H58" i="11"/>
  <c r="M58" i="11" s="1"/>
  <c r="N58" i="11" s="1"/>
  <c r="Q59" i="11"/>
  <c r="H59" i="11"/>
  <c r="M59" i="11" s="1"/>
  <c r="N59" i="11" s="1"/>
  <c r="T60" i="11"/>
  <c r="S60" i="11"/>
  <c r="S77" i="11"/>
  <c r="T77" i="11"/>
  <c r="Q86" i="11"/>
  <c r="Q67" i="11"/>
  <c r="M71" i="11"/>
  <c r="N71" i="11" s="1"/>
  <c r="K71" i="11"/>
  <c r="L71" i="11" s="1"/>
  <c r="Q71" i="11"/>
  <c r="M98" i="11"/>
  <c r="N98" i="11" s="1"/>
  <c r="O98" i="11" s="1"/>
  <c r="P98" i="11" s="1"/>
  <c r="T89" i="11"/>
  <c r="S89" i="11"/>
  <c r="M83" i="11"/>
  <c r="N83" i="11" s="1"/>
  <c r="K83" i="11"/>
  <c r="L83" i="11" s="1"/>
  <c r="Q83" i="11"/>
  <c r="S69" i="11"/>
  <c r="K79" i="11"/>
  <c r="L79" i="11" s="1"/>
  <c r="M79" i="11"/>
  <c r="N79" i="11" s="1"/>
  <c r="Q79" i="11"/>
  <c r="K61" i="11"/>
  <c r="L61" i="11" s="1"/>
  <c r="O61" i="11" s="1"/>
  <c r="P61" i="11" s="1"/>
  <c r="M68" i="11"/>
  <c r="N68" i="11" s="1"/>
  <c r="K68" i="11"/>
  <c r="L68" i="11" s="1"/>
  <c r="Q68" i="11"/>
  <c r="K80" i="11"/>
  <c r="L80" i="11" s="1"/>
  <c r="O80" i="11" s="1"/>
  <c r="P80" i="11" s="1"/>
  <c r="H76" i="11"/>
  <c r="K76" i="11" s="1"/>
  <c r="L76" i="11" s="1"/>
  <c r="M85" i="11"/>
  <c r="N85" i="11" s="1"/>
  <c r="O85" i="11" s="1"/>
  <c r="P85" i="11" s="1"/>
  <c r="H67" i="11"/>
  <c r="K67" i="11" s="1"/>
  <c r="L67" i="11" s="1"/>
  <c r="Q78" i="11"/>
  <c r="H86" i="11"/>
  <c r="K86" i="11" s="1"/>
  <c r="L86" i="11" s="1"/>
  <c r="H78" i="11"/>
  <c r="M78" i="11" s="1"/>
  <c r="N78" i="11" s="1"/>
  <c r="T61" i="11"/>
  <c r="S61" i="11"/>
  <c r="M97" i="9"/>
  <c r="N97" i="9" s="1"/>
  <c r="O97" i="9" s="1"/>
  <c r="P97" i="9" s="1"/>
  <c r="M95" i="9"/>
  <c r="N95" i="9" s="1"/>
  <c r="O95" i="9" s="1"/>
  <c r="P95" i="9" s="1"/>
  <c r="M94" i="9"/>
  <c r="N94" i="9" s="1"/>
  <c r="O94" i="9" s="1"/>
  <c r="P94" i="9" s="1"/>
  <c r="M90" i="9"/>
  <c r="N90" i="9" s="1"/>
  <c r="O90" i="9" s="1"/>
  <c r="P90" i="9" s="1"/>
  <c r="K89" i="9"/>
  <c r="L89" i="9" s="1"/>
  <c r="O89" i="9" s="1"/>
  <c r="P89" i="9" s="1"/>
  <c r="O86" i="9"/>
  <c r="P86" i="9" s="1"/>
  <c r="O85" i="9"/>
  <c r="P85" i="9" s="1"/>
  <c r="M78" i="9"/>
  <c r="N78" i="9" s="1"/>
  <c r="O78" i="9" s="1"/>
  <c r="P78" i="9" s="1"/>
  <c r="O76" i="9"/>
  <c r="P76" i="9" s="1"/>
  <c r="K69" i="9"/>
  <c r="L69" i="9" s="1"/>
  <c r="O69" i="9" s="1"/>
  <c r="P69" i="9" s="1"/>
  <c r="M66" i="9"/>
  <c r="N66" i="9" s="1"/>
  <c r="O66" i="9" s="1"/>
  <c r="P66" i="9" s="1"/>
  <c r="O63" i="9"/>
  <c r="P63" i="9" s="1"/>
  <c r="M61" i="9"/>
  <c r="N61" i="9" s="1"/>
  <c r="O61" i="9" s="1"/>
  <c r="P61" i="9" s="1"/>
  <c r="K57" i="9"/>
  <c r="L57" i="9" s="1"/>
  <c r="O57" i="9" s="1"/>
  <c r="P57" i="9" s="1"/>
  <c r="O98" i="9"/>
  <c r="P98" i="9" s="1"/>
  <c r="O79" i="9"/>
  <c r="P79" i="9" s="1"/>
  <c r="M64" i="9"/>
  <c r="N64" i="9" s="1"/>
  <c r="O64" i="9" s="1"/>
  <c r="P64" i="9" s="1"/>
  <c r="S86" i="9"/>
  <c r="O72" i="9"/>
  <c r="P72" i="9" s="1"/>
  <c r="T83" i="9"/>
  <c r="K96" i="9"/>
  <c r="L96" i="9" s="1"/>
  <c r="M96" i="9"/>
  <c r="N96" i="9" s="1"/>
  <c r="Q96" i="9"/>
  <c r="T95" i="9"/>
  <c r="T78" i="9"/>
  <c r="S78" i="9"/>
  <c r="Q70" i="9"/>
  <c r="T57" i="9"/>
  <c r="S57" i="9"/>
  <c r="Q65" i="9"/>
  <c r="S69" i="9"/>
  <c r="T69" i="9"/>
  <c r="T60" i="9"/>
  <c r="S60" i="9"/>
  <c r="O84" i="9"/>
  <c r="P84" i="9" s="1"/>
  <c r="H70" i="9"/>
  <c r="M70" i="9" s="1"/>
  <c r="N70" i="9" s="1"/>
  <c r="Q77" i="9"/>
  <c r="S62" i="9"/>
  <c r="T67" i="9"/>
  <c r="S67" i="9"/>
  <c r="H65" i="9"/>
  <c r="M65" i="9" s="1"/>
  <c r="N65" i="9" s="1"/>
  <c r="S71" i="9"/>
  <c r="T97" i="9"/>
  <c r="S97" i="9"/>
  <c r="T61" i="9"/>
  <c r="S61" i="9"/>
  <c r="O75" i="9"/>
  <c r="P75" i="9" s="1"/>
  <c r="H77" i="9"/>
  <c r="K77" i="9" s="1"/>
  <c r="L77" i="9" s="1"/>
  <c r="S64" i="9"/>
  <c r="T64" i="9"/>
  <c r="O92" i="9"/>
  <c r="P92" i="9" s="1"/>
  <c r="S91" i="9"/>
  <c r="S98" i="9"/>
  <c r="S73" i="9"/>
  <c r="T73" i="9"/>
  <c r="K80" i="9"/>
  <c r="L80" i="9" s="1"/>
  <c r="M80" i="9"/>
  <c r="N80" i="9" s="1"/>
  <c r="Q80" i="9"/>
  <c r="T58" i="9"/>
  <c r="O83" i="9"/>
  <c r="P83" i="9" s="1"/>
  <c r="O62" i="9"/>
  <c r="P62" i="9" s="1"/>
  <c r="K93" i="9"/>
  <c r="L93" i="9" s="1"/>
  <c r="O93" i="9" s="1"/>
  <c r="P93" i="9" s="1"/>
  <c r="M88" i="9"/>
  <c r="N88" i="9" s="1"/>
  <c r="K88" i="9"/>
  <c r="L88" i="9" s="1"/>
  <c r="Q88" i="9"/>
  <c r="O59" i="9"/>
  <c r="P59" i="9" s="1"/>
  <c r="Q81" i="9"/>
  <c r="K68" i="9"/>
  <c r="L68" i="9" s="1"/>
  <c r="O68" i="9" s="1"/>
  <c r="P68" i="9" s="1"/>
  <c r="T94" i="9"/>
  <c r="S94" i="9"/>
  <c r="K73" i="9"/>
  <c r="L73" i="9" s="1"/>
  <c r="O73" i="9" s="1"/>
  <c r="P73" i="9" s="1"/>
  <c r="O67" i="9"/>
  <c r="P67" i="9" s="1"/>
  <c r="Q74" i="9"/>
  <c r="T92" i="9"/>
  <c r="S92" i="9"/>
  <c r="K87" i="9"/>
  <c r="L87" i="9" s="1"/>
  <c r="M87" i="9"/>
  <c r="N87" i="9" s="1"/>
  <c r="Q87" i="9"/>
  <c r="H81" i="9"/>
  <c r="M81" i="9" s="1"/>
  <c r="N81" i="9" s="1"/>
  <c r="H74" i="9"/>
  <c r="K74" i="9" s="1"/>
  <c r="L74" i="9" s="1"/>
  <c r="M82" i="9"/>
  <c r="N82" i="9" s="1"/>
  <c r="K82" i="9"/>
  <c r="L82" i="9" s="1"/>
  <c r="Q82" i="9"/>
  <c r="M98" i="26" l="1"/>
  <c r="N98" i="26" s="1"/>
  <c r="O98" i="26"/>
  <c r="P98" i="26" s="1"/>
  <c r="M72" i="21"/>
  <c r="N72" i="21" s="1"/>
  <c r="O72" i="21" s="1"/>
  <c r="P72" i="21" s="1"/>
  <c r="K79" i="14"/>
  <c r="L79" i="14" s="1"/>
  <c r="O79" i="14" s="1"/>
  <c r="P79" i="14" s="1"/>
  <c r="M77" i="9"/>
  <c r="N77" i="9" s="1"/>
  <c r="O84" i="31"/>
  <c r="P84" i="31" s="1"/>
  <c r="O82" i="31"/>
  <c r="P82" i="31" s="1"/>
  <c r="O60" i="31"/>
  <c r="P60" i="31" s="1"/>
  <c r="K74" i="31"/>
  <c r="L74" i="31" s="1"/>
  <c r="O74" i="31" s="1"/>
  <c r="P74" i="31" s="1"/>
  <c r="O64" i="31"/>
  <c r="P64" i="31" s="1"/>
  <c r="O77" i="31"/>
  <c r="P77" i="31" s="1"/>
  <c r="O69" i="31"/>
  <c r="P69" i="31" s="1"/>
  <c r="T70" i="31"/>
  <c r="S70" i="31"/>
  <c r="O87" i="31"/>
  <c r="P87" i="31" s="1"/>
  <c r="T83" i="31"/>
  <c r="S83" i="31"/>
  <c r="M70" i="31"/>
  <c r="N70" i="31" s="1"/>
  <c r="O70" i="31" s="1"/>
  <c r="P70" i="31" s="1"/>
  <c r="T74" i="31"/>
  <c r="S74" i="31"/>
  <c r="T87" i="31"/>
  <c r="S87" i="31"/>
  <c r="O83" i="31"/>
  <c r="P83" i="31" s="1"/>
  <c r="T63" i="31"/>
  <c r="S63" i="31"/>
  <c r="O63" i="31"/>
  <c r="P63" i="31" s="1"/>
  <c r="S82" i="31"/>
  <c r="T82" i="31"/>
  <c r="T85" i="31"/>
  <c r="S85" i="31"/>
  <c r="T64" i="31"/>
  <c r="S64" i="31"/>
  <c r="S79" i="31"/>
  <c r="T79" i="31"/>
  <c r="O79" i="31"/>
  <c r="P79" i="31" s="1"/>
  <c r="O85" i="31"/>
  <c r="P85" i="31" s="1"/>
  <c r="T84" i="31"/>
  <c r="S84" i="31"/>
  <c r="T60" i="31"/>
  <c r="I4" i="31" s="1"/>
  <c r="I6" i="31" s="1"/>
  <c r="I7" i="31" s="1"/>
  <c r="S60" i="31"/>
  <c r="I3" i="31" s="1"/>
  <c r="I5" i="31" s="1"/>
  <c r="T69" i="31"/>
  <c r="S69" i="31"/>
  <c r="T77" i="31"/>
  <c r="S77" i="31"/>
  <c r="O86" i="26"/>
  <c r="P86" i="26" s="1"/>
  <c r="O69" i="26"/>
  <c r="P69" i="26" s="1"/>
  <c r="O62" i="26"/>
  <c r="P62" i="26" s="1"/>
  <c r="O74" i="26"/>
  <c r="P74" i="26" s="1"/>
  <c r="K76" i="26"/>
  <c r="L76" i="26" s="1"/>
  <c r="O76" i="26" s="1"/>
  <c r="P76" i="26" s="1"/>
  <c r="K97" i="26"/>
  <c r="L97" i="26" s="1"/>
  <c r="O97" i="26" s="1"/>
  <c r="P97" i="26" s="1"/>
  <c r="O65" i="26"/>
  <c r="P65" i="26" s="1"/>
  <c r="T90" i="26"/>
  <c r="S90" i="26"/>
  <c r="T98" i="26"/>
  <c r="S98" i="26"/>
  <c r="T97" i="26"/>
  <c r="S97" i="26"/>
  <c r="K90" i="26"/>
  <c r="L90" i="26" s="1"/>
  <c r="O90" i="26" s="1"/>
  <c r="P90" i="26" s="1"/>
  <c r="T94" i="26"/>
  <c r="S94" i="26"/>
  <c r="T92" i="26"/>
  <c r="S92" i="26"/>
  <c r="M94" i="26"/>
  <c r="N94" i="26" s="1"/>
  <c r="O94" i="26" s="1"/>
  <c r="P94" i="26" s="1"/>
  <c r="O92" i="26"/>
  <c r="P92" i="26" s="1"/>
  <c r="S74" i="26"/>
  <c r="T74" i="26"/>
  <c r="T59" i="26"/>
  <c r="S59" i="26"/>
  <c r="T69" i="26"/>
  <c r="S69" i="26"/>
  <c r="M59" i="26"/>
  <c r="N59" i="26" s="1"/>
  <c r="O59" i="26" s="1"/>
  <c r="P59" i="26" s="1"/>
  <c r="T71" i="26"/>
  <c r="S71" i="26"/>
  <c r="S58" i="26"/>
  <c r="T58" i="26"/>
  <c r="S96" i="26"/>
  <c r="T96" i="26"/>
  <c r="O71" i="26"/>
  <c r="P71" i="26" s="1"/>
  <c r="M58" i="26"/>
  <c r="N58" i="26" s="1"/>
  <c r="O58" i="26" s="1"/>
  <c r="P58" i="26" s="1"/>
  <c r="M96" i="26"/>
  <c r="N96" i="26" s="1"/>
  <c r="O96" i="26" s="1"/>
  <c r="P96" i="26" s="1"/>
  <c r="T76" i="26"/>
  <c r="S76" i="26"/>
  <c r="T86" i="26"/>
  <c r="S86" i="26"/>
  <c r="T65" i="26"/>
  <c r="S65" i="26"/>
  <c r="T62" i="26"/>
  <c r="S62" i="26"/>
  <c r="O87" i="22"/>
  <c r="P87" i="22" s="1"/>
  <c r="O93" i="22"/>
  <c r="P93" i="22" s="1"/>
  <c r="O71" i="22"/>
  <c r="P71" i="22" s="1"/>
  <c r="O85" i="22"/>
  <c r="P85" i="22" s="1"/>
  <c r="K93" i="21"/>
  <c r="L93" i="21" s="1"/>
  <c r="O93" i="21" s="1"/>
  <c r="P93" i="21" s="1"/>
  <c r="O76" i="21"/>
  <c r="P76" i="21" s="1"/>
  <c r="O64" i="21"/>
  <c r="P64" i="21" s="1"/>
  <c r="O82" i="21"/>
  <c r="P82" i="21" s="1"/>
  <c r="O89" i="21"/>
  <c r="P89" i="21" s="1"/>
  <c r="O84" i="21"/>
  <c r="P84" i="21" s="1"/>
  <c r="O70" i="21"/>
  <c r="P70" i="21" s="1"/>
  <c r="T93" i="22"/>
  <c r="S93" i="22"/>
  <c r="T85" i="22"/>
  <c r="S85" i="22"/>
  <c r="T71" i="22"/>
  <c r="S71" i="22"/>
  <c r="T75" i="22"/>
  <c r="S75" i="22"/>
  <c r="T91" i="22"/>
  <c r="S91" i="22"/>
  <c r="T94" i="22"/>
  <c r="S94" i="22"/>
  <c r="K75" i="22"/>
  <c r="L75" i="22" s="1"/>
  <c r="O75" i="22" s="1"/>
  <c r="P75" i="22" s="1"/>
  <c r="T83" i="22"/>
  <c r="S83" i="22"/>
  <c r="O91" i="22"/>
  <c r="P91" i="22" s="1"/>
  <c r="O94" i="22"/>
  <c r="P94" i="22" s="1"/>
  <c r="K83" i="22"/>
  <c r="L83" i="22" s="1"/>
  <c r="O83" i="22" s="1"/>
  <c r="P83" i="22" s="1"/>
  <c r="T87" i="22"/>
  <c r="S87" i="22"/>
  <c r="T80" i="22"/>
  <c r="S80" i="22"/>
  <c r="M80" i="22"/>
  <c r="N80" i="22" s="1"/>
  <c r="O80" i="22" s="1"/>
  <c r="P80" i="22" s="1"/>
  <c r="S82" i="21"/>
  <c r="T82" i="21"/>
  <c r="S76" i="21"/>
  <c r="T76" i="21"/>
  <c r="T72" i="21"/>
  <c r="S72" i="21"/>
  <c r="T93" i="21"/>
  <c r="S93" i="21"/>
  <c r="S64" i="21"/>
  <c r="I3" i="21" s="1"/>
  <c r="I5" i="21" s="1"/>
  <c r="T64" i="21"/>
  <c r="I4" i="21" s="1"/>
  <c r="I6" i="21" s="1"/>
  <c r="I7" i="21" s="1"/>
  <c r="O85" i="21"/>
  <c r="P85" i="21" s="1"/>
  <c r="S67" i="21"/>
  <c r="T67" i="21"/>
  <c r="T81" i="21"/>
  <c r="S81" i="21"/>
  <c r="O67" i="21"/>
  <c r="P67" i="21" s="1"/>
  <c r="S79" i="21"/>
  <c r="T79" i="21"/>
  <c r="M81" i="21"/>
  <c r="N81" i="21" s="1"/>
  <c r="O81" i="21" s="1"/>
  <c r="P81" i="21" s="1"/>
  <c r="T85" i="21"/>
  <c r="S85" i="21"/>
  <c r="T84" i="21"/>
  <c r="S84" i="21"/>
  <c r="T70" i="21"/>
  <c r="S70" i="21"/>
  <c r="O79" i="21"/>
  <c r="P79" i="21" s="1"/>
  <c r="T89" i="21"/>
  <c r="S89" i="21"/>
  <c r="O97" i="17"/>
  <c r="P97" i="17" s="1"/>
  <c r="M73" i="17"/>
  <c r="N73" i="17" s="1"/>
  <c r="O73" i="17" s="1"/>
  <c r="P73" i="17" s="1"/>
  <c r="O85" i="17"/>
  <c r="P85" i="17" s="1"/>
  <c r="O91" i="17"/>
  <c r="P91" i="17" s="1"/>
  <c r="M71" i="17"/>
  <c r="N71" i="17" s="1"/>
  <c r="O71" i="17" s="1"/>
  <c r="P71" i="17" s="1"/>
  <c r="O57" i="17"/>
  <c r="P57" i="17" s="1"/>
  <c r="K84" i="19"/>
  <c r="L84" i="19" s="1"/>
  <c r="O84" i="19" s="1"/>
  <c r="P84" i="19" s="1"/>
  <c r="O82" i="19"/>
  <c r="P82" i="19" s="1"/>
  <c r="O59" i="19"/>
  <c r="P59" i="19" s="1"/>
  <c r="O57" i="19"/>
  <c r="P57" i="19" s="1"/>
  <c r="O65" i="19"/>
  <c r="P65" i="19" s="1"/>
  <c r="O66" i="19"/>
  <c r="P66" i="19" s="1"/>
  <c r="O68" i="19"/>
  <c r="P68" i="19" s="1"/>
  <c r="K62" i="19"/>
  <c r="L62" i="19" s="1"/>
  <c r="O62" i="19" s="1"/>
  <c r="P62" i="19" s="1"/>
  <c r="O83" i="20"/>
  <c r="P83" i="20" s="1"/>
  <c r="O61" i="20"/>
  <c r="P61" i="20" s="1"/>
  <c r="O72" i="20"/>
  <c r="P72" i="20" s="1"/>
  <c r="M76" i="20"/>
  <c r="N76" i="20" s="1"/>
  <c r="O76" i="20" s="1"/>
  <c r="P76" i="20" s="1"/>
  <c r="O77" i="20"/>
  <c r="P77" i="20" s="1"/>
  <c r="O94" i="18"/>
  <c r="P94" i="18" s="1"/>
  <c r="K79" i="18"/>
  <c r="L79" i="18" s="1"/>
  <c r="O79" i="18" s="1"/>
  <c r="P79" i="18" s="1"/>
  <c r="O66" i="18"/>
  <c r="P66" i="18" s="1"/>
  <c r="K68" i="18"/>
  <c r="L68" i="18" s="1"/>
  <c r="O68" i="18" s="1"/>
  <c r="P68" i="18" s="1"/>
  <c r="K82" i="18"/>
  <c r="L82" i="18" s="1"/>
  <c r="O82" i="18" s="1"/>
  <c r="P82" i="18" s="1"/>
  <c r="O76" i="18"/>
  <c r="P76" i="18" s="1"/>
  <c r="T62" i="20"/>
  <c r="S62" i="20"/>
  <c r="O62" i="20"/>
  <c r="P62" i="20" s="1"/>
  <c r="O67" i="20"/>
  <c r="P67" i="20" s="1"/>
  <c r="S76" i="20"/>
  <c r="T76" i="20"/>
  <c r="S67" i="20"/>
  <c r="T67" i="20"/>
  <c r="M85" i="20"/>
  <c r="N85" i="20" s="1"/>
  <c r="O85" i="20" s="1"/>
  <c r="P85" i="20" s="1"/>
  <c r="T80" i="20"/>
  <c r="S80" i="20"/>
  <c r="T86" i="20"/>
  <c r="S86" i="20"/>
  <c r="S89" i="20"/>
  <c r="T89" i="20"/>
  <c r="O86" i="20"/>
  <c r="P86" i="20" s="1"/>
  <c r="O80" i="20"/>
  <c r="P80" i="20" s="1"/>
  <c r="M89" i="20"/>
  <c r="N89" i="20" s="1"/>
  <c r="O89" i="20" s="1"/>
  <c r="P89" i="20" s="1"/>
  <c r="T85" i="20"/>
  <c r="S85" i="20"/>
  <c r="T68" i="20"/>
  <c r="S68" i="20"/>
  <c r="S77" i="20"/>
  <c r="T77" i="20"/>
  <c r="O68" i="20"/>
  <c r="P68" i="20" s="1"/>
  <c r="T83" i="20"/>
  <c r="S83" i="20"/>
  <c r="S72" i="20"/>
  <c r="T72" i="20"/>
  <c r="S61" i="20"/>
  <c r="T61" i="20"/>
  <c r="T66" i="19"/>
  <c r="S66" i="19"/>
  <c r="T57" i="19"/>
  <c r="S57" i="19"/>
  <c r="T84" i="19"/>
  <c r="S84" i="19"/>
  <c r="O96" i="19"/>
  <c r="P96" i="19" s="1"/>
  <c r="T82" i="19"/>
  <c r="S82" i="19"/>
  <c r="T62" i="19"/>
  <c r="S62" i="19"/>
  <c r="T89" i="19"/>
  <c r="S89" i="19"/>
  <c r="T59" i="19"/>
  <c r="S59" i="19"/>
  <c r="K89" i="19"/>
  <c r="L89" i="19" s="1"/>
  <c r="O89" i="19" s="1"/>
  <c r="P89" i="19" s="1"/>
  <c r="S96" i="19"/>
  <c r="T96" i="19"/>
  <c r="T65" i="19"/>
  <c r="S65" i="19"/>
  <c r="S67" i="19"/>
  <c r="T67" i="19"/>
  <c r="T68" i="19"/>
  <c r="S68" i="19"/>
  <c r="K67" i="19"/>
  <c r="L67" i="19" s="1"/>
  <c r="O67" i="19" s="1"/>
  <c r="P67" i="19" s="1"/>
  <c r="S76" i="18"/>
  <c r="T76" i="18"/>
  <c r="T88" i="18"/>
  <c r="S88" i="18"/>
  <c r="T74" i="18"/>
  <c r="S74" i="18"/>
  <c r="T66" i="18"/>
  <c r="S66" i="18"/>
  <c r="T94" i="18"/>
  <c r="S94" i="18"/>
  <c r="O74" i="18"/>
  <c r="P74" i="18" s="1"/>
  <c r="O88" i="18"/>
  <c r="P88" i="18" s="1"/>
  <c r="O80" i="18"/>
  <c r="P80" i="18" s="1"/>
  <c r="S80" i="18"/>
  <c r="T80" i="18"/>
  <c r="S79" i="18"/>
  <c r="T79" i="18"/>
  <c r="S82" i="18"/>
  <c r="T82" i="18"/>
  <c r="T68" i="18"/>
  <c r="S68" i="18"/>
  <c r="T57" i="17"/>
  <c r="S57" i="17"/>
  <c r="O69" i="17"/>
  <c r="P69" i="17" s="1"/>
  <c r="S89" i="17"/>
  <c r="T89" i="17"/>
  <c r="T97" i="17"/>
  <c r="S97" i="17"/>
  <c r="M60" i="17"/>
  <c r="N60" i="17" s="1"/>
  <c r="O60" i="17" s="1"/>
  <c r="P60" i="17" s="1"/>
  <c r="T78" i="17"/>
  <c r="S78" i="17"/>
  <c r="T60" i="17"/>
  <c r="S60" i="17"/>
  <c r="O89" i="17"/>
  <c r="P89" i="17" s="1"/>
  <c r="K78" i="17"/>
  <c r="L78" i="17" s="1"/>
  <c r="O78" i="17" s="1"/>
  <c r="P78" i="17" s="1"/>
  <c r="S85" i="17"/>
  <c r="T85" i="17"/>
  <c r="T71" i="17"/>
  <c r="S71" i="17"/>
  <c r="T69" i="17"/>
  <c r="S69" i="17"/>
  <c r="T73" i="17"/>
  <c r="S73" i="17"/>
  <c r="T87" i="17"/>
  <c r="S87" i="17"/>
  <c r="O87" i="17"/>
  <c r="P87" i="17" s="1"/>
  <c r="T91" i="17"/>
  <c r="S91" i="17"/>
  <c r="K91" i="15"/>
  <c r="L91" i="15" s="1"/>
  <c r="O91" i="15" s="1"/>
  <c r="P91" i="15" s="1"/>
  <c r="O73" i="15"/>
  <c r="P73" i="15" s="1"/>
  <c r="O69" i="15"/>
  <c r="P69" i="15" s="1"/>
  <c r="M68" i="15"/>
  <c r="N68" i="15" s="1"/>
  <c r="O68" i="15" s="1"/>
  <c r="P68" i="15" s="1"/>
  <c r="O78" i="15"/>
  <c r="P78" i="15" s="1"/>
  <c r="O88" i="15"/>
  <c r="P88" i="15" s="1"/>
  <c r="O85" i="15"/>
  <c r="P85" i="15" s="1"/>
  <c r="S85" i="16"/>
  <c r="I3" i="16" s="1"/>
  <c r="I5" i="16" s="1"/>
  <c r="T85" i="16"/>
  <c r="I4" i="16" s="1"/>
  <c r="I6" i="16" s="1"/>
  <c r="I7" i="16" s="1"/>
  <c r="O85" i="16"/>
  <c r="P85" i="16" s="1"/>
  <c r="T69" i="15"/>
  <c r="S69" i="15"/>
  <c r="T80" i="15"/>
  <c r="S80" i="15"/>
  <c r="O80" i="15"/>
  <c r="P80" i="15" s="1"/>
  <c r="T78" i="15"/>
  <c r="S78" i="15"/>
  <c r="T91" i="15"/>
  <c r="S91" i="15"/>
  <c r="S73" i="15"/>
  <c r="T73" i="15"/>
  <c r="T83" i="15"/>
  <c r="S83" i="15"/>
  <c r="T85" i="15"/>
  <c r="S85" i="15"/>
  <c r="O83" i="15"/>
  <c r="P83" i="15" s="1"/>
  <c r="T88" i="15"/>
  <c r="S88" i="15"/>
  <c r="T86" i="15"/>
  <c r="S86" i="15"/>
  <c r="S82" i="15"/>
  <c r="T82" i="15"/>
  <c r="O82" i="15"/>
  <c r="P82" i="15" s="1"/>
  <c r="O86" i="15"/>
  <c r="P86" i="15" s="1"/>
  <c r="S68" i="15"/>
  <c r="T68" i="15"/>
  <c r="O82" i="14"/>
  <c r="P82" i="14" s="1"/>
  <c r="O76" i="14"/>
  <c r="P76" i="14" s="1"/>
  <c r="M71" i="14"/>
  <c r="N71" i="14" s="1"/>
  <c r="O71" i="14" s="1"/>
  <c r="P71" i="14" s="1"/>
  <c r="O67" i="14"/>
  <c r="P67" i="14" s="1"/>
  <c r="O88" i="14"/>
  <c r="P88" i="14" s="1"/>
  <c r="O77" i="14"/>
  <c r="P77" i="14" s="1"/>
  <c r="O78" i="14"/>
  <c r="P78" i="14" s="1"/>
  <c r="O75" i="14"/>
  <c r="P75" i="14" s="1"/>
  <c r="T71" i="14"/>
  <c r="S71" i="14"/>
  <c r="S67" i="14"/>
  <c r="T67" i="14"/>
  <c r="T78" i="14"/>
  <c r="S78" i="14"/>
  <c r="T77" i="14"/>
  <c r="S77" i="14"/>
  <c r="T86" i="14"/>
  <c r="S86" i="14"/>
  <c r="S79" i="14"/>
  <c r="T79" i="14"/>
  <c r="S76" i="14"/>
  <c r="T76" i="14"/>
  <c r="O86" i="14"/>
  <c r="P86" i="14" s="1"/>
  <c r="T88" i="14"/>
  <c r="S88" i="14"/>
  <c r="T75" i="14"/>
  <c r="S75" i="14"/>
  <c r="S82" i="14"/>
  <c r="T82" i="14"/>
  <c r="O96" i="11"/>
  <c r="P96" i="11" s="1"/>
  <c r="M86" i="11"/>
  <c r="N86" i="11" s="1"/>
  <c r="O86" i="11" s="1"/>
  <c r="P86" i="11" s="1"/>
  <c r="K84" i="11"/>
  <c r="L84" i="11" s="1"/>
  <c r="O84" i="11" s="1"/>
  <c r="P84" i="11" s="1"/>
  <c r="O83" i="11"/>
  <c r="P83" i="11" s="1"/>
  <c r="O71" i="11"/>
  <c r="P71" i="11" s="1"/>
  <c r="O62" i="11"/>
  <c r="P62" i="11" s="1"/>
  <c r="M76" i="11"/>
  <c r="N76" i="11" s="1"/>
  <c r="O76" i="11" s="1"/>
  <c r="P76" i="11" s="1"/>
  <c r="O79" i="11"/>
  <c r="P79" i="11" s="1"/>
  <c r="O93" i="11"/>
  <c r="P93" i="11" s="1"/>
  <c r="K58" i="11"/>
  <c r="L58" i="11" s="1"/>
  <c r="O58" i="11" s="1"/>
  <c r="P58" i="11" s="1"/>
  <c r="T76" i="11"/>
  <c r="S76" i="11"/>
  <c r="O88" i="11"/>
  <c r="P88" i="11" s="1"/>
  <c r="T59" i="11"/>
  <c r="S59" i="11"/>
  <c r="T96" i="11"/>
  <c r="S96" i="11"/>
  <c r="I3" i="11" s="1"/>
  <c r="I5" i="11" s="1"/>
  <c r="K59" i="11"/>
  <c r="L59" i="11" s="1"/>
  <c r="O59" i="11" s="1"/>
  <c r="P59" i="11" s="1"/>
  <c r="S95" i="11"/>
  <c r="T95" i="11"/>
  <c r="T68" i="11"/>
  <c r="S68" i="11"/>
  <c r="T92" i="11"/>
  <c r="S92" i="11"/>
  <c r="K95" i="11"/>
  <c r="L95" i="11" s="1"/>
  <c r="O95" i="11" s="1"/>
  <c r="P95" i="11" s="1"/>
  <c r="T58" i="11"/>
  <c r="S58" i="11"/>
  <c r="O68" i="11"/>
  <c r="P68" i="11" s="1"/>
  <c r="T67" i="11"/>
  <c r="S67" i="11"/>
  <c r="O92" i="11"/>
  <c r="P92" i="11" s="1"/>
  <c r="T83" i="11"/>
  <c r="S83" i="11"/>
  <c r="K78" i="11"/>
  <c r="L78" i="11" s="1"/>
  <c r="O78" i="11" s="1"/>
  <c r="P78" i="11" s="1"/>
  <c r="T88" i="11"/>
  <c r="S88" i="11"/>
  <c r="T84" i="11"/>
  <c r="S84" i="11"/>
  <c r="T78" i="11"/>
  <c r="S78" i="11"/>
  <c r="T71" i="11"/>
  <c r="S71" i="11"/>
  <c r="M67" i="11"/>
  <c r="N67" i="11" s="1"/>
  <c r="O67" i="11" s="1"/>
  <c r="P67" i="11" s="1"/>
  <c r="T62" i="11"/>
  <c r="S62" i="11"/>
  <c r="T79" i="11"/>
  <c r="S79" i="11"/>
  <c r="S86" i="11"/>
  <c r="T86" i="11"/>
  <c r="S93" i="11"/>
  <c r="T93" i="11"/>
  <c r="O88" i="9"/>
  <c r="P88" i="9" s="1"/>
  <c r="O80" i="9"/>
  <c r="P80" i="9" s="1"/>
  <c r="K70" i="9"/>
  <c r="L70" i="9" s="1"/>
  <c r="O70" i="9" s="1"/>
  <c r="P70" i="9" s="1"/>
  <c r="K65" i="9"/>
  <c r="L65" i="9" s="1"/>
  <c r="O65" i="9" s="1"/>
  <c r="P65" i="9" s="1"/>
  <c r="O82" i="9"/>
  <c r="P82" i="9" s="1"/>
  <c r="T65" i="9"/>
  <c r="S65" i="9"/>
  <c r="K81" i="9"/>
  <c r="L81" i="9" s="1"/>
  <c r="O81" i="9" s="1"/>
  <c r="P81" i="9" s="1"/>
  <c r="T87" i="9"/>
  <c r="S87" i="9"/>
  <c r="S70" i="9"/>
  <c r="T70" i="9"/>
  <c r="S77" i="9"/>
  <c r="T77" i="9"/>
  <c r="O87" i="9"/>
  <c r="P87" i="9" s="1"/>
  <c r="O77" i="9"/>
  <c r="P77" i="9" s="1"/>
  <c r="T74" i="9"/>
  <c r="S74" i="9"/>
  <c r="M74" i="9"/>
  <c r="N74" i="9" s="1"/>
  <c r="O74" i="9" s="1"/>
  <c r="P74" i="9" s="1"/>
  <c r="S96" i="9"/>
  <c r="T96" i="9"/>
  <c r="T81" i="9"/>
  <c r="S81" i="9"/>
  <c r="T88" i="9"/>
  <c r="S88" i="9"/>
  <c r="O96" i="9"/>
  <c r="P96" i="9" s="1"/>
  <c r="S82" i="9"/>
  <c r="T82" i="9"/>
  <c r="T80" i="9"/>
  <c r="S80" i="9"/>
  <c r="I8" i="31" l="1"/>
  <c r="I3" i="26"/>
  <c r="I5" i="26" s="1"/>
  <c r="I4" i="26"/>
  <c r="I6" i="26" s="1"/>
  <c r="I7" i="26" s="1"/>
  <c r="I8" i="21"/>
  <c r="I4" i="11"/>
  <c r="I6" i="11" s="1"/>
  <c r="I8" i="16"/>
  <c r="I3" i="15"/>
  <c r="I5" i="15" s="1"/>
  <c r="I4" i="15"/>
  <c r="I6" i="15" s="1"/>
  <c r="I7" i="15" s="1"/>
  <c r="I4" i="14"/>
  <c r="I6" i="14" s="1"/>
  <c r="I7" i="14" s="1"/>
  <c r="I3" i="14"/>
  <c r="I5" i="14" s="1"/>
  <c r="I3" i="22"/>
  <c r="I5" i="22" s="1"/>
  <c r="I4" i="22"/>
  <c r="I6" i="22" s="1"/>
  <c r="I7" i="22" s="1"/>
  <c r="I4" i="19"/>
  <c r="I6" i="19" s="1"/>
  <c r="I7" i="19" s="1"/>
  <c r="I3" i="17"/>
  <c r="I5" i="17" s="1"/>
  <c r="I4" i="17"/>
  <c r="I6" i="17" s="1"/>
  <c r="I7" i="17" s="1"/>
  <c r="I3" i="19"/>
  <c r="I5" i="19" s="1"/>
  <c r="I3" i="20"/>
  <c r="I5" i="20" s="1"/>
  <c r="I4" i="20"/>
  <c r="I6" i="20" s="1"/>
  <c r="I7" i="20" s="1"/>
  <c r="I4" i="18"/>
  <c r="I6" i="18" s="1"/>
  <c r="I7" i="18" s="1"/>
  <c r="I3" i="18"/>
  <c r="I5" i="18" s="1"/>
  <c r="I4" i="9"/>
  <c r="I6" i="9" s="1"/>
  <c r="I7" i="9" s="1"/>
  <c r="I3" i="9"/>
  <c r="I5" i="9" s="1"/>
  <c r="T54" i="8"/>
  <c r="M54" i="8"/>
  <c r="L54" i="8"/>
  <c r="I54" i="8"/>
  <c r="J54" i="8" s="1"/>
  <c r="F54" i="8"/>
  <c r="T53" i="8"/>
  <c r="F53" i="8"/>
  <c r="D53" i="8"/>
  <c r="M53" i="8" s="1"/>
  <c r="C53" i="8"/>
  <c r="L53" i="8" s="1"/>
  <c r="B53" i="8"/>
  <c r="I53" i="8" s="1"/>
  <c r="J53" i="8" s="1"/>
  <c r="T52" i="8"/>
  <c r="I52" i="8"/>
  <c r="J52" i="8" s="1"/>
  <c r="F52" i="8"/>
  <c r="D52" i="8"/>
  <c r="M52" i="8" s="1"/>
  <c r="C52" i="8"/>
  <c r="L52" i="8" s="1"/>
  <c r="B52" i="8"/>
  <c r="T51" i="8"/>
  <c r="J51" i="8"/>
  <c r="I51" i="8"/>
  <c r="F51" i="8"/>
  <c r="D51" i="8"/>
  <c r="M51" i="8" s="1"/>
  <c r="C51" i="8"/>
  <c r="L51" i="8" s="1"/>
  <c r="B51" i="8"/>
  <c r="T50" i="8"/>
  <c r="L50" i="8"/>
  <c r="I50" i="8"/>
  <c r="J50" i="8" s="1"/>
  <c r="F50" i="8"/>
  <c r="D50" i="8"/>
  <c r="M50" i="8" s="1"/>
  <c r="C50" i="8"/>
  <c r="B50" i="8"/>
  <c r="T49" i="8"/>
  <c r="M49" i="8"/>
  <c r="L49" i="8"/>
  <c r="J49" i="8"/>
  <c r="I49" i="8"/>
  <c r="F49" i="8"/>
  <c r="D49" i="8"/>
  <c r="C49" i="8"/>
  <c r="B49" i="8"/>
  <c r="T48" i="8"/>
  <c r="M48" i="8"/>
  <c r="L48" i="8"/>
  <c r="J48" i="8"/>
  <c r="I48" i="8"/>
  <c r="F48" i="8"/>
  <c r="T47" i="8"/>
  <c r="L47" i="8"/>
  <c r="I47" i="8"/>
  <c r="J47" i="8" s="1"/>
  <c r="F47" i="8"/>
  <c r="D47" i="8"/>
  <c r="M47" i="8" s="1"/>
  <c r="C47" i="8"/>
  <c r="B47" i="8"/>
  <c r="T46" i="8"/>
  <c r="M46" i="8"/>
  <c r="L46" i="8"/>
  <c r="I46" i="8"/>
  <c r="J46" i="8" s="1"/>
  <c r="F46" i="8"/>
  <c r="D46" i="8"/>
  <c r="C46" i="8"/>
  <c r="B46" i="8"/>
  <c r="T45" i="8"/>
  <c r="M45" i="8"/>
  <c r="L45" i="8"/>
  <c r="F45" i="8"/>
  <c r="D45" i="8"/>
  <c r="C45" i="8"/>
  <c r="B45" i="8"/>
  <c r="I45" i="8" s="1"/>
  <c r="J45" i="8" s="1"/>
  <c r="T44" i="8"/>
  <c r="M44" i="8"/>
  <c r="L44" i="8"/>
  <c r="I44" i="8"/>
  <c r="J44" i="8" s="1"/>
  <c r="F44" i="8"/>
  <c r="D44" i="8"/>
  <c r="C44" i="8"/>
  <c r="B44" i="8"/>
  <c r="T43" i="8"/>
  <c r="M43" i="8"/>
  <c r="L43" i="8"/>
  <c r="J43" i="8"/>
  <c r="I43" i="8"/>
  <c r="F43" i="8"/>
  <c r="T42" i="8"/>
  <c r="M42" i="8"/>
  <c r="L42" i="8"/>
  <c r="J42" i="8"/>
  <c r="F42" i="8"/>
  <c r="D42" i="8"/>
  <c r="C42" i="8"/>
  <c r="B42" i="8"/>
  <c r="I42" i="8" s="1"/>
  <c r="T41" i="8"/>
  <c r="M41" i="8"/>
  <c r="L41" i="8"/>
  <c r="I41" i="8"/>
  <c r="J41" i="8" s="1"/>
  <c r="F41" i="8"/>
  <c r="G41" i="8" s="1"/>
  <c r="D41" i="8"/>
  <c r="C41" i="8"/>
  <c r="B41" i="8"/>
  <c r="T40" i="8"/>
  <c r="M40" i="8"/>
  <c r="L40" i="8"/>
  <c r="I40" i="8"/>
  <c r="J40" i="8" s="1"/>
  <c r="F40" i="8"/>
  <c r="D40" i="8"/>
  <c r="C40" i="8"/>
  <c r="B40" i="8"/>
  <c r="T39" i="8"/>
  <c r="M39" i="8"/>
  <c r="J39" i="8"/>
  <c r="I39" i="8"/>
  <c r="F39" i="8"/>
  <c r="G39" i="8" s="1"/>
  <c r="D39" i="8"/>
  <c r="C39" i="8"/>
  <c r="L39" i="8" s="1"/>
  <c r="B39" i="8"/>
  <c r="T38" i="8"/>
  <c r="M38" i="8"/>
  <c r="L38" i="8"/>
  <c r="I38" i="8"/>
  <c r="J38" i="8" s="1"/>
  <c r="F38" i="8"/>
  <c r="G38" i="8" s="1"/>
  <c r="T37" i="8"/>
  <c r="M37" i="8"/>
  <c r="L37" i="8"/>
  <c r="I37" i="8"/>
  <c r="J37" i="8" s="1"/>
  <c r="F37" i="8"/>
  <c r="D37" i="8"/>
  <c r="C37" i="8"/>
  <c r="B37" i="8"/>
  <c r="T36" i="8"/>
  <c r="M36" i="8"/>
  <c r="J36" i="8"/>
  <c r="I36" i="8"/>
  <c r="F36" i="8"/>
  <c r="D36" i="8"/>
  <c r="C36" i="8"/>
  <c r="L36" i="8" s="1"/>
  <c r="B36" i="8"/>
  <c r="T35" i="8"/>
  <c r="L35" i="8"/>
  <c r="F35" i="8"/>
  <c r="D35" i="8"/>
  <c r="M35" i="8" s="1"/>
  <c r="C35" i="8"/>
  <c r="B35" i="8"/>
  <c r="I35" i="8" s="1"/>
  <c r="J35" i="8" s="1"/>
  <c r="T34" i="8"/>
  <c r="M34" i="8"/>
  <c r="F34" i="8"/>
  <c r="D34" i="8"/>
  <c r="C34" i="8"/>
  <c r="L34" i="8" s="1"/>
  <c r="B34" i="8"/>
  <c r="I34" i="8" s="1"/>
  <c r="J34" i="8" s="1"/>
  <c r="T33" i="8"/>
  <c r="M33" i="8"/>
  <c r="L33" i="8"/>
  <c r="I33" i="8"/>
  <c r="J33" i="8" s="1"/>
  <c r="F33" i="8"/>
  <c r="T32" i="8"/>
  <c r="L32" i="8"/>
  <c r="F32" i="8"/>
  <c r="D32" i="8"/>
  <c r="M32" i="8" s="1"/>
  <c r="C32" i="8"/>
  <c r="B32" i="8"/>
  <c r="I32" i="8" s="1"/>
  <c r="J32" i="8" s="1"/>
  <c r="T31" i="8"/>
  <c r="M31" i="8"/>
  <c r="F31" i="8"/>
  <c r="D31" i="8"/>
  <c r="C31" i="8"/>
  <c r="L31" i="8" s="1"/>
  <c r="B31" i="8"/>
  <c r="I31" i="8" s="1"/>
  <c r="J31" i="8" s="1"/>
  <c r="T30" i="8"/>
  <c r="M30" i="8"/>
  <c r="F30" i="8"/>
  <c r="D30" i="8"/>
  <c r="C30" i="8"/>
  <c r="L30" i="8" s="1"/>
  <c r="B30" i="8"/>
  <c r="I30" i="8" s="1"/>
  <c r="J30" i="8" s="1"/>
  <c r="T29" i="8"/>
  <c r="F29" i="8"/>
  <c r="D29" i="8"/>
  <c r="M29" i="8" s="1"/>
  <c r="C29" i="8"/>
  <c r="L29" i="8" s="1"/>
  <c r="B29" i="8"/>
  <c r="I29" i="8" s="1"/>
  <c r="J29" i="8" s="1"/>
  <c r="M28" i="8"/>
  <c r="L28" i="8"/>
  <c r="I28" i="8"/>
  <c r="J28" i="8" s="1"/>
  <c r="F28" i="8"/>
  <c r="T27" i="8"/>
  <c r="M27" i="8"/>
  <c r="L27" i="8"/>
  <c r="F27" i="8"/>
  <c r="D27" i="8"/>
  <c r="C27" i="8"/>
  <c r="B27" i="8"/>
  <c r="I27" i="8" s="1"/>
  <c r="J27" i="8" s="1"/>
  <c r="T26" i="8"/>
  <c r="F26" i="8"/>
  <c r="D26" i="8"/>
  <c r="M26" i="8" s="1"/>
  <c r="C26" i="8"/>
  <c r="L26" i="8" s="1"/>
  <c r="B26" i="8"/>
  <c r="I26" i="8" s="1"/>
  <c r="J26" i="8" s="1"/>
  <c r="T25" i="8"/>
  <c r="F25" i="8"/>
  <c r="D25" i="8"/>
  <c r="M25" i="8" s="1"/>
  <c r="C25" i="8"/>
  <c r="L25" i="8" s="1"/>
  <c r="B25" i="8"/>
  <c r="I25" i="8" s="1"/>
  <c r="J25" i="8" s="1"/>
  <c r="T24" i="8"/>
  <c r="J24" i="8"/>
  <c r="F24" i="8"/>
  <c r="G24" i="8" s="1"/>
  <c r="D24" i="8"/>
  <c r="M24" i="8" s="1"/>
  <c r="C24" i="8"/>
  <c r="L24" i="8" s="1"/>
  <c r="B24" i="8"/>
  <c r="I24" i="8" s="1"/>
  <c r="T23" i="8"/>
  <c r="M23" i="8"/>
  <c r="L23" i="8"/>
  <c r="J23" i="8"/>
  <c r="I23" i="8"/>
  <c r="F23" i="8"/>
  <c r="G23" i="8" s="1"/>
  <c r="T22" i="8"/>
  <c r="J22" i="8"/>
  <c r="I22" i="8"/>
  <c r="F22" i="8"/>
  <c r="G22" i="8" s="1"/>
  <c r="D22" i="8"/>
  <c r="M22" i="8" s="1"/>
  <c r="C22" i="8"/>
  <c r="L22" i="8" s="1"/>
  <c r="B22" i="8"/>
  <c r="T21" i="8"/>
  <c r="I21" i="8"/>
  <c r="J21" i="8" s="1"/>
  <c r="F21" i="8"/>
  <c r="D21" i="8"/>
  <c r="M21" i="8" s="1"/>
  <c r="C21" i="8"/>
  <c r="L21" i="8" s="1"/>
  <c r="B21" i="8"/>
  <c r="T20" i="8"/>
  <c r="J20" i="8"/>
  <c r="F20" i="8"/>
  <c r="G20" i="8" s="1"/>
  <c r="D20" i="8"/>
  <c r="M20" i="8" s="1"/>
  <c r="C20" i="8"/>
  <c r="L20" i="8" s="1"/>
  <c r="B20" i="8"/>
  <c r="I20" i="8" s="1"/>
  <c r="T19" i="8"/>
  <c r="M19" i="8"/>
  <c r="L19" i="8"/>
  <c r="I19" i="8"/>
  <c r="J19" i="8" s="1"/>
  <c r="F19" i="8"/>
  <c r="D19" i="8"/>
  <c r="C19" i="8"/>
  <c r="B19" i="8"/>
  <c r="T18" i="8"/>
  <c r="M18" i="8"/>
  <c r="L18" i="8"/>
  <c r="I18" i="8"/>
  <c r="J18" i="8" s="1"/>
  <c r="F18" i="8"/>
  <c r="G18" i="8" s="1"/>
  <c r="T17" i="8"/>
  <c r="J17" i="8"/>
  <c r="F17" i="8"/>
  <c r="G17" i="8" s="1"/>
  <c r="D17" i="8"/>
  <c r="M17" i="8" s="1"/>
  <c r="C17" i="8"/>
  <c r="L17" i="8" s="1"/>
  <c r="B17" i="8"/>
  <c r="I17" i="8" s="1"/>
  <c r="T16" i="8"/>
  <c r="I16" i="8"/>
  <c r="J16" i="8" s="1"/>
  <c r="G16" i="8"/>
  <c r="F16" i="8"/>
  <c r="D16" i="8"/>
  <c r="M16" i="8" s="1"/>
  <c r="C16" i="8"/>
  <c r="L16" i="8" s="1"/>
  <c r="B16" i="8"/>
  <c r="T15" i="8"/>
  <c r="M15" i="8"/>
  <c r="I15" i="8"/>
  <c r="J15" i="8" s="1"/>
  <c r="F15" i="8"/>
  <c r="D15" i="8"/>
  <c r="C15" i="8"/>
  <c r="L15" i="8" s="1"/>
  <c r="B15" i="8"/>
  <c r="T14" i="8"/>
  <c r="M14" i="8"/>
  <c r="I14" i="8"/>
  <c r="J14" i="8" s="1"/>
  <c r="F14" i="8"/>
  <c r="D14" i="8"/>
  <c r="C14" i="8"/>
  <c r="L14" i="8" s="1"/>
  <c r="B14" i="8"/>
  <c r="T13" i="8"/>
  <c r="M13" i="8"/>
  <c r="L13" i="8"/>
  <c r="I13" i="8"/>
  <c r="J13" i="8" s="1"/>
  <c r="F13" i="8"/>
  <c r="B8" i="8"/>
  <c r="B6" i="8"/>
  <c r="T54" i="7"/>
  <c r="M54" i="7"/>
  <c r="L54" i="7"/>
  <c r="I54" i="7"/>
  <c r="J54" i="7" s="1"/>
  <c r="G54" i="7"/>
  <c r="F54" i="7"/>
  <c r="T53" i="7"/>
  <c r="F53" i="7"/>
  <c r="G53" i="7" s="1"/>
  <c r="D53" i="7"/>
  <c r="M53" i="7" s="1"/>
  <c r="C53" i="7"/>
  <c r="L53" i="7" s="1"/>
  <c r="B53" i="7"/>
  <c r="I53" i="7" s="1"/>
  <c r="J53" i="7" s="1"/>
  <c r="T52" i="7"/>
  <c r="L52" i="7"/>
  <c r="I52" i="7"/>
  <c r="J52" i="7" s="1"/>
  <c r="F52" i="7"/>
  <c r="G52" i="7" s="1"/>
  <c r="D52" i="7"/>
  <c r="M52" i="7" s="1"/>
  <c r="C52" i="7"/>
  <c r="B52" i="7"/>
  <c r="T51" i="7"/>
  <c r="M51" i="7"/>
  <c r="L51" i="7"/>
  <c r="I51" i="7"/>
  <c r="J51" i="7" s="1"/>
  <c r="G51" i="7"/>
  <c r="F51" i="7"/>
  <c r="D51" i="7"/>
  <c r="C51" i="7"/>
  <c r="B51" i="7"/>
  <c r="T50" i="7"/>
  <c r="M50" i="7"/>
  <c r="L50" i="7"/>
  <c r="I50" i="7"/>
  <c r="J50" i="7" s="1"/>
  <c r="F50" i="7"/>
  <c r="G50" i="7" s="1"/>
  <c r="D50" i="7"/>
  <c r="C50" i="7"/>
  <c r="B50" i="7"/>
  <c r="T49" i="7"/>
  <c r="M49" i="7"/>
  <c r="L49" i="7"/>
  <c r="I49" i="7"/>
  <c r="J49" i="7" s="1"/>
  <c r="F49" i="7"/>
  <c r="G49" i="7" s="1"/>
  <c r="D49" i="7"/>
  <c r="C49" i="7"/>
  <c r="B49" i="7"/>
  <c r="T48" i="7"/>
  <c r="M48" i="7"/>
  <c r="L48" i="7"/>
  <c r="J48" i="7"/>
  <c r="I48" i="7"/>
  <c r="F48" i="7"/>
  <c r="T47" i="7"/>
  <c r="M47" i="7"/>
  <c r="L47" i="7"/>
  <c r="J47" i="7"/>
  <c r="I47" i="7"/>
  <c r="F47" i="7"/>
  <c r="G47" i="7" s="1"/>
  <c r="N47" i="7" s="1"/>
  <c r="D47" i="7"/>
  <c r="C47" i="7"/>
  <c r="B47" i="7"/>
  <c r="T46" i="7"/>
  <c r="N46" i="7"/>
  <c r="M46" i="7"/>
  <c r="L46" i="7"/>
  <c r="I46" i="7"/>
  <c r="J46" i="7" s="1"/>
  <c r="F46" i="7"/>
  <c r="G46" i="7" s="1"/>
  <c r="D46" i="7"/>
  <c r="C46" i="7"/>
  <c r="B46" i="7"/>
  <c r="T45" i="7"/>
  <c r="M45" i="7"/>
  <c r="L45" i="7"/>
  <c r="F45" i="7"/>
  <c r="D45" i="7"/>
  <c r="C45" i="7"/>
  <c r="B45" i="7"/>
  <c r="I45" i="7" s="1"/>
  <c r="J45" i="7" s="1"/>
  <c r="T44" i="7"/>
  <c r="N44" i="7"/>
  <c r="R44" i="7" s="1"/>
  <c r="M44" i="7"/>
  <c r="L44" i="7"/>
  <c r="I44" i="7"/>
  <c r="J44" i="7" s="1"/>
  <c r="F44" i="7"/>
  <c r="G44" i="7" s="1"/>
  <c r="D44" i="7"/>
  <c r="C44" i="7"/>
  <c r="B44" i="7"/>
  <c r="T43" i="7"/>
  <c r="M43" i="7"/>
  <c r="L43" i="7"/>
  <c r="I43" i="7"/>
  <c r="J43" i="7" s="1"/>
  <c r="F43" i="7"/>
  <c r="G43" i="7" s="1"/>
  <c r="T42" i="7"/>
  <c r="M42" i="7"/>
  <c r="L42" i="7"/>
  <c r="F42" i="7"/>
  <c r="D42" i="7"/>
  <c r="C42" i="7"/>
  <c r="B42" i="7"/>
  <c r="I42" i="7" s="1"/>
  <c r="J42" i="7" s="1"/>
  <c r="T41" i="7"/>
  <c r="N41" i="7"/>
  <c r="R41" i="7" s="1"/>
  <c r="M41" i="7"/>
  <c r="L41" i="7"/>
  <c r="I41" i="7"/>
  <c r="J41" i="7" s="1"/>
  <c r="F41" i="7"/>
  <c r="G41" i="7" s="1"/>
  <c r="D41" i="7"/>
  <c r="C41" i="7"/>
  <c r="B41" i="7"/>
  <c r="T40" i="7"/>
  <c r="M40" i="7"/>
  <c r="L40" i="7"/>
  <c r="I40" i="7"/>
  <c r="J40" i="7" s="1"/>
  <c r="F40" i="7"/>
  <c r="G40" i="7" s="1"/>
  <c r="D40" i="7"/>
  <c r="C40" i="7"/>
  <c r="B40" i="7"/>
  <c r="T39" i="7"/>
  <c r="M39" i="7"/>
  <c r="L39" i="7"/>
  <c r="F39" i="7"/>
  <c r="D39" i="7"/>
  <c r="C39" i="7"/>
  <c r="B39" i="7"/>
  <c r="I39" i="7" s="1"/>
  <c r="J39" i="7" s="1"/>
  <c r="T38" i="7"/>
  <c r="M38" i="7"/>
  <c r="L38" i="7"/>
  <c r="I38" i="7"/>
  <c r="J38" i="7" s="1"/>
  <c r="F38" i="7"/>
  <c r="G38" i="7" s="1"/>
  <c r="T37" i="7"/>
  <c r="M37" i="7"/>
  <c r="L37" i="7"/>
  <c r="I37" i="7"/>
  <c r="J37" i="7" s="1"/>
  <c r="F37" i="7"/>
  <c r="G37" i="7" s="1"/>
  <c r="D37" i="7"/>
  <c r="C37" i="7"/>
  <c r="B37" i="7"/>
  <c r="T36" i="7"/>
  <c r="M36" i="7"/>
  <c r="L36" i="7"/>
  <c r="F36" i="7"/>
  <c r="D36" i="7"/>
  <c r="C36" i="7"/>
  <c r="B36" i="7"/>
  <c r="I36" i="7" s="1"/>
  <c r="J36" i="7" s="1"/>
  <c r="T35" i="7"/>
  <c r="M35" i="7"/>
  <c r="F35" i="7"/>
  <c r="G35" i="7" s="1"/>
  <c r="D35" i="7"/>
  <c r="C35" i="7"/>
  <c r="L35" i="7" s="1"/>
  <c r="B35" i="7"/>
  <c r="I35" i="7" s="1"/>
  <c r="J35" i="7" s="1"/>
  <c r="T34" i="7"/>
  <c r="F34" i="7"/>
  <c r="D34" i="7"/>
  <c r="M34" i="7" s="1"/>
  <c r="C34" i="7"/>
  <c r="L34" i="7" s="1"/>
  <c r="B34" i="7"/>
  <c r="I34" i="7" s="1"/>
  <c r="J34" i="7" s="1"/>
  <c r="T33" i="7"/>
  <c r="M33" i="7"/>
  <c r="L33" i="7"/>
  <c r="J33" i="7"/>
  <c r="I33" i="7"/>
  <c r="F33" i="7"/>
  <c r="G33" i="7" s="1"/>
  <c r="T32" i="7"/>
  <c r="M32" i="7"/>
  <c r="F32" i="7"/>
  <c r="G32" i="7" s="1"/>
  <c r="D32" i="7"/>
  <c r="C32" i="7"/>
  <c r="L32" i="7" s="1"/>
  <c r="B32" i="7"/>
  <c r="I32" i="7" s="1"/>
  <c r="J32" i="7" s="1"/>
  <c r="T31" i="7"/>
  <c r="F31" i="7"/>
  <c r="D31" i="7"/>
  <c r="M31" i="7" s="1"/>
  <c r="C31" i="7"/>
  <c r="L31" i="7" s="1"/>
  <c r="B31" i="7"/>
  <c r="I31" i="7" s="1"/>
  <c r="J31" i="7" s="1"/>
  <c r="T30" i="7"/>
  <c r="F30" i="7"/>
  <c r="G30" i="7" s="1"/>
  <c r="D30" i="7"/>
  <c r="M30" i="7" s="1"/>
  <c r="C30" i="7"/>
  <c r="L30" i="7" s="1"/>
  <c r="B30" i="7"/>
  <c r="I30" i="7" s="1"/>
  <c r="J30" i="7" s="1"/>
  <c r="T29" i="7"/>
  <c r="F29" i="7"/>
  <c r="G29" i="7" s="1"/>
  <c r="D29" i="7"/>
  <c r="M29" i="7" s="1"/>
  <c r="C29" i="7"/>
  <c r="L29" i="7" s="1"/>
  <c r="B29" i="7"/>
  <c r="I29" i="7" s="1"/>
  <c r="J29" i="7" s="1"/>
  <c r="M28" i="7"/>
  <c r="L28" i="7"/>
  <c r="I28" i="7"/>
  <c r="J28" i="7" s="1"/>
  <c r="F28" i="7"/>
  <c r="G28" i="7" s="1"/>
  <c r="T27" i="7"/>
  <c r="F27" i="7"/>
  <c r="D27" i="7"/>
  <c r="M27" i="7" s="1"/>
  <c r="C27" i="7"/>
  <c r="L27" i="7" s="1"/>
  <c r="B27" i="7"/>
  <c r="I27" i="7" s="1"/>
  <c r="J27" i="7" s="1"/>
  <c r="T26" i="7"/>
  <c r="F26" i="7"/>
  <c r="G26" i="7" s="1"/>
  <c r="D26" i="7"/>
  <c r="M26" i="7" s="1"/>
  <c r="C26" i="7"/>
  <c r="L26" i="7" s="1"/>
  <c r="B26" i="7"/>
  <c r="I26" i="7" s="1"/>
  <c r="J26" i="7" s="1"/>
  <c r="T25" i="7"/>
  <c r="G25" i="7"/>
  <c r="F25" i="7"/>
  <c r="D25" i="7"/>
  <c r="M25" i="7" s="1"/>
  <c r="C25" i="7"/>
  <c r="L25" i="7" s="1"/>
  <c r="B25" i="7"/>
  <c r="I25" i="7" s="1"/>
  <c r="J25" i="7" s="1"/>
  <c r="T24" i="7"/>
  <c r="G24" i="7"/>
  <c r="F24" i="7"/>
  <c r="D24" i="7"/>
  <c r="M24" i="7" s="1"/>
  <c r="C24" i="7"/>
  <c r="L24" i="7" s="1"/>
  <c r="B24" i="7"/>
  <c r="I24" i="7" s="1"/>
  <c r="J24" i="7" s="1"/>
  <c r="T23" i="7"/>
  <c r="M23" i="7"/>
  <c r="L23" i="7"/>
  <c r="I23" i="7"/>
  <c r="J23" i="7" s="1"/>
  <c r="F23" i="7"/>
  <c r="G23" i="7" s="1"/>
  <c r="T22" i="7"/>
  <c r="F22" i="7"/>
  <c r="G22" i="7" s="1"/>
  <c r="D22" i="7"/>
  <c r="M22" i="7" s="1"/>
  <c r="C22" i="7"/>
  <c r="L22" i="7" s="1"/>
  <c r="B22" i="7"/>
  <c r="I22" i="7" s="1"/>
  <c r="J22" i="7" s="1"/>
  <c r="T21" i="7"/>
  <c r="G21" i="7"/>
  <c r="F21" i="7"/>
  <c r="D21" i="7"/>
  <c r="M21" i="7" s="1"/>
  <c r="C21" i="7"/>
  <c r="L21" i="7" s="1"/>
  <c r="B21" i="7"/>
  <c r="I21" i="7" s="1"/>
  <c r="J21" i="7" s="1"/>
  <c r="T20" i="7"/>
  <c r="I20" i="7"/>
  <c r="J20" i="7" s="1"/>
  <c r="F20" i="7"/>
  <c r="G20" i="7" s="1"/>
  <c r="D20" i="7"/>
  <c r="M20" i="7" s="1"/>
  <c r="C20" i="7"/>
  <c r="L20" i="7" s="1"/>
  <c r="B20" i="7"/>
  <c r="T19" i="7"/>
  <c r="I19" i="7"/>
  <c r="J19" i="7" s="1"/>
  <c r="G19" i="7"/>
  <c r="F19" i="7"/>
  <c r="D19" i="7"/>
  <c r="M19" i="7" s="1"/>
  <c r="C19" i="7"/>
  <c r="L19" i="7" s="1"/>
  <c r="B19" i="7"/>
  <c r="T18" i="7"/>
  <c r="M18" i="7"/>
  <c r="L18" i="7"/>
  <c r="J18" i="7"/>
  <c r="I18" i="7"/>
  <c r="F18" i="7"/>
  <c r="G18" i="7" s="1"/>
  <c r="T17" i="7"/>
  <c r="I17" i="7"/>
  <c r="J17" i="7" s="1"/>
  <c r="F17" i="7"/>
  <c r="G17" i="7" s="1"/>
  <c r="D17" i="7"/>
  <c r="M17" i="7" s="1"/>
  <c r="C17" i="7"/>
  <c r="L17" i="7" s="1"/>
  <c r="B17" i="7"/>
  <c r="T16" i="7"/>
  <c r="I16" i="7"/>
  <c r="J16" i="7" s="1"/>
  <c r="F16" i="7"/>
  <c r="G16" i="7" s="1"/>
  <c r="D16" i="7"/>
  <c r="M16" i="7" s="1"/>
  <c r="C16" i="7"/>
  <c r="L16" i="7" s="1"/>
  <c r="B16" i="7"/>
  <c r="T15" i="7"/>
  <c r="F15" i="7"/>
  <c r="G15" i="7" s="1"/>
  <c r="D15" i="7"/>
  <c r="M15" i="7" s="1"/>
  <c r="C15" i="7"/>
  <c r="L15" i="7" s="1"/>
  <c r="B15" i="7"/>
  <c r="I15" i="7" s="1"/>
  <c r="J15" i="7" s="1"/>
  <c r="T14" i="7"/>
  <c r="L14" i="7"/>
  <c r="I14" i="7"/>
  <c r="J14" i="7" s="1"/>
  <c r="F14" i="7"/>
  <c r="G14" i="7" s="1"/>
  <c r="D14" i="7"/>
  <c r="M14" i="7" s="1"/>
  <c r="C14" i="7"/>
  <c r="B14" i="7"/>
  <c r="T13" i="7"/>
  <c r="M13" i="7"/>
  <c r="L13" i="7"/>
  <c r="I13" i="7"/>
  <c r="J13" i="7" s="1"/>
  <c r="G13" i="7"/>
  <c r="F13" i="7"/>
  <c r="B8" i="7"/>
  <c r="F4" i="7" s="1"/>
  <c r="B6" i="7"/>
  <c r="T54" i="6"/>
  <c r="M54" i="6"/>
  <c r="L54" i="6"/>
  <c r="I54" i="6"/>
  <c r="J54" i="6" s="1"/>
  <c r="G54" i="6"/>
  <c r="F54" i="6"/>
  <c r="T53" i="6"/>
  <c r="I53" i="6"/>
  <c r="J53" i="6" s="1"/>
  <c r="F53" i="6"/>
  <c r="G53" i="6" s="1"/>
  <c r="D53" i="6"/>
  <c r="M53" i="6" s="1"/>
  <c r="C53" i="6"/>
  <c r="L53" i="6" s="1"/>
  <c r="B53" i="6"/>
  <c r="T52" i="6"/>
  <c r="I52" i="6"/>
  <c r="J52" i="6" s="1"/>
  <c r="F52" i="6"/>
  <c r="G52" i="6" s="1"/>
  <c r="D52" i="6"/>
  <c r="M52" i="6" s="1"/>
  <c r="C52" i="6"/>
  <c r="L52" i="6" s="1"/>
  <c r="B52" i="6"/>
  <c r="T51" i="6"/>
  <c r="I51" i="6"/>
  <c r="J51" i="6" s="1"/>
  <c r="F51" i="6"/>
  <c r="G51" i="6" s="1"/>
  <c r="D51" i="6"/>
  <c r="M51" i="6" s="1"/>
  <c r="C51" i="6"/>
  <c r="L51" i="6" s="1"/>
  <c r="B51" i="6"/>
  <c r="T50" i="6"/>
  <c r="L50" i="6"/>
  <c r="I50" i="6"/>
  <c r="J50" i="6" s="1"/>
  <c r="G50" i="6"/>
  <c r="F50" i="6"/>
  <c r="D50" i="6"/>
  <c r="M50" i="6" s="1"/>
  <c r="C50" i="6"/>
  <c r="B50" i="6"/>
  <c r="T49" i="6"/>
  <c r="M49" i="6"/>
  <c r="L49" i="6"/>
  <c r="I49" i="6"/>
  <c r="J49" i="6" s="1"/>
  <c r="F49" i="6"/>
  <c r="G49" i="6" s="1"/>
  <c r="D49" i="6"/>
  <c r="C49" i="6"/>
  <c r="B49" i="6"/>
  <c r="T48" i="6"/>
  <c r="M48" i="6"/>
  <c r="L48" i="6"/>
  <c r="I48" i="6"/>
  <c r="J48" i="6" s="1"/>
  <c r="G48" i="6"/>
  <c r="F48" i="6"/>
  <c r="T47" i="6"/>
  <c r="L47" i="6"/>
  <c r="I47" i="6"/>
  <c r="J47" i="6" s="1"/>
  <c r="F47" i="6"/>
  <c r="G47" i="6" s="1"/>
  <c r="D47" i="6"/>
  <c r="M47" i="6" s="1"/>
  <c r="C47" i="6"/>
  <c r="B47" i="6"/>
  <c r="T46" i="6"/>
  <c r="M46" i="6"/>
  <c r="L46" i="6"/>
  <c r="J46" i="6"/>
  <c r="I46" i="6"/>
  <c r="F46" i="6"/>
  <c r="G46" i="6" s="1"/>
  <c r="D46" i="6"/>
  <c r="C46" i="6"/>
  <c r="B46" i="6"/>
  <c r="T45" i="6"/>
  <c r="M45" i="6"/>
  <c r="L45" i="6"/>
  <c r="I45" i="6"/>
  <c r="J45" i="6" s="1"/>
  <c r="G45" i="6"/>
  <c r="N45" i="6" s="1"/>
  <c r="F45" i="6"/>
  <c r="D45" i="6"/>
  <c r="C45" i="6"/>
  <c r="B45" i="6"/>
  <c r="T44" i="6"/>
  <c r="M44" i="6"/>
  <c r="L44" i="6"/>
  <c r="J44" i="6"/>
  <c r="I44" i="6"/>
  <c r="F44" i="6"/>
  <c r="G44" i="6" s="1"/>
  <c r="D44" i="6"/>
  <c r="C44" i="6"/>
  <c r="B44" i="6"/>
  <c r="T43" i="6"/>
  <c r="M43" i="6"/>
  <c r="L43" i="6"/>
  <c r="I43" i="6"/>
  <c r="J43" i="6" s="1"/>
  <c r="F43" i="6"/>
  <c r="T42" i="6"/>
  <c r="N42" i="6"/>
  <c r="M42" i="6"/>
  <c r="L42" i="6"/>
  <c r="I42" i="6"/>
  <c r="J42" i="6" s="1"/>
  <c r="G42" i="6"/>
  <c r="F42" i="6"/>
  <c r="D42" i="6"/>
  <c r="C42" i="6"/>
  <c r="B42" i="6"/>
  <c r="T41" i="6"/>
  <c r="M41" i="6"/>
  <c r="L41" i="6"/>
  <c r="J41" i="6"/>
  <c r="I41" i="6"/>
  <c r="F41" i="6"/>
  <c r="D41" i="6"/>
  <c r="C41" i="6"/>
  <c r="B41" i="6"/>
  <c r="T40" i="6"/>
  <c r="M40" i="6"/>
  <c r="L40" i="6"/>
  <c r="I40" i="6"/>
  <c r="J40" i="6" s="1"/>
  <c r="F40" i="6"/>
  <c r="D40" i="6"/>
  <c r="C40" i="6"/>
  <c r="B40" i="6"/>
  <c r="T39" i="6"/>
  <c r="M39" i="6"/>
  <c r="L39" i="6"/>
  <c r="J39" i="6"/>
  <c r="I39" i="6"/>
  <c r="F39" i="6"/>
  <c r="D39" i="6"/>
  <c r="C39" i="6"/>
  <c r="B39" i="6"/>
  <c r="T38" i="6"/>
  <c r="M38" i="6"/>
  <c r="L38" i="6"/>
  <c r="I38" i="6"/>
  <c r="J38" i="6" s="1"/>
  <c r="F38" i="6"/>
  <c r="T37" i="6"/>
  <c r="M37" i="6"/>
  <c r="L37" i="6"/>
  <c r="J37" i="6"/>
  <c r="I37" i="6"/>
  <c r="F37" i="6"/>
  <c r="D37" i="6"/>
  <c r="C37" i="6"/>
  <c r="B37" i="6"/>
  <c r="T36" i="6"/>
  <c r="N36" i="6"/>
  <c r="R36" i="6" s="1"/>
  <c r="M36" i="6"/>
  <c r="L36" i="6"/>
  <c r="J36" i="6"/>
  <c r="I36" i="6"/>
  <c r="F36" i="6"/>
  <c r="G36" i="6" s="1"/>
  <c r="D36" i="6"/>
  <c r="C36" i="6"/>
  <c r="B36" i="6"/>
  <c r="T35" i="6"/>
  <c r="M35" i="6"/>
  <c r="L35" i="6"/>
  <c r="F35" i="6"/>
  <c r="D35" i="6"/>
  <c r="C35" i="6"/>
  <c r="B35" i="6"/>
  <c r="I35" i="6" s="1"/>
  <c r="J35" i="6" s="1"/>
  <c r="T34" i="6"/>
  <c r="M34" i="6"/>
  <c r="L34" i="6"/>
  <c r="F34" i="6"/>
  <c r="D34" i="6"/>
  <c r="C34" i="6"/>
  <c r="B34" i="6"/>
  <c r="I34" i="6" s="1"/>
  <c r="J34" i="6" s="1"/>
  <c r="T33" i="6"/>
  <c r="M33" i="6"/>
  <c r="L33" i="6"/>
  <c r="I33" i="6"/>
  <c r="J33" i="6" s="1"/>
  <c r="F33" i="6"/>
  <c r="T32" i="6"/>
  <c r="M32" i="6"/>
  <c r="L32" i="6"/>
  <c r="F32" i="6"/>
  <c r="D32" i="6"/>
  <c r="C32" i="6"/>
  <c r="B32" i="6"/>
  <c r="I32" i="6" s="1"/>
  <c r="J32" i="6" s="1"/>
  <c r="T31" i="6"/>
  <c r="M31" i="6"/>
  <c r="L31" i="6"/>
  <c r="F31" i="6"/>
  <c r="D31" i="6"/>
  <c r="C31" i="6"/>
  <c r="B31" i="6"/>
  <c r="I31" i="6" s="1"/>
  <c r="J31" i="6" s="1"/>
  <c r="T30" i="6"/>
  <c r="M30" i="6"/>
  <c r="F30" i="6"/>
  <c r="D30" i="6"/>
  <c r="C30" i="6"/>
  <c r="L30" i="6" s="1"/>
  <c r="B30" i="6"/>
  <c r="I30" i="6" s="1"/>
  <c r="J30" i="6" s="1"/>
  <c r="T29" i="6"/>
  <c r="N29" i="6"/>
  <c r="Q29" i="6" s="1"/>
  <c r="U29" i="6" s="1"/>
  <c r="F29" i="6"/>
  <c r="G29" i="6" s="1"/>
  <c r="D29" i="6"/>
  <c r="M29" i="6" s="1"/>
  <c r="C29" i="6"/>
  <c r="L29" i="6" s="1"/>
  <c r="B29" i="6"/>
  <c r="I29" i="6" s="1"/>
  <c r="J29" i="6" s="1"/>
  <c r="N28" i="6"/>
  <c r="R28" i="6" s="1"/>
  <c r="M28" i="6"/>
  <c r="L28" i="6"/>
  <c r="J28" i="6"/>
  <c r="I28" i="6"/>
  <c r="F28" i="6"/>
  <c r="G28" i="6" s="1"/>
  <c r="T27" i="6"/>
  <c r="M27" i="6"/>
  <c r="F27" i="6"/>
  <c r="D27" i="6"/>
  <c r="C27" i="6"/>
  <c r="L27" i="6" s="1"/>
  <c r="B27" i="6"/>
  <c r="I27" i="6" s="1"/>
  <c r="J27" i="6" s="1"/>
  <c r="T26" i="6"/>
  <c r="N26" i="6"/>
  <c r="R26" i="6" s="1"/>
  <c r="M26" i="6"/>
  <c r="F26" i="6"/>
  <c r="G26" i="6" s="1"/>
  <c r="D26" i="6"/>
  <c r="C26" i="6"/>
  <c r="L26" i="6" s="1"/>
  <c r="B26" i="6"/>
  <c r="I26" i="6" s="1"/>
  <c r="J26" i="6" s="1"/>
  <c r="T25" i="6"/>
  <c r="F25" i="6"/>
  <c r="G25" i="6" s="1"/>
  <c r="D25" i="6"/>
  <c r="M25" i="6" s="1"/>
  <c r="C25" i="6"/>
  <c r="L25" i="6" s="1"/>
  <c r="B25" i="6"/>
  <c r="I25" i="6" s="1"/>
  <c r="J25" i="6" s="1"/>
  <c r="T24" i="6"/>
  <c r="F24" i="6"/>
  <c r="G24" i="6" s="1"/>
  <c r="D24" i="6"/>
  <c r="M24" i="6" s="1"/>
  <c r="C24" i="6"/>
  <c r="L24" i="6" s="1"/>
  <c r="B24" i="6"/>
  <c r="I24" i="6" s="1"/>
  <c r="J24" i="6" s="1"/>
  <c r="T23" i="6"/>
  <c r="M23" i="6"/>
  <c r="L23" i="6"/>
  <c r="I23" i="6"/>
  <c r="J23" i="6" s="1"/>
  <c r="F23" i="6"/>
  <c r="G23" i="6" s="1"/>
  <c r="T22" i="6"/>
  <c r="F22" i="6"/>
  <c r="G22" i="6" s="1"/>
  <c r="D22" i="6"/>
  <c r="M22" i="6" s="1"/>
  <c r="C22" i="6"/>
  <c r="L22" i="6" s="1"/>
  <c r="B22" i="6"/>
  <c r="I22" i="6" s="1"/>
  <c r="J22" i="6" s="1"/>
  <c r="T21" i="6"/>
  <c r="G21" i="6"/>
  <c r="F21" i="6"/>
  <c r="D21" i="6"/>
  <c r="M21" i="6" s="1"/>
  <c r="C21" i="6"/>
  <c r="L21" i="6" s="1"/>
  <c r="B21" i="6"/>
  <c r="I21" i="6" s="1"/>
  <c r="J21" i="6" s="1"/>
  <c r="T20" i="6"/>
  <c r="F20" i="6"/>
  <c r="G20" i="6" s="1"/>
  <c r="D20" i="6"/>
  <c r="M20" i="6" s="1"/>
  <c r="C20" i="6"/>
  <c r="L20" i="6" s="1"/>
  <c r="B20" i="6"/>
  <c r="I20" i="6" s="1"/>
  <c r="J20" i="6" s="1"/>
  <c r="T19" i="6"/>
  <c r="F19" i="6"/>
  <c r="G19" i="6" s="1"/>
  <c r="D19" i="6"/>
  <c r="M19" i="6" s="1"/>
  <c r="C19" i="6"/>
  <c r="L19" i="6" s="1"/>
  <c r="B19" i="6"/>
  <c r="I19" i="6" s="1"/>
  <c r="J19" i="6" s="1"/>
  <c r="T18" i="6"/>
  <c r="M18" i="6"/>
  <c r="L18" i="6"/>
  <c r="I18" i="6"/>
  <c r="J18" i="6" s="1"/>
  <c r="F18" i="6"/>
  <c r="G18" i="6" s="1"/>
  <c r="T17" i="6"/>
  <c r="F17" i="6"/>
  <c r="G17" i="6" s="1"/>
  <c r="D17" i="6"/>
  <c r="M17" i="6" s="1"/>
  <c r="C17" i="6"/>
  <c r="L17" i="6" s="1"/>
  <c r="B17" i="6"/>
  <c r="I17" i="6" s="1"/>
  <c r="J17" i="6" s="1"/>
  <c r="T16" i="6"/>
  <c r="I16" i="6"/>
  <c r="J16" i="6" s="1"/>
  <c r="F16" i="6"/>
  <c r="G16" i="6" s="1"/>
  <c r="D16" i="6"/>
  <c r="M16" i="6" s="1"/>
  <c r="C16" i="6"/>
  <c r="L16" i="6" s="1"/>
  <c r="B16" i="6"/>
  <c r="T15" i="6"/>
  <c r="I15" i="6"/>
  <c r="J15" i="6" s="1"/>
  <c r="F15" i="6"/>
  <c r="G15" i="6" s="1"/>
  <c r="D15" i="6"/>
  <c r="M15" i="6" s="1"/>
  <c r="C15" i="6"/>
  <c r="L15" i="6" s="1"/>
  <c r="B15" i="6"/>
  <c r="T14" i="6"/>
  <c r="F14" i="6"/>
  <c r="G14" i="6" s="1"/>
  <c r="D14" i="6"/>
  <c r="M14" i="6" s="1"/>
  <c r="C14" i="6"/>
  <c r="L14" i="6" s="1"/>
  <c r="B14" i="6"/>
  <c r="I14" i="6" s="1"/>
  <c r="J14" i="6" s="1"/>
  <c r="T13" i="6"/>
  <c r="M13" i="6"/>
  <c r="L13" i="6"/>
  <c r="I13" i="6"/>
  <c r="J13" i="6" s="1"/>
  <c r="G13" i="6"/>
  <c r="F13" i="6"/>
  <c r="B8" i="6"/>
  <c r="B6" i="6"/>
  <c r="T54" i="5"/>
  <c r="M54" i="5"/>
  <c r="L54" i="5"/>
  <c r="I54" i="5"/>
  <c r="J54" i="5" s="1"/>
  <c r="F54" i="5"/>
  <c r="G54" i="5" s="1"/>
  <c r="T53" i="5"/>
  <c r="F53" i="5"/>
  <c r="D53" i="5"/>
  <c r="M53" i="5" s="1"/>
  <c r="C53" i="5"/>
  <c r="L53" i="5" s="1"/>
  <c r="B53" i="5"/>
  <c r="I53" i="5" s="1"/>
  <c r="J53" i="5" s="1"/>
  <c r="T52" i="5"/>
  <c r="F52" i="5"/>
  <c r="G52" i="5" s="1"/>
  <c r="D52" i="5"/>
  <c r="M52" i="5" s="1"/>
  <c r="C52" i="5"/>
  <c r="L52" i="5" s="1"/>
  <c r="B52" i="5"/>
  <c r="I52" i="5" s="1"/>
  <c r="J52" i="5" s="1"/>
  <c r="T51" i="5"/>
  <c r="F51" i="5"/>
  <c r="G51" i="5" s="1"/>
  <c r="D51" i="5"/>
  <c r="M51" i="5" s="1"/>
  <c r="C51" i="5"/>
  <c r="L51" i="5" s="1"/>
  <c r="B51" i="5"/>
  <c r="I51" i="5" s="1"/>
  <c r="J51" i="5" s="1"/>
  <c r="T50" i="5"/>
  <c r="F50" i="5"/>
  <c r="G50" i="5" s="1"/>
  <c r="D50" i="5"/>
  <c r="M50" i="5" s="1"/>
  <c r="C50" i="5"/>
  <c r="L50" i="5" s="1"/>
  <c r="B50" i="5"/>
  <c r="I50" i="5" s="1"/>
  <c r="J50" i="5" s="1"/>
  <c r="T49" i="5"/>
  <c r="F49" i="5"/>
  <c r="G49" i="5" s="1"/>
  <c r="D49" i="5"/>
  <c r="M49" i="5" s="1"/>
  <c r="C49" i="5"/>
  <c r="L49" i="5" s="1"/>
  <c r="B49" i="5"/>
  <c r="I49" i="5" s="1"/>
  <c r="J49" i="5" s="1"/>
  <c r="T48" i="5"/>
  <c r="M48" i="5"/>
  <c r="L48" i="5"/>
  <c r="I48" i="5"/>
  <c r="J48" i="5" s="1"/>
  <c r="F48" i="5"/>
  <c r="G48" i="5" s="1"/>
  <c r="T47" i="5"/>
  <c r="F47" i="5"/>
  <c r="G47" i="5" s="1"/>
  <c r="D47" i="5"/>
  <c r="M47" i="5" s="1"/>
  <c r="C47" i="5"/>
  <c r="L47" i="5" s="1"/>
  <c r="B47" i="5"/>
  <c r="I47" i="5" s="1"/>
  <c r="J47" i="5" s="1"/>
  <c r="T46" i="5"/>
  <c r="F46" i="5"/>
  <c r="G46" i="5" s="1"/>
  <c r="D46" i="5"/>
  <c r="M46" i="5" s="1"/>
  <c r="C46" i="5"/>
  <c r="L46" i="5" s="1"/>
  <c r="B46" i="5"/>
  <c r="I46" i="5" s="1"/>
  <c r="J46" i="5" s="1"/>
  <c r="T45" i="5"/>
  <c r="F45" i="5"/>
  <c r="G45" i="5" s="1"/>
  <c r="D45" i="5"/>
  <c r="M45" i="5" s="1"/>
  <c r="C45" i="5"/>
  <c r="L45" i="5" s="1"/>
  <c r="B45" i="5"/>
  <c r="I45" i="5" s="1"/>
  <c r="J45" i="5" s="1"/>
  <c r="T44" i="5"/>
  <c r="G44" i="5"/>
  <c r="F44" i="5"/>
  <c r="D44" i="5"/>
  <c r="M44" i="5" s="1"/>
  <c r="C44" i="5"/>
  <c r="L44" i="5" s="1"/>
  <c r="B44" i="5"/>
  <c r="I44" i="5" s="1"/>
  <c r="J44" i="5" s="1"/>
  <c r="T43" i="5"/>
  <c r="M43" i="5"/>
  <c r="L43" i="5"/>
  <c r="I43" i="5"/>
  <c r="J43" i="5" s="1"/>
  <c r="F43" i="5"/>
  <c r="G43" i="5" s="1"/>
  <c r="T42" i="5"/>
  <c r="F42" i="5"/>
  <c r="G42" i="5" s="1"/>
  <c r="D42" i="5"/>
  <c r="M42" i="5" s="1"/>
  <c r="C42" i="5"/>
  <c r="L42" i="5" s="1"/>
  <c r="B42" i="5"/>
  <c r="I42" i="5" s="1"/>
  <c r="J42" i="5" s="1"/>
  <c r="T41" i="5"/>
  <c r="G41" i="5"/>
  <c r="F41" i="5"/>
  <c r="D41" i="5"/>
  <c r="M41" i="5" s="1"/>
  <c r="C41" i="5"/>
  <c r="L41" i="5" s="1"/>
  <c r="B41" i="5"/>
  <c r="I41" i="5" s="1"/>
  <c r="J41" i="5" s="1"/>
  <c r="T40" i="5"/>
  <c r="I40" i="5"/>
  <c r="J40" i="5" s="1"/>
  <c r="F40" i="5"/>
  <c r="G40" i="5" s="1"/>
  <c r="D40" i="5"/>
  <c r="M40" i="5" s="1"/>
  <c r="C40" i="5"/>
  <c r="L40" i="5" s="1"/>
  <c r="B40" i="5"/>
  <c r="T39" i="5"/>
  <c r="L39" i="5"/>
  <c r="I39" i="5"/>
  <c r="J39" i="5" s="1"/>
  <c r="F39" i="5"/>
  <c r="G39" i="5" s="1"/>
  <c r="D39" i="5"/>
  <c r="M39" i="5" s="1"/>
  <c r="C39" i="5"/>
  <c r="B39" i="5"/>
  <c r="T38" i="5"/>
  <c r="M38" i="5"/>
  <c r="L38" i="5"/>
  <c r="J38" i="5"/>
  <c r="I38" i="5"/>
  <c r="F38" i="5"/>
  <c r="G38" i="5" s="1"/>
  <c r="T37" i="5"/>
  <c r="I37" i="5"/>
  <c r="J37" i="5" s="1"/>
  <c r="F37" i="5"/>
  <c r="G37" i="5" s="1"/>
  <c r="D37" i="5"/>
  <c r="M37" i="5" s="1"/>
  <c r="C37" i="5"/>
  <c r="L37" i="5" s="1"/>
  <c r="B37" i="5"/>
  <c r="T36" i="5"/>
  <c r="L36" i="5"/>
  <c r="I36" i="5"/>
  <c r="J36" i="5" s="1"/>
  <c r="F36" i="5"/>
  <c r="G36" i="5" s="1"/>
  <c r="D36" i="5"/>
  <c r="M36" i="5" s="1"/>
  <c r="C36" i="5"/>
  <c r="B36" i="5"/>
  <c r="T35" i="5"/>
  <c r="M35" i="5"/>
  <c r="L35" i="5"/>
  <c r="J35" i="5"/>
  <c r="I35" i="5"/>
  <c r="F35" i="5"/>
  <c r="G35" i="5" s="1"/>
  <c r="D35" i="5"/>
  <c r="C35" i="5"/>
  <c r="B35" i="5"/>
  <c r="T34" i="5"/>
  <c r="M34" i="5"/>
  <c r="L34" i="5"/>
  <c r="I34" i="5"/>
  <c r="J34" i="5" s="1"/>
  <c r="F34" i="5"/>
  <c r="D34" i="5"/>
  <c r="C34" i="5"/>
  <c r="B34" i="5"/>
  <c r="T33" i="5"/>
  <c r="M33" i="5"/>
  <c r="L33" i="5"/>
  <c r="I33" i="5"/>
  <c r="J33" i="5" s="1"/>
  <c r="F33" i="5"/>
  <c r="T32" i="5"/>
  <c r="M32" i="5"/>
  <c r="L32" i="5"/>
  <c r="J32" i="5"/>
  <c r="I32" i="5"/>
  <c r="F32" i="5"/>
  <c r="G32" i="5" s="1"/>
  <c r="D32" i="5"/>
  <c r="C32" i="5"/>
  <c r="B32" i="5"/>
  <c r="T31" i="5"/>
  <c r="M31" i="5"/>
  <c r="L31" i="5"/>
  <c r="I31" i="5"/>
  <c r="J31" i="5" s="1"/>
  <c r="F31" i="5"/>
  <c r="D31" i="5"/>
  <c r="C31" i="5"/>
  <c r="B31" i="5"/>
  <c r="T30" i="5"/>
  <c r="M30" i="5"/>
  <c r="L30" i="5"/>
  <c r="I30" i="5"/>
  <c r="J30" i="5" s="1"/>
  <c r="F30" i="5"/>
  <c r="D30" i="5"/>
  <c r="C30" i="5"/>
  <c r="B30" i="5"/>
  <c r="T29" i="5"/>
  <c r="M29" i="5"/>
  <c r="L29" i="5"/>
  <c r="I29" i="5"/>
  <c r="J29" i="5" s="1"/>
  <c r="F29" i="5"/>
  <c r="G29" i="5" s="1"/>
  <c r="D29" i="5"/>
  <c r="C29" i="5"/>
  <c r="B29" i="5"/>
  <c r="M28" i="5"/>
  <c r="L28" i="5"/>
  <c r="I28" i="5"/>
  <c r="J28" i="5" s="1"/>
  <c r="F28" i="5"/>
  <c r="G28" i="5" s="1"/>
  <c r="T27" i="5"/>
  <c r="M27" i="5"/>
  <c r="L27" i="5"/>
  <c r="I27" i="5"/>
  <c r="J27" i="5" s="1"/>
  <c r="F27" i="5"/>
  <c r="D27" i="5"/>
  <c r="C27" i="5"/>
  <c r="B27" i="5"/>
  <c r="T26" i="5"/>
  <c r="M26" i="5"/>
  <c r="L26" i="5"/>
  <c r="I26" i="5"/>
  <c r="J26" i="5" s="1"/>
  <c r="F26" i="5"/>
  <c r="D26" i="5"/>
  <c r="C26" i="5"/>
  <c r="B26" i="5"/>
  <c r="T25" i="5"/>
  <c r="M25" i="5"/>
  <c r="L25" i="5"/>
  <c r="I25" i="5"/>
  <c r="J25" i="5" s="1"/>
  <c r="F25" i="5"/>
  <c r="G25" i="5" s="1"/>
  <c r="D25" i="5"/>
  <c r="C25" i="5"/>
  <c r="B25" i="5"/>
  <c r="T24" i="5"/>
  <c r="M24" i="5"/>
  <c r="L24" i="5"/>
  <c r="F24" i="5"/>
  <c r="D24" i="5"/>
  <c r="C24" i="5"/>
  <c r="B24" i="5"/>
  <c r="I24" i="5" s="1"/>
  <c r="J24" i="5" s="1"/>
  <c r="T23" i="5"/>
  <c r="M23" i="5"/>
  <c r="L23" i="5"/>
  <c r="J23" i="5"/>
  <c r="I23" i="5"/>
  <c r="F23" i="5"/>
  <c r="T22" i="5"/>
  <c r="M22" i="5"/>
  <c r="L22" i="5"/>
  <c r="I22" i="5"/>
  <c r="J22" i="5" s="1"/>
  <c r="F22" i="5"/>
  <c r="G22" i="5" s="1"/>
  <c r="D22" i="5"/>
  <c r="C22" i="5"/>
  <c r="B22" i="5"/>
  <c r="T21" i="5"/>
  <c r="M21" i="5"/>
  <c r="L21" i="5"/>
  <c r="F21" i="5"/>
  <c r="D21" i="5"/>
  <c r="C21" i="5"/>
  <c r="B21" i="5"/>
  <c r="I21" i="5" s="1"/>
  <c r="J21" i="5" s="1"/>
  <c r="T20" i="5"/>
  <c r="M20" i="5"/>
  <c r="L20" i="5"/>
  <c r="F20" i="5"/>
  <c r="D20" i="5"/>
  <c r="C20" i="5"/>
  <c r="B20" i="5"/>
  <c r="I20" i="5" s="1"/>
  <c r="J20" i="5" s="1"/>
  <c r="T19" i="5"/>
  <c r="M19" i="5"/>
  <c r="L19" i="5"/>
  <c r="F19" i="5"/>
  <c r="G19" i="5" s="1"/>
  <c r="D19" i="5"/>
  <c r="C19" i="5"/>
  <c r="B19" i="5"/>
  <c r="I19" i="5" s="1"/>
  <c r="J19" i="5" s="1"/>
  <c r="T18" i="5"/>
  <c r="M18" i="5"/>
  <c r="L18" i="5"/>
  <c r="J18" i="5"/>
  <c r="I18" i="5"/>
  <c r="F18" i="5"/>
  <c r="T17" i="5"/>
  <c r="M17" i="5"/>
  <c r="L17" i="5"/>
  <c r="F17" i="5"/>
  <c r="D17" i="5"/>
  <c r="C17" i="5"/>
  <c r="B17" i="5"/>
  <c r="I17" i="5" s="1"/>
  <c r="J17" i="5" s="1"/>
  <c r="T16" i="5"/>
  <c r="M16" i="5"/>
  <c r="L16" i="5"/>
  <c r="F16" i="5"/>
  <c r="G16" i="5" s="1"/>
  <c r="D16" i="5"/>
  <c r="C16" i="5"/>
  <c r="B16" i="5"/>
  <c r="I16" i="5" s="1"/>
  <c r="J16" i="5" s="1"/>
  <c r="T15" i="5"/>
  <c r="M15" i="5"/>
  <c r="F15" i="5"/>
  <c r="D15" i="5"/>
  <c r="C15" i="5"/>
  <c r="L15" i="5" s="1"/>
  <c r="B15" i="5"/>
  <c r="I15" i="5" s="1"/>
  <c r="J15" i="5" s="1"/>
  <c r="T14" i="5"/>
  <c r="F14" i="5"/>
  <c r="D14" i="5"/>
  <c r="M14" i="5" s="1"/>
  <c r="C14" i="5"/>
  <c r="L14" i="5" s="1"/>
  <c r="B14" i="5"/>
  <c r="I14" i="5" s="1"/>
  <c r="J14" i="5" s="1"/>
  <c r="T13" i="5"/>
  <c r="M13" i="5"/>
  <c r="L13" i="5"/>
  <c r="I13" i="5"/>
  <c r="J13" i="5" s="1"/>
  <c r="F13" i="5"/>
  <c r="G13" i="5" s="1"/>
  <c r="B8" i="5"/>
  <c r="F3" i="5" s="1"/>
  <c r="B6" i="5"/>
  <c r="F4" i="5"/>
  <c r="T54" i="4"/>
  <c r="M54" i="4"/>
  <c r="L54" i="4"/>
  <c r="I54" i="4"/>
  <c r="J54" i="4" s="1"/>
  <c r="F54" i="4"/>
  <c r="G54" i="4" s="1"/>
  <c r="T53" i="4"/>
  <c r="J53" i="4"/>
  <c r="F53" i="4"/>
  <c r="G53" i="4" s="1"/>
  <c r="D53" i="4"/>
  <c r="M53" i="4" s="1"/>
  <c r="C53" i="4"/>
  <c r="L53" i="4" s="1"/>
  <c r="B53" i="4"/>
  <c r="I53" i="4" s="1"/>
  <c r="T52" i="4"/>
  <c r="F52" i="4"/>
  <c r="G52" i="4" s="1"/>
  <c r="D52" i="4"/>
  <c r="M52" i="4" s="1"/>
  <c r="C52" i="4"/>
  <c r="L52" i="4" s="1"/>
  <c r="B52" i="4"/>
  <c r="I52" i="4" s="1"/>
  <c r="J52" i="4" s="1"/>
  <c r="T51" i="4"/>
  <c r="I51" i="4"/>
  <c r="J51" i="4" s="1"/>
  <c r="F51" i="4"/>
  <c r="G51" i="4" s="1"/>
  <c r="D51" i="4"/>
  <c r="M51" i="4" s="1"/>
  <c r="C51" i="4"/>
  <c r="L51" i="4" s="1"/>
  <c r="B51" i="4"/>
  <c r="T50" i="4"/>
  <c r="M50" i="4"/>
  <c r="L50" i="4"/>
  <c r="J50" i="4"/>
  <c r="I50" i="4"/>
  <c r="F50" i="4"/>
  <c r="D50" i="4"/>
  <c r="C50" i="4"/>
  <c r="B50" i="4"/>
  <c r="T49" i="4"/>
  <c r="M49" i="4"/>
  <c r="I49" i="4"/>
  <c r="J49" i="4" s="1"/>
  <c r="F49" i="4"/>
  <c r="G49" i="4" s="1"/>
  <c r="D49" i="4"/>
  <c r="C49" i="4"/>
  <c r="L49" i="4" s="1"/>
  <c r="B49" i="4"/>
  <c r="T48" i="4"/>
  <c r="M48" i="4"/>
  <c r="L48" i="4"/>
  <c r="J48" i="4"/>
  <c r="I48" i="4"/>
  <c r="G48" i="4"/>
  <c r="F48" i="4"/>
  <c r="T47" i="4"/>
  <c r="N47" i="4"/>
  <c r="L47" i="4"/>
  <c r="I47" i="4"/>
  <c r="J47" i="4" s="1"/>
  <c r="F47" i="4"/>
  <c r="G47" i="4" s="1"/>
  <c r="D47" i="4"/>
  <c r="M47" i="4" s="1"/>
  <c r="C47" i="4"/>
  <c r="B47" i="4"/>
  <c r="T46" i="4"/>
  <c r="M46" i="4"/>
  <c r="J46" i="4"/>
  <c r="I46" i="4"/>
  <c r="F46" i="4"/>
  <c r="G46" i="4" s="1"/>
  <c r="D46" i="4"/>
  <c r="C46" i="4"/>
  <c r="L46" i="4" s="1"/>
  <c r="B46" i="4"/>
  <c r="T45" i="4"/>
  <c r="N45" i="4"/>
  <c r="L45" i="4"/>
  <c r="J45" i="4"/>
  <c r="I45" i="4"/>
  <c r="G45" i="4"/>
  <c r="F45" i="4"/>
  <c r="D45" i="4"/>
  <c r="M45" i="4" s="1"/>
  <c r="C45" i="4"/>
  <c r="B45" i="4"/>
  <c r="T44" i="4"/>
  <c r="M44" i="4"/>
  <c r="L44" i="4"/>
  <c r="I44" i="4"/>
  <c r="J44" i="4" s="1"/>
  <c r="F44" i="4"/>
  <c r="D44" i="4"/>
  <c r="C44" i="4"/>
  <c r="B44" i="4"/>
  <c r="T43" i="4"/>
  <c r="M43" i="4"/>
  <c r="L43" i="4"/>
  <c r="J43" i="4"/>
  <c r="I43" i="4"/>
  <c r="F43" i="4"/>
  <c r="G43" i="4" s="1"/>
  <c r="T42" i="4"/>
  <c r="L42" i="4"/>
  <c r="J42" i="4"/>
  <c r="I42" i="4"/>
  <c r="F42" i="4"/>
  <c r="D42" i="4"/>
  <c r="M42" i="4" s="1"/>
  <c r="C42" i="4"/>
  <c r="B42" i="4"/>
  <c r="T41" i="4"/>
  <c r="M41" i="4"/>
  <c r="J41" i="4"/>
  <c r="I41" i="4"/>
  <c r="F41" i="4"/>
  <c r="D41" i="4"/>
  <c r="C41" i="4"/>
  <c r="L41" i="4" s="1"/>
  <c r="B41" i="4"/>
  <c r="T40" i="4"/>
  <c r="L40" i="4"/>
  <c r="I40" i="4"/>
  <c r="J40" i="4" s="1"/>
  <c r="F40" i="4"/>
  <c r="G40" i="4" s="1"/>
  <c r="D40" i="4"/>
  <c r="M40" i="4" s="1"/>
  <c r="C40" i="4"/>
  <c r="B40" i="4"/>
  <c r="T39" i="4"/>
  <c r="M39" i="4"/>
  <c r="L39" i="4"/>
  <c r="G39" i="4"/>
  <c r="F39" i="4"/>
  <c r="D39" i="4"/>
  <c r="C39" i="4"/>
  <c r="B39" i="4"/>
  <c r="I39" i="4" s="1"/>
  <c r="J39" i="4" s="1"/>
  <c r="T38" i="4"/>
  <c r="M38" i="4"/>
  <c r="L38" i="4"/>
  <c r="I38" i="4"/>
  <c r="J38" i="4" s="1"/>
  <c r="F38" i="4"/>
  <c r="T37" i="4"/>
  <c r="M37" i="4"/>
  <c r="L37" i="4"/>
  <c r="I37" i="4"/>
  <c r="J37" i="4" s="1"/>
  <c r="F37" i="4"/>
  <c r="G37" i="4" s="1"/>
  <c r="D37" i="4"/>
  <c r="C37" i="4"/>
  <c r="B37" i="4"/>
  <c r="T36" i="4"/>
  <c r="M36" i="4"/>
  <c r="L36" i="4"/>
  <c r="J36" i="4"/>
  <c r="F36" i="4"/>
  <c r="G36" i="4" s="1"/>
  <c r="D36" i="4"/>
  <c r="C36" i="4"/>
  <c r="B36" i="4"/>
  <c r="I36" i="4" s="1"/>
  <c r="T35" i="4"/>
  <c r="M35" i="4"/>
  <c r="F35" i="4"/>
  <c r="D35" i="4"/>
  <c r="C35" i="4"/>
  <c r="L35" i="4" s="1"/>
  <c r="B35" i="4"/>
  <c r="I35" i="4" s="1"/>
  <c r="J35" i="4" s="1"/>
  <c r="T34" i="4"/>
  <c r="M34" i="4"/>
  <c r="I34" i="4"/>
  <c r="J34" i="4" s="1"/>
  <c r="F34" i="4"/>
  <c r="D34" i="4"/>
  <c r="C34" i="4"/>
  <c r="L34" i="4" s="1"/>
  <c r="B34" i="4"/>
  <c r="T33" i="4"/>
  <c r="M33" i="4"/>
  <c r="L33" i="4"/>
  <c r="J33" i="4"/>
  <c r="I33" i="4"/>
  <c r="F33" i="4"/>
  <c r="T32" i="4"/>
  <c r="M32" i="4"/>
  <c r="I32" i="4"/>
  <c r="J32" i="4" s="1"/>
  <c r="G32" i="4"/>
  <c r="F32" i="4"/>
  <c r="D32" i="4"/>
  <c r="C32" i="4"/>
  <c r="L32" i="4" s="1"/>
  <c r="B32" i="4"/>
  <c r="T31" i="4"/>
  <c r="J31" i="4"/>
  <c r="F31" i="4"/>
  <c r="D31" i="4"/>
  <c r="M31" i="4" s="1"/>
  <c r="C31" i="4"/>
  <c r="L31" i="4" s="1"/>
  <c r="B31" i="4"/>
  <c r="I31" i="4" s="1"/>
  <c r="T30" i="4"/>
  <c r="M30" i="4"/>
  <c r="I30" i="4"/>
  <c r="J30" i="4" s="1"/>
  <c r="F30" i="4"/>
  <c r="D30" i="4"/>
  <c r="C30" i="4"/>
  <c r="L30" i="4" s="1"/>
  <c r="B30" i="4"/>
  <c r="T29" i="4"/>
  <c r="F29" i="4"/>
  <c r="G29" i="4" s="1"/>
  <c r="D29" i="4"/>
  <c r="M29" i="4" s="1"/>
  <c r="C29" i="4"/>
  <c r="L29" i="4" s="1"/>
  <c r="B29" i="4"/>
  <c r="I29" i="4" s="1"/>
  <c r="J29" i="4" s="1"/>
  <c r="M28" i="4"/>
  <c r="L28" i="4"/>
  <c r="J28" i="4"/>
  <c r="I28" i="4"/>
  <c r="F28" i="4"/>
  <c r="G28" i="4" s="1"/>
  <c r="T27" i="4"/>
  <c r="M27" i="4"/>
  <c r="I27" i="4"/>
  <c r="J27" i="4" s="1"/>
  <c r="F27" i="4"/>
  <c r="D27" i="4"/>
  <c r="C27" i="4"/>
  <c r="L27" i="4" s="1"/>
  <c r="B27" i="4"/>
  <c r="T26" i="4"/>
  <c r="F26" i="4"/>
  <c r="G26" i="4" s="1"/>
  <c r="D26" i="4"/>
  <c r="M26" i="4" s="1"/>
  <c r="C26" i="4"/>
  <c r="L26" i="4" s="1"/>
  <c r="B26" i="4"/>
  <c r="I26" i="4" s="1"/>
  <c r="J26" i="4" s="1"/>
  <c r="T25" i="4"/>
  <c r="F25" i="4"/>
  <c r="G25" i="4" s="1"/>
  <c r="D25" i="4"/>
  <c r="M25" i="4" s="1"/>
  <c r="C25" i="4"/>
  <c r="L25" i="4" s="1"/>
  <c r="B25" i="4"/>
  <c r="I25" i="4" s="1"/>
  <c r="J25" i="4" s="1"/>
  <c r="T24" i="4"/>
  <c r="M24" i="4"/>
  <c r="L24" i="4"/>
  <c r="G24" i="4"/>
  <c r="F24" i="4"/>
  <c r="D24" i="4"/>
  <c r="C24" i="4"/>
  <c r="B24" i="4"/>
  <c r="I24" i="4" s="1"/>
  <c r="J24" i="4" s="1"/>
  <c r="T23" i="4"/>
  <c r="M23" i="4"/>
  <c r="L23" i="4"/>
  <c r="I23" i="4"/>
  <c r="J23" i="4" s="1"/>
  <c r="F23" i="4"/>
  <c r="G23" i="4" s="1"/>
  <c r="T22" i="4"/>
  <c r="N22" i="4"/>
  <c r="R22" i="4" s="1"/>
  <c r="L22" i="4"/>
  <c r="J22" i="4"/>
  <c r="F22" i="4"/>
  <c r="G22" i="4" s="1"/>
  <c r="D22" i="4"/>
  <c r="M22" i="4" s="1"/>
  <c r="C22" i="4"/>
  <c r="B22" i="4"/>
  <c r="I22" i="4" s="1"/>
  <c r="T21" i="4"/>
  <c r="M21" i="4"/>
  <c r="L21" i="4"/>
  <c r="G21" i="4"/>
  <c r="F21" i="4"/>
  <c r="D21" i="4"/>
  <c r="C21" i="4"/>
  <c r="B21" i="4"/>
  <c r="I21" i="4" s="1"/>
  <c r="J21" i="4" s="1"/>
  <c r="T20" i="4"/>
  <c r="F20" i="4"/>
  <c r="G20" i="4" s="1"/>
  <c r="D20" i="4"/>
  <c r="M20" i="4" s="1"/>
  <c r="C20" i="4"/>
  <c r="L20" i="4" s="1"/>
  <c r="B20" i="4"/>
  <c r="I20" i="4" s="1"/>
  <c r="J20" i="4" s="1"/>
  <c r="T19" i="4"/>
  <c r="M19" i="4"/>
  <c r="J19" i="4"/>
  <c r="F19" i="4"/>
  <c r="D19" i="4"/>
  <c r="C19" i="4"/>
  <c r="L19" i="4" s="1"/>
  <c r="B19" i="4"/>
  <c r="I19" i="4" s="1"/>
  <c r="T18" i="4"/>
  <c r="M18" i="4"/>
  <c r="L18" i="4"/>
  <c r="J18" i="4"/>
  <c r="I18" i="4"/>
  <c r="F18" i="4"/>
  <c r="G18" i="4" s="1"/>
  <c r="T17" i="4"/>
  <c r="M17" i="4"/>
  <c r="G17" i="4"/>
  <c r="F17" i="4"/>
  <c r="D17" i="4"/>
  <c r="C17" i="4"/>
  <c r="L17" i="4" s="1"/>
  <c r="B17" i="4"/>
  <c r="I17" i="4" s="1"/>
  <c r="J17" i="4" s="1"/>
  <c r="T16" i="4"/>
  <c r="N16" i="4"/>
  <c r="M16" i="4"/>
  <c r="I16" i="4"/>
  <c r="J16" i="4" s="1"/>
  <c r="F16" i="4"/>
  <c r="G16" i="4" s="1"/>
  <c r="D16" i="4"/>
  <c r="C16" i="4"/>
  <c r="L16" i="4" s="1"/>
  <c r="B16" i="4"/>
  <c r="T15" i="4"/>
  <c r="I15" i="4"/>
  <c r="J15" i="4" s="1"/>
  <c r="F15" i="4"/>
  <c r="D15" i="4"/>
  <c r="M15" i="4" s="1"/>
  <c r="C15" i="4"/>
  <c r="L15" i="4" s="1"/>
  <c r="B15" i="4"/>
  <c r="T14" i="4"/>
  <c r="I14" i="4"/>
  <c r="J14" i="4" s="1"/>
  <c r="F14" i="4"/>
  <c r="G14" i="4" s="1"/>
  <c r="D14" i="4"/>
  <c r="M14" i="4" s="1"/>
  <c r="C14" i="4"/>
  <c r="L14" i="4" s="1"/>
  <c r="B14" i="4"/>
  <c r="T13" i="4"/>
  <c r="M13" i="4"/>
  <c r="L13" i="4"/>
  <c r="I13" i="4"/>
  <c r="J13" i="4" s="1"/>
  <c r="F13" i="4"/>
  <c r="B8" i="4"/>
  <c r="F4" i="4" s="1"/>
  <c r="B6" i="4"/>
  <c r="F3" i="4"/>
  <c r="O49" i="4" s="1"/>
  <c r="T54" i="3"/>
  <c r="M54" i="3"/>
  <c r="L54" i="3"/>
  <c r="J54" i="3"/>
  <c r="I54" i="3"/>
  <c r="F54" i="3"/>
  <c r="G54" i="3" s="1"/>
  <c r="T53" i="3"/>
  <c r="I53" i="3"/>
  <c r="J53" i="3" s="1"/>
  <c r="G53" i="3"/>
  <c r="F53" i="3"/>
  <c r="D53" i="3"/>
  <c r="M53" i="3" s="1"/>
  <c r="C53" i="3"/>
  <c r="L53" i="3" s="1"/>
  <c r="B53" i="3"/>
  <c r="T52" i="3"/>
  <c r="L52" i="3"/>
  <c r="J52" i="3"/>
  <c r="I52" i="3"/>
  <c r="F52" i="3"/>
  <c r="D52" i="3"/>
  <c r="M52" i="3" s="1"/>
  <c r="C52" i="3"/>
  <c r="B52" i="3"/>
  <c r="T51" i="3"/>
  <c r="M51" i="3"/>
  <c r="L51" i="3"/>
  <c r="I51" i="3"/>
  <c r="J51" i="3" s="1"/>
  <c r="F51" i="3"/>
  <c r="G51" i="3" s="1"/>
  <c r="D51" i="3"/>
  <c r="C51" i="3"/>
  <c r="B51" i="3"/>
  <c r="T50" i="3"/>
  <c r="N50" i="3"/>
  <c r="M50" i="3"/>
  <c r="L50" i="3"/>
  <c r="J50" i="3"/>
  <c r="G50" i="3"/>
  <c r="F50" i="3"/>
  <c r="D50" i="3"/>
  <c r="C50" i="3"/>
  <c r="B50" i="3"/>
  <c r="I50" i="3" s="1"/>
  <c r="T49" i="3"/>
  <c r="M49" i="3"/>
  <c r="F49" i="3"/>
  <c r="D49" i="3"/>
  <c r="C49" i="3"/>
  <c r="L49" i="3" s="1"/>
  <c r="B49" i="3"/>
  <c r="I49" i="3" s="1"/>
  <c r="J49" i="3" s="1"/>
  <c r="T48" i="3"/>
  <c r="M48" i="3"/>
  <c r="L48" i="3"/>
  <c r="I48" i="3"/>
  <c r="J48" i="3" s="1"/>
  <c r="F48" i="3"/>
  <c r="G48" i="3" s="1"/>
  <c r="T47" i="3"/>
  <c r="N47" i="3"/>
  <c r="M47" i="3"/>
  <c r="L47" i="3"/>
  <c r="G47" i="3"/>
  <c r="F47" i="3"/>
  <c r="D47" i="3"/>
  <c r="C47" i="3"/>
  <c r="B47" i="3"/>
  <c r="I47" i="3" s="1"/>
  <c r="J47" i="3" s="1"/>
  <c r="T46" i="3"/>
  <c r="M46" i="3"/>
  <c r="F46" i="3"/>
  <c r="D46" i="3"/>
  <c r="C46" i="3"/>
  <c r="L46" i="3" s="1"/>
  <c r="B46" i="3"/>
  <c r="I46" i="3" s="1"/>
  <c r="J46" i="3" s="1"/>
  <c r="T45" i="3"/>
  <c r="M45" i="3"/>
  <c r="L45" i="3"/>
  <c r="I45" i="3"/>
  <c r="J45" i="3" s="1"/>
  <c r="F45" i="3"/>
  <c r="G45" i="3" s="1"/>
  <c r="D45" i="3"/>
  <c r="C45" i="3"/>
  <c r="B45" i="3"/>
  <c r="T44" i="3"/>
  <c r="N44" i="3"/>
  <c r="R44" i="3" s="1"/>
  <c r="J44" i="3"/>
  <c r="I44" i="3"/>
  <c r="F44" i="3"/>
  <c r="G44" i="3" s="1"/>
  <c r="D44" i="3"/>
  <c r="M44" i="3" s="1"/>
  <c r="C44" i="3"/>
  <c r="L44" i="3" s="1"/>
  <c r="B44" i="3"/>
  <c r="T43" i="3"/>
  <c r="M43" i="3"/>
  <c r="L43" i="3"/>
  <c r="J43" i="3"/>
  <c r="I43" i="3"/>
  <c r="G43" i="3"/>
  <c r="F43" i="3"/>
  <c r="T42" i="3"/>
  <c r="I42" i="3"/>
  <c r="J42" i="3" s="1"/>
  <c r="F42" i="3"/>
  <c r="G42" i="3" s="1"/>
  <c r="N42" i="3" s="1"/>
  <c r="D42" i="3"/>
  <c r="M42" i="3" s="1"/>
  <c r="C42" i="3"/>
  <c r="L42" i="3" s="1"/>
  <c r="B42" i="3"/>
  <c r="T41" i="3"/>
  <c r="R41" i="3"/>
  <c r="N41" i="3"/>
  <c r="Q41" i="3" s="1"/>
  <c r="U41" i="3" s="1"/>
  <c r="M41" i="3"/>
  <c r="J41" i="3"/>
  <c r="I41" i="3"/>
  <c r="F41" i="3"/>
  <c r="G41" i="3" s="1"/>
  <c r="D41" i="3"/>
  <c r="C41" i="3"/>
  <c r="L41" i="3" s="1"/>
  <c r="B41" i="3"/>
  <c r="T40" i="3"/>
  <c r="L40" i="3"/>
  <c r="J40" i="3"/>
  <c r="I40" i="3"/>
  <c r="F40" i="3"/>
  <c r="G40" i="3" s="1"/>
  <c r="D40" i="3"/>
  <c r="M40" i="3" s="1"/>
  <c r="C40" i="3"/>
  <c r="B40" i="3"/>
  <c r="T39" i="3"/>
  <c r="M39" i="3"/>
  <c r="L39" i="3"/>
  <c r="G39" i="3"/>
  <c r="F39" i="3"/>
  <c r="D39" i="3"/>
  <c r="C39" i="3"/>
  <c r="B39" i="3"/>
  <c r="I39" i="3" s="1"/>
  <c r="J39" i="3" s="1"/>
  <c r="T38" i="3"/>
  <c r="M38" i="3"/>
  <c r="L38" i="3"/>
  <c r="I38" i="3"/>
  <c r="J38" i="3" s="1"/>
  <c r="G38" i="3"/>
  <c r="F38" i="3"/>
  <c r="T37" i="3"/>
  <c r="L37" i="3"/>
  <c r="J37" i="3"/>
  <c r="I37" i="3"/>
  <c r="F37" i="3"/>
  <c r="G37" i="3" s="1"/>
  <c r="D37" i="3"/>
  <c r="M37" i="3" s="1"/>
  <c r="C37" i="3"/>
  <c r="B37" i="3"/>
  <c r="T36" i="3"/>
  <c r="M36" i="3"/>
  <c r="L36" i="3"/>
  <c r="F36" i="3"/>
  <c r="G36" i="3" s="1"/>
  <c r="D36" i="3"/>
  <c r="C36" i="3"/>
  <c r="B36" i="3"/>
  <c r="I36" i="3" s="1"/>
  <c r="J36" i="3" s="1"/>
  <c r="T35" i="3"/>
  <c r="M35" i="3"/>
  <c r="I35" i="3"/>
  <c r="J35" i="3" s="1"/>
  <c r="G35" i="3"/>
  <c r="F35" i="3"/>
  <c r="D35" i="3"/>
  <c r="C35" i="3"/>
  <c r="L35" i="3" s="1"/>
  <c r="B35" i="3"/>
  <c r="T34" i="3"/>
  <c r="I34" i="3"/>
  <c r="J34" i="3" s="1"/>
  <c r="F34" i="3"/>
  <c r="G34" i="3" s="1"/>
  <c r="N34" i="3" s="1"/>
  <c r="D34" i="3"/>
  <c r="M34" i="3" s="1"/>
  <c r="C34" i="3"/>
  <c r="L34" i="3" s="1"/>
  <c r="B34" i="3"/>
  <c r="T33" i="3"/>
  <c r="M33" i="3"/>
  <c r="L33" i="3"/>
  <c r="I33" i="3"/>
  <c r="J33" i="3" s="1"/>
  <c r="F33" i="3"/>
  <c r="G33" i="3" s="1"/>
  <c r="T32" i="3"/>
  <c r="M32" i="3"/>
  <c r="G32" i="3"/>
  <c r="F32" i="3"/>
  <c r="D32" i="3"/>
  <c r="C32" i="3"/>
  <c r="L32" i="3" s="1"/>
  <c r="B32" i="3"/>
  <c r="I32" i="3" s="1"/>
  <c r="J32" i="3" s="1"/>
  <c r="T31" i="3"/>
  <c r="N31" i="3"/>
  <c r="Q31" i="3" s="1"/>
  <c r="F75" i="3" s="1"/>
  <c r="F31" i="3"/>
  <c r="G31" i="3" s="1"/>
  <c r="D31" i="3"/>
  <c r="M31" i="3" s="1"/>
  <c r="C31" i="3"/>
  <c r="L31" i="3" s="1"/>
  <c r="B31" i="3"/>
  <c r="I31" i="3" s="1"/>
  <c r="J31" i="3" s="1"/>
  <c r="T30" i="3"/>
  <c r="F30" i="3"/>
  <c r="G30" i="3" s="1"/>
  <c r="D30" i="3"/>
  <c r="M30" i="3" s="1"/>
  <c r="C30" i="3"/>
  <c r="L30" i="3" s="1"/>
  <c r="B30" i="3"/>
  <c r="I30" i="3" s="1"/>
  <c r="J30" i="3" s="1"/>
  <c r="T29" i="3"/>
  <c r="L29" i="3"/>
  <c r="F29" i="3"/>
  <c r="G29" i="3" s="1"/>
  <c r="D29" i="3"/>
  <c r="M29" i="3" s="1"/>
  <c r="C29" i="3"/>
  <c r="B29" i="3"/>
  <c r="I29" i="3" s="1"/>
  <c r="J29" i="3" s="1"/>
  <c r="M28" i="3"/>
  <c r="L28" i="3"/>
  <c r="J28" i="3"/>
  <c r="I28" i="3"/>
  <c r="F28" i="3"/>
  <c r="G28" i="3" s="1"/>
  <c r="T27" i="3"/>
  <c r="F27" i="3"/>
  <c r="G27" i="3" s="1"/>
  <c r="D27" i="3"/>
  <c r="M27" i="3" s="1"/>
  <c r="C27" i="3"/>
  <c r="L27" i="3" s="1"/>
  <c r="B27" i="3"/>
  <c r="I27" i="3" s="1"/>
  <c r="J27" i="3" s="1"/>
  <c r="T26" i="3"/>
  <c r="F26" i="3"/>
  <c r="G26" i="3" s="1"/>
  <c r="D26" i="3"/>
  <c r="M26" i="3" s="1"/>
  <c r="C26" i="3"/>
  <c r="L26" i="3" s="1"/>
  <c r="B26" i="3"/>
  <c r="I26" i="3" s="1"/>
  <c r="J26" i="3" s="1"/>
  <c r="T25" i="3"/>
  <c r="J25" i="3"/>
  <c r="G25" i="3"/>
  <c r="F25" i="3"/>
  <c r="D25" i="3"/>
  <c r="M25" i="3" s="1"/>
  <c r="C25" i="3"/>
  <c r="L25" i="3" s="1"/>
  <c r="B25" i="3"/>
  <c r="I25" i="3" s="1"/>
  <c r="T24" i="3"/>
  <c r="M24" i="3"/>
  <c r="F24" i="3"/>
  <c r="G24" i="3" s="1"/>
  <c r="D24" i="3"/>
  <c r="C24" i="3"/>
  <c r="L24" i="3" s="1"/>
  <c r="B24" i="3"/>
  <c r="I24" i="3" s="1"/>
  <c r="J24" i="3" s="1"/>
  <c r="T23" i="3"/>
  <c r="M23" i="3"/>
  <c r="L23" i="3"/>
  <c r="I23" i="3"/>
  <c r="J23" i="3" s="1"/>
  <c r="G23" i="3"/>
  <c r="F23" i="3"/>
  <c r="T22" i="3"/>
  <c r="G22" i="3"/>
  <c r="F22" i="3"/>
  <c r="D22" i="3"/>
  <c r="M22" i="3" s="1"/>
  <c r="C22" i="3"/>
  <c r="L22" i="3" s="1"/>
  <c r="B22" i="3"/>
  <c r="I22" i="3" s="1"/>
  <c r="J22" i="3" s="1"/>
  <c r="T21" i="3"/>
  <c r="L21" i="3"/>
  <c r="F21" i="3"/>
  <c r="G21" i="3" s="1"/>
  <c r="D21" i="3"/>
  <c r="M21" i="3" s="1"/>
  <c r="C21" i="3"/>
  <c r="B21" i="3"/>
  <c r="I21" i="3" s="1"/>
  <c r="J21" i="3" s="1"/>
  <c r="T20" i="3"/>
  <c r="M20" i="3"/>
  <c r="I20" i="3"/>
  <c r="J20" i="3" s="1"/>
  <c r="G20" i="3"/>
  <c r="N20" i="3" s="1"/>
  <c r="F20" i="3"/>
  <c r="D20" i="3"/>
  <c r="C20" i="3"/>
  <c r="L20" i="3" s="1"/>
  <c r="B20" i="3"/>
  <c r="T19" i="3"/>
  <c r="J19" i="3"/>
  <c r="I19" i="3"/>
  <c r="F19" i="3"/>
  <c r="G19" i="3" s="1"/>
  <c r="D19" i="3"/>
  <c r="M19" i="3" s="1"/>
  <c r="C19" i="3"/>
  <c r="L19" i="3" s="1"/>
  <c r="B19" i="3"/>
  <c r="T18" i="3"/>
  <c r="M18" i="3"/>
  <c r="L18" i="3"/>
  <c r="J18" i="3"/>
  <c r="I18" i="3"/>
  <c r="F18" i="3"/>
  <c r="G18" i="3" s="1"/>
  <c r="T17" i="3"/>
  <c r="I17" i="3"/>
  <c r="J17" i="3" s="1"/>
  <c r="F17" i="3"/>
  <c r="G17" i="3" s="1"/>
  <c r="D17" i="3"/>
  <c r="M17" i="3" s="1"/>
  <c r="C17" i="3"/>
  <c r="L17" i="3" s="1"/>
  <c r="B17" i="3"/>
  <c r="T16" i="3"/>
  <c r="M16" i="3"/>
  <c r="F16" i="3"/>
  <c r="G16" i="3" s="1"/>
  <c r="D16" i="3"/>
  <c r="C16" i="3"/>
  <c r="L16" i="3" s="1"/>
  <c r="B16" i="3"/>
  <c r="I16" i="3" s="1"/>
  <c r="J16" i="3" s="1"/>
  <c r="T15" i="3"/>
  <c r="J15" i="3"/>
  <c r="I15" i="3"/>
  <c r="F15" i="3"/>
  <c r="G15" i="3" s="1"/>
  <c r="D15" i="3"/>
  <c r="M15" i="3" s="1"/>
  <c r="C15" i="3"/>
  <c r="L15" i="3" s="1"/>
  <c r="B15" i="3"/>
  <c r="T14" i="3"/>
  <c r="L14" i="3"/>
  <c r="I14" i="3"/>
  <c r="J14" i="3" s="1"/>
  <c r="G14" i="3"/>
  <c r="F14" i="3"/>
  <c r="D14" i="3"/>
  <c r="M14" i="3" s="1"/>
  <c r="C14" i="3"/>
  <c r="B14" i="3"/>
  <c r="T13" i="3"/>
  <c r="R13" i="3"/>
  <c r="M13" i="3"/>
  <c r="L13" i="3"/>
  <c r="I13" i="3"/>
  <c r="J13" i="3" s="1"/>
  <c r="F13" i="3"/>
  <c r="G13" i="3" s="1"/>
  <c r="Q13" i="3" s="1"/>
  <c r="U13" i="3" s="1"/>
  <c r="B8" i="3"/>
  <c r="F4" i="3" s="1"/>
  <c r="B6" i="3"/>
  <c r="F3" i="3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Q27" i="1"/>
  <c r="F71" i="1" s="1"/>
  <c r="Q28" i="1"/>
  <c r="F72" i="1" s="1"/>
  <c r="Q29" i="1"/>
  <c r="F73" i="1" s="1"/>
  <c r="Q30" i="1"/>
  <c r="F74" i="1" s="1"/>
  <c r="Q31" i="1"/>
  <c r="F75" i="1" s="1"/>
  <c r="Q32" i="1"/>
  <c r="F76" i="1" s="1"/>
  <c r="Q33" i="1"/>
  <c r="F77" i="1" s="1"/>
  <c r="Q34" i="1"/>
  <c r="F78" i="1" s="1"/>
  <c r="Q35" i="1"/>
  <c r="F79" i="1" s="1"/>
  <c r="Q36" i="1"/>
  <c r="F80" i="1" s="1"/>
  <c r="Q37" i="1"/>
  <c r="F81" i="1" s="1"/>
  <c r="Q38" i="1"/>
  <c r="F82" i="1" s="1"/>
  <c r="Q39" i="1"/>
  <c r="F83" i="1" s="1"/>
  <c r="Q40" i="1"/>
  <c r="F84" i="1" s="1"/>
  <c r="Q41" i="1"/>
  <c r="F85" i="1" s="1"/>
  <c r="Q42" i="1"/>
  <c r="F86" i="1" s="1"/>
  <c r="Q43" i="1"/>
  <c r="F87" i="1" s="1"/>
  <c r="Q44" i="1"/>
  <c r="F88" i="1" s="1"/>
  <c r="Q45" i="1"/>
  <c r="F89" i="1" s="1"/>
  <c r="Q46" i="1"/>
  <c r="F90" i="1" s="1"/>
  <c r="Q47" i="1"/>
  <c r="F91" i="1" s="1"/>
  <c r="Q48" i="1"/>
  <c r="F92" i="1" s="1"/>
  <c r="Q49" i="1"/>
  <c r="F93" i="1" s="1"/>
  <c r="Q50" i="1"/>
  <c r="F94" i="1" s="1"/>
  <c r="Q51" i="1"/>
  <c r="F95" i="1" s="1"/>
  <c r="Q52" i="1"/>
  <c r="F96" i="1" s="1"/>
  <c r="Q53" i="1"/>
  <c r="F97" i="1" s="1"/>
  <c r="Q54" i="1"/>
  <c r="F98" i="1" s="1"/>
  <c r="C21" i="32" a="1"/>
  <c r="C19" i="32" a="1"/>
  <c r="C21" i="32" l="1"/>
  <c r="G21" i="32" s="1"/>
  <c r="I8" i="26"/>
  <c r="C19" i="32"/>
  <c r="G19" i="32" s="1"/>
  <c r="I7" i="11"/>
  <c r="I8" i="11"/>
  <c r="I8" i="15"/>
  <c r="I8" i="14"/>
  <c r="I8" i="22"/>
  <c r="I8" i="17"/>
  <c r="I8" i="19"/>
  <c r="I8" i="20"/>
  <c r="I8" i="18"/>
  <c r="I8" i="9"/>
  <c r="H47" i="4"/>
  <c r="O24" i="4"/>
  <c r="S24" i="4" s="1"/>
  <c r="O14" i="3"/>
  <c r="O19" i="3"/>
  <c r="O13" i="3"/>
  <c r="O15" i="3"/>
  <c r="O16" i="3"/>
  <c r="O17" i="3"/>
  <c r="O18" i="3"/>
  <c r="S18" i="3" s="1"/>
  <c r="F73" i="6"/>
  <c r="N24" i="8"/>
  <c r="N23" i="8"/>
  <c r="N20" i="8"/>
  <c r="N17" i="8"/>
  <c r="N53" i="8"/>
  <c r="N52" i="8"/>
  <c r="G34" i="8"/>
  <c r="G31" i="8"/>
  <c r="G27" i="8"/>
  <c r="N27" i="8" s="1"/>
  <c r="G33" i="8"/>
  <c r="G30" i="8"/>
  <c r="G26" i="8"/>
  <c r="N50" i="8"/>
  <c r="N45" i="8"/>
  <c r="N34" i="8"/>
  <c r="N31" i="8"/>
  <c r="G42" i="8"/>
  <c r="N25" i="8"/>
  <c r="G51" i="8"/>
  <c r="N51" i="8" s="1"/>
  <c r="N16" i="8"/>
  <c r="G48" i="8"/>
  <c r="N13" i="8"/>
  <c r="N39" i="8"/>
  <c r="N33" i="8"/>
  <c r="N32" i="8"/>
  <c r="N18" i="8"/>
  <c r="G25" i="8"/>
  <c r="G46" i="8"/>
  <c r="G53" i="8"/>
  <c r="N30" i="8"/>
  <c r="G52" i="8"/>
  <c r="N22" i="8"/>
  <c r="G29" i="8"/>
  <c r="G37" i="8"/>
  <c r="N40" i="8"/>
  <c r="G36" i="8"/>
  <c r="N38" i="8"/>
  <c r="N46" i="8"/>
  <c r="N41" i="8"/>
  <c r="G44" i="8"/>
  <c r="G28" i="8"/>
  <c r="G54" i="8"/>
  <c r="G19" i="8"/>
  <c r="N35" i="8"/>
  <c r="N36" i="8"/>
  <c r="G43" i="8"/>
  <c r="G14" i="8"/>
  <c r="G32" i="8"/>
  <c r="G49" i="8"/>
  <c r="G45" i="8"/>
  <c r="N14" i="8"/>
  <c r="G15" i="8"/>
  <c r="G21" i="8"/>
  <c r="N26" i="8"/>
  <c r="G40" i="8"/>
  <c r="G35" i="8"/>
  <c r="G47" i="8"/>
  <c r="G50" i="8"/>
  <c r="F4" i="8"/>
  <c r="F3" i="8"/>
  <c r="N49" i="7"/>
  <c r="N35" i="7"/>
  <c r="N43" i="7"/>
  <c r="N32" i="7"/>
  <c r="N38" i="7"/>
  <c r="Q41" i="7"/>
  <c r="U41" i="7" s="1"/>
  <c r="N40" i="7"/>
  <c r="N50" i="7"/>
  <c r="N37" i="7"/>
  <c r="R47" i="7"/>
  <c r="Q47" i="7"/>
  <c r="Q44" i="7"/>
  <c r="U44" i="7" s="1"/>
  <c r="R46" i="7"/>
  <c r="Q46" i="7"/>
  <c r="U46" i="7" s="1"/>
  <c r="N22" i="7"/>
  <c r="N25" i="7"/>
  <c r="N28" i="7"/>
  <c r="N29" i="7"/>
  <c r="G42" i="7"/>
  <c r="G45" i="7"/>
  <c r="G48" i="7"/>
  <c r="N26" i="7"/>
  <c r="N30" i="7"/>
  <c r="N33" i="7"/>
  <c r="N42" i="7"/>
  <c r="N45" i="7"/>
  <c r="N48" i="7"/>
  <c r="N13" i="7"/>
  <c r="N51" i="7"/>
  <c r="N54" i="7"/>
  <c r="N14" i="7"/>
  <c r="G27" i="7"/>
  <c r="G31" i="7"/>
  <c r="N31" i="7" s="1"/>
  <c r="G34" i="7"/>
  <c r="N52" i="7"/>
  <c r="N15" i="7"/>
  <c r="N18" i="7"/>
  <c r="N53" i="7"/>
  <c r="N16" i="7"/>
  <c r="N19" i="7"/>
  <c r="G36" i="7"/>
  <c r="G39" i="7"/>
  <c r="F3" i="7"/>
  <c r="N17" i="7"/>
  <c r="N20" i="7"/>
  <c r="N23" i="7"/>
  <c r="N21" i="7"/>
  <c r="N24" i="7"/>
  <c r="R45" i="6"/>
  <c r="Q45" i="6"/>
  <c r="U45" i="6" s="1"/>
  <c r="R42" i="6"/>
  <c r="Q42" i="6"/>
  <c r="N24" i="6"/>
  <c r="N21" i="6"/>
  <c r="G43" i="6"/>
  <c r="G40" i="6"/>
  <c r="G37" i="6"/>
  <c r="N23" i="6"/>
  <c r="N20" i="6"/>
  <c r="N17" i="6"/>
  <c r="N19" i="6"/>
  <c r="N16" i="6"/>
  <c r="N53" i="6"/>
  <c r="G38" i="6"/>
  <c r="G35" i="6"/>
  <c r="G32" i="6"/>
  <c r="N18" i="6"/>
  <c r="N15" i="6"/>
  <c r="N52" i="6"/>
  <c r="G27" i="6"/>
  <c r="N14" i="6"/>
  <c r="N49" i="6"/>
  <c r="N46" i="6"/>
  <c r="N54" i="6"/>
  <c r="N51" i="6"/>
  <c r="N13" i="6"/>
  <c r="N50" i="6"/>
  <c r="N47" i="6"/>
  <c r="N22" i="6"/>
  <c r="N44" i="6"/>
  <c r="N30" i="6"/>
  <c r="N33" i="6"/>
  <c r="N25" i="6"/>
  <c r="G41" i="6"/>
  <c r="F4" i="6"/>
  <c r="F3" i="6"/>
  <c r="G33" i="6"/>
  <c r="N48" i="6"/>
  <c r="Q26" i="6"/>
  <c r="Q28" i="6"/>
  <c r="Q36" i="6"/>
  <c r="U36" i="6" s="1"/>
  <c r="R29" i="6"/>
  <c r="G30" i="6"/>
  <c r="G39" i="6"/>
  <c r="G34" i="6"/>
  <c r="G31" i="6"/>
  <c r="K52" i="5"/>
  <c r="G96" i="5" s="1"/>
  <c r="H43" i="5"/>
  <c r="K43" i="5" s="1"/>
  <c r="G87" i="5" s="1"/>
  <c r="H40" i="5"/>
  <c r="H37" i="5"/>
  <c r="K37" i="5" s="1"/>
  <c r="G81" i="5" s="1"/>
  <c r="H39" i="5"/>
  <c r="H36" i="5"/>
  <c r="K36" i="5" s="1"/>
  <c r="G80" i="5" s="1"/>
  <c r="O19" i="5"/>
  <c r="S19" i="5" s="1"/>
  <c r="O16" i="5"/>
  <c r="S16" i="5" s="1"/>
  <c r="O53" i="5"/>
  <c r="S53" i="5" s="1"/>
  <c r="H38" i="5"/>
  <c r="H35" i="5"/>
  <c r="H32" i="5"/>
  <c r="O52" i="5"/>
  <c r="S52" i="5" s="1"/>
  <c r="O54" i="5"/>
  <c r="S54" i="5" s="1"/>
  <c r="O51" i="5"/>
  <c r="S51" i="5" s="1"/>
  <c r="H33" i="5"/>
  <c r="K33" i="5" s="1"/>
  <c r="G77" i="5" s="1"/>
  <c r="H30" i="5"/>
  <c r="H26" i="5"/>
  <c r="K26" i="5" s="1"/>
  <c r="G70" i="5" s="1"/>
  <c r="O13" i="5"/>
  <c r="S13" i="5" s="1"/>
  <c r="O50" i="5"/>
  <c r="S50" i="5" s="1"/>
  <c r="O47" i="5"/>
  <c r="S47" i="5" s="1"/>
  <c r="H29" i="5"/>
  <c r="H28" i="5"/>
  <c r="K28" i="5" s="1"/>
  <c r="G72" i="5" s="1"/>
  <c r="H25" i="5"/>
  <c r="K25" i="5" s="1"/>
  <c r="G69" i="5" s="1"/>
  <c r="H22" i="5"/>
  <c r="K22" i="5" s="1"/>
  <c r="G66" i="5" s="1"/>
  <c r="O49" i="5"/>
  <c r="S49" i="5" s="1"/>
  <c r="O46" i="5"/>
  <c r="S46" i="5" s="1"/>
  <c r="H24" i="5"/>
  <c r="O48" i="5"/>
  <c r="S48" i="5" s="1"/>
  <c r="O45" i="5"/>
  <c r="S45" i="5" s="1"/>
  <c r="O42" i="5"/>
  <c r="S42" i="5" s="1"/>
  <c r="H23" i="5"/>
  <c r="H20" i="5"/>
  <c r="K20" i="5" s="1"/>
  <c r="G64" i="5" s="1"/>
  <c r="H17" i="5"/>
  <c r="K17" i="5" s="1"/>
  <c r="G61" i="5" s="1"/>
  <c r="O44" i="5"/>
  <c r="S44" i="5" s="1"/>
  <c r="O41" i="5"/>
  <c r="S41" i="5" s="1"/>
  <c r="H19" i="5"/>
  <c r="K19" i="5" s="1"/>
  <c r="G63" i="5" s="1"/>
  <c r="H16" i="5"/>
  <c r="K16" i="5" s="1"/>
  <c r="G60" i="5" s="1"/>
  <c r="O43" i="5"/>
  <c r="S43" i="5" s="1"/>
  <c r="O40" i="5"/>
  <c r="S40" i="5" s="1"/>
  <c r="O37" i="5"/>
  <c r="S37" i="5" s="1"/>
  <c r="H18" i="5"/>
  <c r="H52" i="5"/>
  <c r="O39" i="5"/>
  <c r="S39" i="5" s="1"/>
  <c r="O36" i="5"/>
  <c r="S36" i="5" s="1"/>
  <c r="H54" i="5"/>
  <c r="K54" i="5" s="1"/>
  <c r="G98" i="5" s="1"/>
  <c r="H51" i="5"/>
  <c r="O38" i="5"/>
  <c r="S38" i="5" s="1"/>
  <c r="O35" i="5"/>
  <c r="S35" i="5" s="1"/>
  <c r="O32" i="5"/>
  <c r="S32" i="5" s="1"/>
  <c r="H13" i="5"/>
  <c r="H50" i="5"/>
  <c r="H47" i="5"/>
  <c r="K47" i="5" s="1"/>
  <c r="G91" i="5" s="1"/>
  <c r="H49" i="5"/>
  <c r="K49" i="5" s="1"/>
  <c r="G93" i="5" s="1"/>
  <c r="H46" i="5"/>
  <c r="K46" i="5" s="1"/>
  <c r="G90" i="5" s="1"/>
  <c r="O30" i="5"/>
  <c r="S30" i="5" s="1"/>
  <c r="O26" i="5"/>
  <c r="S26" i="5" s="1"/>
  <c r="H48" i="5"/>
  <c r="K48" i="5" s="1"/>
  <c r="G92" i="5" s="1"/>
  <c r="H45" i="5"/>
  <c r="H42" i="5"/>
  <c r="O29" i="5"/>
  <c r="S29" i="5" s="1"/>
  <c r="O28" i="5"/>
  <c r="S28" i="5" s="1"/>
  <c r="O25" i="5"/>
  <c r="S25" i="5" s="1"/>
  <c r="O22" i="5"/>
  <c r="S22" i="5" s="1"/>
  <c r="H44" i="5"/>
  <c r="K44" i="5" s="1"/>
  <c r="G88" i="5" s="1"/>
  <c r="H41" i="5"/>
  <c r="K41" i="5" s="1"/>
  <c r="G85" i="5" s="1"/>
  <c r="K40" i="5"/>
  <c r="G84" i="5" s="1"/>
  <c r="K50" i="5"/>
  <c r="G94" i="5" s="1"/>
  <c r="K13" i="5"/>
  <c r="G57" i="5" s="1"/>
  <c r="K30" i="5"/>
  <c r="K24" i="5"/>
  <c r="G68" i="5" s="1"/>
  <c r="G74" i="5"/>
  <c r="I81" i="5"/>
  <c r="J81" i="5" s="1"/>
  <c r="N22" i="5"/>
  <c r="N25" i="5"/>
  <c r="N28" i="5"/>
  <c r="N29" i="5"/>
  <c r="K32" i="5"/>
  <c r="G76" i="5" s="1"/>
  <c r="N30" i="5"/>
  <c r="I86" i="5"/>
  <c r="J86" i="5" s="1"/>
  <c r="I89" i="5"/>
  <c r="J89" i="5" s="1"/>
  <c r="I92" i="5"/>
  <c r="J92" i="5" s="1"/>
  <c r="N27" i="5"/>
  <c r="N31" i="5"/>
  <c r="I90" i="5"/>
  <c r="J90" i="5" s="1"/>
  <c r="N32" i="5"/>
  <c r="N35" i="5"/>
  <c r="N38" i="5"/>
  <c r="G14" i="5"/>
  <c r="N36" i="5"/>
  <c r="N39" i="5"/>
  <c r="I95" i="5"/>
  <c r="J95" i="5" s="1"/>
  <c r="I98" i="5"/>
  <c r="J98" i="5" s="1"/>
  <c r="G15" i="5"/>
  <c r="H15" i="5" s="1"/>
  <c r="G18" i="5"/>
  <c r="N37" i="5"/>
  <c r="N40" i="5"/>
  <c r="N43" i="5"/>
  <c r="I96" i="5"/>
  <c r="J96" i="5" s="1"/>
  <c r="G53" i="5"/>
  <c r="N41" i="5"/>
  <c r="N44" i="5"/>
  <c r="G17" i="5"/>
  <c r="O17" i="5" s="1"/>
  <c r="G20" i="5"/>
  <c r="G23" i="5"/>
  <c r="N42" i="5"/>
  <c r="N45" i="5"/>
  <c r="N48" i="5"/>
  <c r="G21" i="5"/>
  <c r="O21" i="5" s="1"/>
  <c r="G24" i="5"/>
  <c r="N46" i="5"/>
  <c r="N49" i="5"/>
  <c r="N47" i="5"/>
  <c r="N50" i="5"/>
  <c r="N13" i="5"/>
  <c r="G26" i="5"/>
  <c r="G30" i="5"/>
  <c r="G33" i="5"/>
  <c r="N33" i="5" s="1"/>
  <c r="N51" i="5"/>
  <c r="N54" i="5"/>
  <c r="G27" i="5"/>
  <c r="G31" i="5"/>
  <c r="G34" i="5"/>
  <c r="H34" i="5" s="1"/>
  <c r="N52" i="5"/>
  <c r="N18" i="5"/>
  <c r="N16" i="5"/>
  <c r="N19" i="5"/>
  <c r="N17" i="5"/>
  <c r="N20" i="5"/>
  <c r="N23" i="5"/>
  <c r="H32" i="4"/>
  <c r="O16" i="4"/>
  <c r="S16" i="4" s="1"/>
  <c r="I68" i="4"/>
  <c r="H24" i="4"/>
  <c r="K24" i="4" s="1"/>
  <c r="O25" i="4"/>
  <c r="S25" i="4" s="1"/>
  <c r="H14" i="4"/>
  <c r="K14" i="4" s="1"/>
  <c r="G58" i="4" s="1"/>
  <c r="K45" i="4"/>
  <c r="G89" i="4" s="1"/>
  <c r="N29" i="4"/>
  <c r="N46" i="4"/>
  <c r="H52" i="4"/>
  <c r="H23" i="4"/>
  <c r="I67" i="4"/>
  <c r="J67" i="4" s="1"/>
  <c r="G69" i="4"/>
  <c r="O18" i="4"/>
  <c r="S18" i="4" s="1"/>
  <c r="N18" i="4"/>
  <c r="O37" i="4"/>
  <c r="S37" i="4" s="1"/>
  <c r="N37" i="4"/>
  <c r="H54" i="4"/>
  <c r="N39" i="4"/>
  <c r="K53" i="4"/>
  <c r="G97" i="4" s="1"/>
  <c r="N28" i="4"/>
  <c r="O28" i="4"/>
  <c r="O36" i="4"/>
  <c r="S36" i="4" s="1"/>
  <c r="H36" i="4"/>
  <c r="K47" i="4"/>
  <c r="S49" i="4"/>
  <c r="I93" i="4"/>
  <c r="J93" i="4" s="1"/>
  <c r="R45" i="4"/>
  <c r="Q45" i="4"/>
  <c r="U45" i="4" s="1"/>
  <c r="O45" i="4"/>
  <c r="S45" i="4" s="1"/>
  <c r="Q22" i="4"/>
  <c r="U22" i="4" s="1"/>
  <c r="R47" i="4"/>
  <c r="Q47" i="4"/>
  <c r="H17" i="4"/>
  <c r="K32" i="4"/>
  <c r="G76" i="4" s="1"/>
  <c r="G30" i="4"/>
  <c r="O34" i="4"/>
  <c r="S34" i="4" s="1"/>
  <c r="G41" i="4"/>
  <c r="Q16" i="4"/>
  <c r="U16" i="4" s="1"/>
  <c r="R16" i="4"/>
  <c r="I87" i="4"/>
  <c r="J87" i="4" s="1"/>
  <c r="N24" i="4"/>
  <c r="N21" i="4"/>
  <c r="N53" i="4"/>
  <c r="N52" i="4"/>
  <c r="G34" i="4"/>
  <c r="G31" i="4"/>
  <c r="G27" i="4"/>
  <c r="N14" i="4"/>
  <c r="N54" i="4"/>
  <c r="N51" i="4"/>
  <c r="I73" i="4"/>
  <c r="J73" i="4" s="1"/>
  <c r="I69" i="4"/>
  <c r="J69" i="4" s="1"/>
  <c r="I97" i="4"/>
  <c r="J97" i="4" s="1"/>
  <c r="N49" i="4"/>
  <c r="N36" i="4"/>
  <c r="N20" i="4"/>
  <c r="N17" i="4"/>
  <c r="N48" i="4"/>
  <c r="G42" i="4"/>
  <c r="N40" i="4"/>
  <c r="N25" i="4"/>
  <c r="N43" i="4"/>
  <c r="O29" i="4"/>
  <c r="S29" i="4" s="1"/>
  <c r="H18" i="4"/>
  <c r="N23" i="4"/>
  <c r="N26" i="4"/>
  <c r="N32" i="4"/>
  <c r="G33" i="4"/>
  <c r="G35" i="4"/>
  <c r="G50" i="4"/>
  <c r="H51" i="4"/>
  <c r="H43" i="4"/>
  <c r="H40" i="4"/>
  <c r="K40" i="4" s="1"/>
  <c r="G84" i="4" s="1"/>
  <c r="H37" i="4"/>
  <c r="O23" i="4"/>
  <c r="S23" i="4" s="1"/>
  <c r="O20" i="4"/>
  <c r="S20" i="4" s="1"/>
  <c r="O17" i="4"/>
  <c r="O53" i="4"/>
  <c r="S53" i="4" s="1"/>
  <c r="O52" i="4"/>
  <c r="O54" i="4"/>
  <c r="O51" i="4"/>
  <c r="S51" i="4" s="1"/>
  <c r="H33" i="4"/>
  <c r="K33" i="4" s="1"/>
  <c r="G77" i="4" s="1"/>
  <c r="H30" i="4"/>
  <c r="H26" i="4"/>
  <c r="O13" i="4"/>
  <c r="S13" i="4" s="1"/>
  <c r="O50" i="4"/>
  <c r="S50" i="4" s="1"/>
  <c r="O47" i="4"/>
  <c r="S47" i="4" s="1"/>
  <c r="H29" i="4"/>
  <c r="K29" i="4" s="1"/>
  <c r="G73" i="4" s="1"/>
  <c r="H28" i="4"/>
  <c r="K28" i="4" s="1"/>
  <c r="G72" i="4" s="1"/>
  <c r="H25" i="4"/>
  <c r="H22" i="4"/>
  <c r="H53" i="4"/>
  <c r="O43" i="4"/>
  <c r="S43" i="4" s="1"/>
  <c r="O40" i="4"/>
  <c r="S40" i="4" s="1"/>
  <c r="O46" i="4"/>
  <c r="S46" i="4" s="1"/>
  <c r="O39" i="4"/>
  <c r="H49" i="4"/>
  <c r="H19" i="4"/>
  <c r="H16" i="4"/>
  <c r="O14" i="4"/>
  <c r="H44" i="4"/>
  <c r="O48" i="4"/>
  <c r="H46" i="4"/>
  <c r="K46" i="4" s="1"/>
  <c r="G90" i="4" s="1"/>
  <c r="H39" i="4"/>
  <c r="H31" i="4"/>
  <c r="K31" i="4" s="1"/>
  <c r="G75" i="4" s="1"/>
  <c r="H45" i="4"/>
  <c r="H41" i="4"/>
  <c r="O38" i="4"/>
  <c r="S38" i="4" s="1"/>
  <c r="H21" i="4"/>
  <c r="H20" i="4"/>
  <c r="G13" i="4"/>
  <c r="G15" i="4"/>
  <c r="O26" i="4"/>
  <c r="S26" i="4" s="1"/>
  <c r="O32" i="4"/>
  <c r="S32" i="4" s="1"/>
  <c r="G38" i="4"/>
  <c r="G91" i="4"/>
  <c r="I60" i="4"/>
  <c r="J60" i="4" s="1"/>
  <c r="J68" i="4"/>
  <c r="H38" i="4"/>
  <c r="O22" i="4"/>
  <c r="S22" i="4" s="1"/>
  <c r="H48" i="4"/>
  <c r="K48" i="4" s="1"/>
  <c r="G92" i="4" s="1"/>
  <c r="O21" i="4"/>
  <c r="G68" i="4"/>
  <c r="K25" i="4"/>
  <c r="O30" i="4"/>
  <c r="N33" i="4"/>
  <c r="O35" i="4"/>
  <c r="S35" i="4" s="1"/>
  <c r="O41" i="4"/>
  <c r="S41" i="4" s="1"/>
  <c r="G44" i="4"/>
  <c r="G19" i="4"/>
  <c r="K22" i="3"/>
  <c r="G66" i="3" s="1"/>
  <c r="N40" i="3"/>
  <c r="I62" i="3"/>
  <c r="J62" i="3" s="1"/>
  <c r="Q34" i="3"/>
  <c r="R34" i="3"/>
  <c r="R42" i="3"/>
  <c r="Q42" i="3"/>
  <c r="U42" i="3" s="1"/>
  <c r="R20" i="3"/>
  <c r="Q20" i="3"/>
  <c r="U20" i="3" s="1"/>
  <c r="N36" i="3"/>
  <c r="I60" i="3"/>
  <c r="J60" i="3" s="1"/>
  <c r="N37" i="3"/>
  <c r="H19" i="3"/>
  <c r="R50" i="3"/>
  <c r="Q50" i="3"/>
  <c r="U50" i="3" s="1"/>
  <c r="H43" i="3"/>
  <c r="H40" i="3"/>
  <c r="H37" i="3"/>
  <c r="O23" i="3"/>
  <c r="S23" i="3" s="1"/>
  <c r="O20" i="3"/>
  <c r="S17" i="3"/>
  <c r="O53" i="3"/>
  <c r="S53" i="3" s="1"/>
  <c r="O54" i="3"/>
  <c r="S54" i="3" s="1"/>
  <c r="O51" i="3"/>
  <c r="S51" i="3" s="1"/>
  <c r="H33" i="3"/>
  <c r="K33" i="3" s="1"/>
  <c r="G77" i="3" s="1"/>
  <c r="H30" i="3"/>
  <c r="H26" i="3"/>
  <c r="H22" i="3"/>
  <c r="O50" i="3"/>
  <c r="S50" i="3" s="1"/>
  <c r="O47" i="3"/>
  <c r="S47" i="3" s="1"/>
  <c r="H29" i="3"/>
  <c r="K29" i="3" s="1"/>
  <c r="G73" i="3" s="1"/>
  <c r="H28" i="3"/>
  <c r="H25" i="3"/>
  <c r="K25" i="3" s="1"/>
  <c r="G69" i="3" s="1"/>
  <c r="H54" i="3"/>
  <c r="K54" i="3" s="1"/>
  <c r="G98" i="3" s="1"/>
  <c r="H51" i="3"/>
  <c r="K51" i="3" s="1"/>
  <c r="G95" i="3" s="1"/>
  <c r="O38" i="3"/>
  <c r="S38" i="3" s="1"/>
  <c r="O35" i="3"/>
  <c r="S35" i="3" s="1"/>
  <c r="O32" i="3"/>
  <c r="S32" i="3" s="1"/>
  <c r="H50" i="3"/>
  <c r="H47" i="3"/>
  <c r="K47" i="3" s="1"/>
  <c r="G91" i="3" s="1"/>
  <c r="O34" i="3"/>
  <c r="O31" i="3"/>
  <c r="S31" i="3" s="1"/>
  <c r="O27" i="3"/>
  <c r="S27" i="3" s="1"/>
  <c r="H48" i="3"/>
  <c r="K48" i="3" s="1"/>
  <c r="G92" i="3" s="1"/>
  <c r="H45" i="3"/>
  <c r="K45" i="3" s="1"/>
  <c r="G89" i="3" s="1"/>
  <c r="H42" i="3"/>
  <c r="K42" i="3" s="1"/>
  <c r="G86" i="3" s="1"/>
  <c r="O29" i="3"/>
  <c r="S29" i="3" s="1"/>
  <c r="O28" i="3"/>
  <c r="S28" i="3" s="1"/>
  <c r="O25" i="3"/>
  <c r="S25" i="3" s="1"/>
  <c r="O22" i="3"/>
  <c r="S22" i="3" s="1"/>
  <c r="H44" i="3"/>
  <c r="K44" i="3" s="1"/>
  <c r="G88" i="3" s="1"/>
  <c r="H41" i="3"/>
  <c r="K41" i="3" s="1"/>
  <c r="G85" i="3" s="1"/>
  <c r="O24" i="3"/>
  <c r="S24" i="3" s="1"/>
  <c r="O21" i="3"/>
  <c r="S21" i="3" s="1"/>
  <c r="R31" i="3"/>
  <c r="O44" i="3"/>
  <c r="S44" i="3" s="1"/>
  <c r="Q44" i="3"/>
  <c r="U44" i="3" s="1"/>
  <c r="H23" i="3"/>
  <c r="K23" i="3" s="1"/>
  <c r="G67" i="3" s="1"/>
  <c r="H39" i="3"/>
  <c r="O26" i="3"/>
  <c r="S26" i="3" s="1"/>
  <c r="H36" i="3"/>
  <c r="K36" i="3" s="1"/>
  <c r="G80" i="3" s="1"/>
  <c r="S16" i="3"/>
  <c r="S14" i="3"/>
  <c r="H17" i="3"/>
  <c r="U31" i="3"/>
  <c r="O41" i="3"/>
  <c r="S41" i="3" s="1"/>
  <c r="N45" i="3"/>
  <c r="N27" i="3"/>
  <c r="O36" i="3"/>
  <c r="S36" i="3" s="1"/>
  <c r="O45" i="3"/>
  <c r="S45" i="3" s="1"/>
  <c r="H27" i="3"/>
  <c r="K27" i="3" s="1"/>
  <c r="G71" i="3" s="1"/>
  <c r="N23" i="3"/>
  <c r="S19" i="3"/>
  <c r="O39" i="3"/>
  <c r="S39" i="3" s="1"/>
  <c r="H15" i="3"/>
  <c r="H18" i="3"/>
  <c r="K18" i="3" s="1"/>
  <c r="G62" i="3" s="1"/>
  <c r="O33" i="3"/>
  <c r="S33" i="3" s="1"/>
  <c r="H34" i="3"/>
  <c r="H13" i="3"/>
  <c r="K13" i="3" s="1"/>
  <c r="G57" i="3" s="1"/>
  <c r="H20" i="3"/>
  <c r="K20" i="3" s="1"/>
  <c r="G64" i="3" s="1"/>
  <c r="H24" i="3"/>
  <c r="F85" i="3"/>
  <c r="O42" i="3"/>
  <c r="S42" i="3" s="1"/>
  <c r="H49" i="3"/>
  <c r="F57" i="3"/>
  <c r="H32" i="3"/>
  <c r="N43" i="3"/>
  <c r="N48" i="3"/>
  <c r="O43" i="3"/>
  <c r="S43" i="3" s="1"/>
  <c r="R47" i="3"/>
  <c r="Q47" i="3"/>
  <c r="U47" i="3" s="1"/>
  <c r="O48" i="3"/>
  <c r="S48" i="3" s="1"/>
  <c r="H52" i="3"/>
  <c r="S15" i="3"/>
  <c r="O30" i="3"/>
  <c r="S30" i="3" s="1"/>
  <c r="H31" i="3"/>
  <c r="K31" i="3" s="1"/>
  <c r="G75" i="3" s="1"/>
  <c r="H75" i="3" s="1"/>
  <c r="H35" i="3"/>
  <c r="K35" i="3" s="1"/>
  <c r="G79" i="3" s="1"/>
  <c r="O37" i="3"/>
  <c r="S37" i="3" s="1"/>
  <c r="H38" i="3"/>
  <c r="H53" i="3"/>
  <c r="K53" i="3" s="1"/>
  <c r="G97" i="3" s="1"/>
  <c r="H21" i="3"/>
  <c r="K38" i="3"/>
  <c r="G82" i="3" s="1"/>
  <c r="H16" i="3"/>
  <c r="K16" i="3" s="1"/>
  <c r="G60" i="3" s="1"/>
  <c r="K39" i="3"/>
  <c r="G83" i="3" s="1"/>
  <c r="O40" i="3"/>
  <c r="S40" i="3" s="1"/>
  <c r="O49" i="3"/>
  <c r="S49" i="3" s="1"/>
  <c r="H14" i="3"/>
  <c r="K14" i="3" s="1"/>
  <c r="G58" i="3" s="1"/>
  <c r="N22" i="3"/>
  <c r="N25" i="3"/>
  <c r="N28" i="3"/>
  <c r="N29" i="3"/>
  <c r="N26" i="3"/>
  <c r="N30" i="3"/>
  <c r="N33" i="3"/>
  <c r="G46" i="3"/>
  <c r="G49" i="3"/>
  <c r="N32" i="3"/>
  <c r="N35" i="3"/>
  <c r="N38" i="3"/>
  <c r="I94" i="3"/>
  <c r="J94" i="3" s="1"/>
  <c r="N39" i="3"/>
  <c r="G52" i="3"/>
  <c r="O52" i="3" s="1"/>
  <c r="S52" i="3" s="1"/>
  <c r="N51" i="3"/>
  <c r="N54" i="3"/>
  <c r="I70" i="3"/>
  <c r="J70" i="3" s="1"/>
  <c r="N52" i="3"/>
  <c r="N53" i="3"/>
  <c r="N21" i="3"/>
  <c r="N24" i="3"/>
  <c r="I81" i="3"/>
  <c r="J81" i="3" s="1"/>
  <c r="C22" i="32" a="1"/>
  <c r="C17" i="32" a="1"/>
  <c r="C18" i="32" a="1"/>
  <c r="C10" i="32" a="1"/>
  <c r="C20" i="32" a="1"/>
  <c r="C14" i="32" a="1"/>
  <c r="C24" i="32" a="1"/>
  <c r="C8" i="32" a="1"/>
  <c r="C23" i="32" a="1"/>
  <c r="C12" i="32" a="1"/>
  <c r="C16" i="32" a="1"/>
  <c r="C6" i="32" a="1"/>
  <c r="C20" i="32" l="1"/>
  <c r="G20" i="32" s="1"/>
  <c r="C17" i="32"/>
  <c r="G17" i="32" s="1"/>
  <c r="C22" i="32"/>
  <c r="G22" i="32" s="1"/>
  <c r="C24" i="32"/>
  <c r="G24" i="32" s="1"/>
  <c r="C14" i="32"/>
  <c r="G14" i="32" s="1"/>
  <c r="C8" i="32"/>
  <c r="G8" i="32" s="1"/>
  <c r="C6" i="32"/>
  <c r="G6" i="32" s="1"/>
  <c r="C10" i="32"/>
  <c r="G10" i="32" s="1"/>
  <c r="C12" i="32"/>
  <c r="G12" i="32" s="1"/>
  <c r="C16" i="32"/>
  <c r="G16" i="32" s="1"/>
  <c r="C18" i="32"/>
  <c r="G18" i="32" s="1"/>
  <c r="C23" i="32"/>
  <c r="G23" i="32" s="1"/>
  <c r="I74" i="5"/>
  <c r="I70" i="5"/>
  <c r="I84" i="5"/>
  <c r="J84" i="5" s="1"/>
  <c r="I93" i="5"/>
  <c r="J93" i="5" s="1"/>
  <c r="I69" i="5"/>
  <c r="J69" i="5" s="1"/>
  <c r="I97" i="5"/>
  <c r="J97" i="5" s="1"/>
  <c r="I81" i="4"/>
  <c r="J81" i="4" s="1"/>
  <c r="I64" i="4"/>
  <c r="J64" i="4" s="1"/>
  <c r="R68" i="4"/>
  <c r="I84" i="4"/>
  <c r="J84" i="4" s="1"/>
  <c r="I66" i="3"/>
  <c r="J66" i="3" s="1"/>
  <c r="I87" i="3"/>
  <c r="J87" i="3" s="1"/>
  <c r="I91" i="3"/>
  <c r="J91" i="3" s="1"/>
  <c r="I77" i="3"/>
  <c r="J77" i="3" s="1"/>
  <c r="F88" i="7"/>
  <c r="F89" i="6"/>
  <c r="F80" i="6"/>
  <c r="F91" i="3"/>
  <c r="Q91" i="3" s="1"/>
  <c r="I83" i="5"/>
  <c r="J83" i="5" s="1"/>
  <c r="I80" i="5"/>
  <c r="J80" i="5" s="1"/>
  <c r="Q35" i="8"/>
  <c r="R35" i="8"/>
  <c r="Q27" i="8"/>
  <c r="R27" i="8"/>
  <c r="N19" i="8"/>
  <c r="Q25" i="8"/>
  <c r="R25" i="8"/>
  <c r="R52" i="8"/>
  <c r="Q52" i="8"/>
  <c r="Q40" i="8"/>
  <c r="R40" i="8"/>
  <c r="N42" i="8"/>
  <c r="N37" i="8"/>
  <c r="R18" i="8"/>
  <c r="Q18" i="8"/>
  <c r="R53" i="8"/>
  <c r="Q53" i="8"/>
  <c r="R36" i="8"/>
  <c r="Q36" i="8"/>
  <c r="N29" i="8"/>
  <c r="R32" i="8"/>
  <c r="Q32" i="8"/>
  <c r="Q22" i="8"/>
  <c r="R22" i="8"/>
  <c r="N47" i="8"/>
  <c r="R39" i="8"/>
  <c r="Q39" i="8"/>
  <c r="N21" i="8"/>
  <c r="N28" i="8"/>
  <c r="N48" i="8"/>
  <c r="R51" i="8"/>
  <c r="Q51" i="8"/>
  <c r="Q33" i="8"/>
  <c r="R33" i="8"/>
  <c r="R20" i="8"/>
  <c r="Q20" i="8"/>
  <c r="R26" i="8"/>
  <c r="Q26" i="8"/>
  <c r="R50" i="8"/>
  <c r="Q50" i="8"/>
  <c r="H43" i="8"/>
  <c r="H40" i="8"/>
  <c r="H37" i="8"/>
  <c r="O23" i="8"/>
  <c r="O20" i="8"/>
  <c r="O17" i="8"/>
  <c r="H39" i="8"/>
  <c r="H36" i="8"/>
  <c r="O19" i="8"/>
  <c r="S19" i="8" s="1"/>
  <c r="O16" i="8"/>
  <c r="O18" i="8"/>
  <c r="O53" i="8"/>
  <c r="H38" i="8"/>
  <c r="H35" i="8"/>
  <c r="H32" i="8"/>
  <c r="O52" i="8"/>
  <c r="S52" i="8" s="1"/>
  <c r="H34" i="8"/>
  <c r="H31" i="8"/>
  <c r="H27" i="8"/>
  <c r="O54" i="8"/>
  <c r="S54" i="8" s="1"/>
  <c r="O51" i="8"/>
  <c r="S51" i="8" s="1"/>
  <c r="H33" i="8"/>
  <c r="H30" i="8"/>
  <c r="H26" i="8"/>
  <c r="O50" i="8"/>
  <c r="O47" i="8"/>
  <c r="S47" i="8" s="1"/>
  <c r="H29" i="8"/>
  <c r="H28" i="8"/>
  <c r="H25" i="8"/>
  <c r="O49" i="8"/>
  <c r="S49" i="8" s="1"/>
  <c r="O46" i="8"/>
  <c r="S46" i="8" s="1"/>
  <c r="H24" i="8"/>
  <c r="H21" i="8"/>
  <c r="O48" i="8"/>
  <c r="S48" i="8" s="1"/>
  <c r="O44" i="8"/>
  <c r="S44" i="8" s="1"/>
  <c r="O41" i="8"/>
  <c r="H49" i="8"/>
  <c r="H46" i="8"/>
  <c r="O33" i="8"/>
  <c r="S33" i="8" s="1"/>
  <c r="O30" i="8"/>
  <c r="O26" i="8"/>
  <c r="O24" i="8"/>
  <c r="H17" i="8"/>
  <c r="H14" i="8"/>
  <c r="H52" i="8"/>
  <c r="H50" i="8"/>
  <c r="H47" i="8"/>
  <c r="O45" i="8"/>
  <c r="O39" i="8"/>
  <c r="O32" i="8"/>
  <c r="S32" i="8" s="1"/>
  <c r="H15" i="8"/>
  <c r="H53" i="8"/>
  <c r="H48" i="8"/>
  <c r="O13" i="8"/>
  <c r="O31" i="8"/>
  <c r="O43" i="8"/>
  <c r="O27" i="8"/>
  <c r="H20" i="8"/>
  <c r="H16" i="8"/>
  <c r="O28" i="8"/>
  <c r="O37" i="8"/>
  <c r="O36" i="8"/>
  <c r="O35" i="8"/>
  <c r="S35" i="8" s="1"/>
  <c r="H19" i="8"/>
  <c r="H54" i="8"/>
  <c r="H51" i="8"/>
  <c r="H44" i="8"/>
  <c r="O34" i="8"/>
  <c r="O38" i="8"/>
  <c r="O29" i="8"/>
  <c r="S29" i="8" s="1"/>
  <c r="H45" i="8"/>
  <c r="O42" i="8"/>
  <c r="S42" i="8" s="1"/>
  <c r="O40" i="8"/>
  <c r="O22" i="8"/>
  <c r="H18" i="8"/>
  <c r="H13" i="8"/>
  <c r="O15" i="8"/>
  <c r="S15" i="8" s="1"/>
  <c r="O21" i="8"/>
  <c r="S21" i="8" s="1"/>
  <c r="O25" i="8"/>
  <c r="H23" i="8"/>
  <c r="H41" i="8"/>
  <c r="H22" i="8"/>
  <c r="H42" i="8"/>
  <c r="O14" i="8"/>
  <c r="R41" i="8"/>
  <c r="Q41" i="8"/>
  <c r="Q31" i="8"/>
  <c r="R31" i="8"/>
  <c r="R34" i="8"/>
  <c r="Q34" i="8"/>
  <c r="R30" i="8"/>
  <c r="Q30" i="8"/>
  <c r="R14" i="8"/>
  <c r="Q14" i="8"/>
  <c r="N44" i="8"/>
  <c r="Q13" i="8"/>
  <c r="R13" i="8"/>
  <c r="N54" i="8"/>
  <c r="R17" i="8"/>
  <c r="Q17" i="8"/>
  <c r="Q16" i="8"/>
  <c r="R16" i="8"/>
  <c r="R45" i="8"/>
  <c r="Q45" i="8"/>
  <c r="R23" i="8"/>
  <c r="Q23" i="8"/>
  <c r="R46" i="8"/>
  <c r="Q46" i="8"/>
  <c r="I95" i="8"/>
  <c r="J95" i="8" s="1"/>
  <c r="N49" i="8"/>
  <c r="R38" i="8"/>
  <c r="Q38" i="8"/>
  <c r="I98" i="8"/>
  <c r="J98" i="8" s="1"/>
  <c r="N43" i="8"/>
  <c r="N15" i="8"/>
  <c r="R24" i="8"/>
  <c r="Q24" i="8"/>
  <c r="R31" i="7"/>
  <c r="Q31" i="7"/>
  <c r="R30" i="7"/>
  <c r="Q30" i="7"/>
  <c r="R23" i="7"/>
  <c r="Q23" i="7"/>
  <c r="R20" i="7"/>
  <c r="Q20" i="7"/>
  <c r="R48" i="7"/>
  <c r="Q48" i="7"/>
  <c r="R32" i="7"/>
  <c r="Q32" i="7"/>
  <c r="R17" i="7"/>
  <c r="Q17" i="7"/>
  <c r="R52" i="7"/>
  <c r="Q52" i="7"/>
  <c r="R45" i="7"/>
  <c r="Q45" i="7"/>
  <c r="F85" i="7"/>
  <c r="R51" i="7"/>
  <c r="Q51" i="7"/>
  <c r="R50" i="7"/>
  <c r="Q50" i="7"/>
  <c r="R18" i="7"/>
  <c r="Q18" i="7"/>
  <c r="R13" i="7"/>
  <c r="Q13" i="7"/>
  <c r="Q26" i="7"/>
  <c r="R26" i="7"/>
  <c r="U47" i="7"/>
  <c r="F91" i="7"/>
  <c r="R15" i="7"/>
  <c r="Q15" i="7"/>
  <c r="H43" i="7"/>
  <c r="H40" i="7"/>
  <c r="H37" i="7"/>
  <c r="O23" i="7"/>
  <c r="O20" i="7"/>
  <c r="O17" i="7"/>
  <c r="H39" i="7"/>
  <c r="H36" i="7"/>
  <c r="O19" i="7"/>
  <c r="O16" i="7"/>
  <c r="O53" i="7"/>
  <c r="H38" i="7"/>
  <c r="H35" i="7"/>
  <c r="H32" i="7"/>
  <c r="O18" i="7"/>
  <c r="O15" i="7"/>
  <c r="O52" i="7"/>
  <c r="H34" i="7"/>
  <c r="H31" i="7"/>
  <c r="H27" i="7"/>
  <c r="O14" i="7"/>
  <c r="O54" i="7"/>
  <c r="O51" i="7"/>
  <c r="H33" i="7"/>
  <c r="H30" i="7"/>
  <c r="H26" i="7"/>
  <c r="O13" i="7"/>
  <c r="O50" i="7"/>
  <c r="O47" i="7"/>
  <c r="H29" i="7"/>
  <c r="H28" i="7"/>
  <c r="H25" i="7"/>
  <c r="H22" i="7"/>
  <c r="O49" i="7"/>
  <c r="O46" i="7"/>
  <c r="O44" i="7"/>
  <c r="O41" i="7"/>
  <c r="H19" i="7"/>
  <c r="H16" i="7"/>
  <c r="H49" i="7"/>
  <c r="H46" i="7"/>
  <c r="O33" i="7"/>
  <c r="O30" i="7"/>
  <c r="O26" i="7"/>
  <c r="H48" i="7"/>
  <c r="H45" i="7"/>
  <c r="H42" i="7"/>
  <c r="O29" i="7"/>
  <c r="O28" i="7"/>
  <c r="O25" i="7"/>
  <c r="O22" i="7"/>
  <c r="H44" i="7"/>
  <c r="H41" i="7"/>
  <c r="O24" i="7"/>
  <c r="O21" i="7"/>
  <c r="H18" i="7"/>
  <c r="O45" i="7"/>
  <c r="H20" i="7"/>
  <c r="O42" i="7"/>
  <c r="O27" i="7"/>
  <c r="H51" i="7"/>
  <c r="H15" i="7"/>
  <c r="H14" i="7"/>
  <c r="O39" i="7"/>
  <c r="O37" i="7"/>
  <c r="H13" i="7"/>
  <c r="H53" i="7"/>
  <c r="H52" i="7"/>
  <c r="H47" i="7"/>
  <c r="O40" i="7"/>
  <c r="H17" i="7"/>
  <c r="O31" i="7"/>
  <c r="H23" i="7"/>
  <c r="H50" i="7"/>
  <c r="H54" i="7"/>
  <c r="O38" i="7"/>
  <c r="O34" i="7"/>
  <c r="H24" i="7"/>
  <c r="H21" i="7"/>
  <c r="O32" i="7"/>
  <c r="O35" i="7"/>
  <c r="O43" i="7"/>
  <c r="O36" i="7"/>
  <c r="O48" i="7"/>
  <c r="R42" i="7"/>
  <c r="Q42" i="7"/>
  <c r="Q43" i="7"/>
  <c r="R43" i="7"/>
  <c r="N39" i="7"/>
  <c r="R53" i="7"/>
  <c r="Q53" i="7"/>
  <c r="R33" i="7"/>
  <c r="Q33" i="7"/>
  <c r="R24" i="7"/>
  <c r="Q24" i="7"/>
  <c r="R21" i="7"/>
  <c r="Q21" i="7"/>
  <c r="R49" i="7"/>
  <c r="Q49" i="7"/>
  <c r="N36" i="7"/>
  <c r="Q28" i="7"/>
  <c r="R28" i="7"/>
  <c r="F90" i="7"/>
  <c r="N34" i="7"/>
  <c r="Q25" i="7"/>
  <c r="R25" i="7"/>
  <c r="R38" i="7"/>
  <c r="Q38" i="7"/>
  <c r="R14" i="7"/>
  <c r="Q14" i="7"/>
  <c r="R35" i="7"/>
  <c r="Q35" i="7"/>
  <c r="Q29" i="7"/>
  <c r="R29" i="7"/>
  <c r="Q40" i="7"/>
  <c r="R40" i="7"/>
  <c r="Q22" i="7"/>
  <c r="R22" i="7"/>
  <c r="Q19" i="7"/>
  <c r="R19" i="7"/>
  <c r="R54" i="7"/>
  <c r="Q54" i="7"/>
  <c r="N27" i="7"/>
  <c r="Q16" i="7"/>
  <c r="R16" i="7"/>
  <c r="Q37" i="7"/>
  <c r="R37" i="7"/>
  <c r="R48" i="6"/>
  <c r="Q48" i="6"/>
  <c r="N38" i="6"/>
  <c r="Q33" i="6"/>
  <c r="R33" i="6"/>
  <c r="R51" i="6"/>
  <c r="Q51" i="6"/>
  <c r="R53" i="6"/>
  <c r="Q53" i="6"/>
  <c r="R54" i="6"/>
  <c r="Q54" i="6"/>
  <c r="Q16" i="6"/>
  <c r="R16" i="6"/>
  <c r="R46" i="6"/>
  <c r="Q46" i="6"/>
  <c r="Q19" i="6"/>
  <c r="R19" i="6"/>
  <c r="Q30" i="6"/>
  <c r="R30" i="6"/>
  <c r="R49" i="6"/>
  <c r="Q49" i="6"/>
  <c r="Q44" i="6"/>
  <c r="R44" i="6"/>
  <c r="R14" i="6"/>
  <c r="Q14" i="6"/>
  <c r="F72" i="6"/>
  <c r="U28" i="6"/>
  <c r="N35" i="6"/>
  <c r="F70" i="6"/>
  <c r="U26" i="6"/>
  <c r="N37" i="6"/>
  <c r="U42" i="6"/>
  <c r="F86" i="6"/>
  <c r="N34" i="6"/>
  <c r="R22" i="6"/>
  <c r="Q22" i="6"/>
  <c r="N40" i="6"/>
  <c r="H43" i="6"/>
  <c r="H40" i="6"/>
  <c r="H37" i="6"/>
  <c r="O23" i="6"/>
  <c r="O20" i="6"/>
  <c r="O17" i="6"/>
  <c r="H39" i="6"/>
  <c r="H36" i="6"/>
  <c r="O19" i="6"/>
  <c r="O16" i="6"/>
  <c r="O53" i="6"/>
  <c r="H38" i="6"/>
  <c r="H35" i="6"/>
  <c r="H32" i="6"/>
  <c r="O18" i="6"/>
  <c r="O15" i="6"/>
  <c r="O52" i="6"/>
  <c r="H34" i="6"/>
  <c r="H31" i="6"/>
  <c r="H27" i="6"/>
  <c r="O14" i="6"/>
  <c r="O54" i="6"/>
  <c r="O51" i="6"/>
  <c r="H33" i="6"/>
  <c r="H30" i="6"/>
  <c r="H26" i="6"/>
  <c r="O13" i="6"/>
  <c r="O48" i="6"/>
  <c r="O45" i="6"/>
  <c r="O42" i="6"/>
  <c r="O50" i="6"/>
  <c r="O47" i="6"/>
  <c r="H29" i="6"/>
  <c r="H28" i="6"/>
  <c r="H25" i="6"/>
  <c r="H22" i="6"/>
  <c r="O49" i="6"/>
  <c r="O46" i="6"/>
  <c r="H24" i="6"/>
  <c r="H21" i="6"/>
  <c r="H42" i="6"/>
  <c r="O41" i="6"/>
  <c r="S41" i="6" s="1"/>
  <c r="O34" i="6"/>
  <c r="H16" i="6"/>
  <c r="H50" i="6"/>
  <c r="O36" i="6"/>
  <c r="H45" i="6"/>
  <c r="H49" i="6"/>
  <c r="O25" i="6"/>
  <c r="H14" i="6"/>
  <c r="H41" i="6"/>
  <c r="O40" i="6"/>
  <c r="O38" i="6"/>
  <c r="S38" i="6" s="1"/>
  <c r="O29" i="6"/>
  <c r="H53" i="6"/>
  <c r="O32" i="6"/>
  <c r="H20" i="6"/>
  <c r="H52" i="6"/>
  <c r="O27" i="6"/>
  <c r="O35" i="6"/>
  <c r="S35" i="6" s="1"/>
  <c r="O21" i="6"/>
  <c r="H19" i="6"/>
  <c r="O44" i="6"/>
  <c r="O43" i="6"/>
  <c r="O33" i="6"/>
  <c r="S33" i="6" s="1"/>
  <c r="O31" i="6"/>
  <c r="H23" i="6"/>
  <c r="H18" i="6"/>
  <c r="O30" i="6"/>
  <c r="S30" i="6" s="1"/>
  <c r="H13" i="6"/>
  <c r="H46" i="6"/>
  <c r="H47" i="6"/>
  <c r="O39" i="6"/>
  <c r="H44" i="6"/>
  <c r="O37" i="6"/>
  <c r="H54" i="6"/>
  <c r="H48" i="6"/>
  <c r="H51" i="6"/>
  <c r="O28" i="6"/>
  <c r="O26" i="6"/>
  <c r="O22" i="6"/>
  <c r="H17" i="6"/>
  <c r="H15" i="6"/>
  <c r="O24" i="6"/>
  <c r="N43" i="6"/>
  <c r="N39" i="6"/>
  <c r="R21" i="6"/>
  <c r="Q21" i="6"/>
  <c r="R13" i="6"/>
  <c r="Q13" i="6"/>
  <c r="N32" i="6"/>
  <c r="R24" i="6"/>
  <c r="Q24" i="6"/>
  <c r="N41" i="6"/>
  <c r="N27" i="6"/>
  <c r="R17" i="6"/>
  <c r="Q17" i="6"/>
  <c r="R52" i="6"/>
  <c r="Q52" i="6"/>
  <c r="R20" i="6"/>
  <c r="Q20" i="6"/>
  <c r="Q25" i="6"/>
  <c r="R25" i="6"/>
  <c r="R47" i="6"/>
  <c r="Q47" i="6"/>
  <c r="R15" i="6"/>
  <c r="Q15" i="6"/>
  <c r="R23" i="6"/>
  <c r="Q23" i="6"/>
  <c r="N31" i="6"/>
  <c r="R50" i="6"/>
  <c r="Q50" i="6"/>
  <c r="R18" i="6"/>
  <c r="Q18" i="6"/>
  <c r="K15" i="5"/>
  <c r="G59" i="5" s="1"/>
  <c r="K34" i="5"/>
  <c r="G78" i="5" s="1"/>
  <c r="S21" i="5"/>
  <c r="I65" i="5"/>
  <c r="J65" i="5" s="1"/>
  <c r="R33" i="5"/>
  <c r="Q33" i="5"/>
  <c r="S17" i="5"/>
  <c r="I61" i="5"/>
  <c r="R31" i="5"/>
  <c r="Q31" i="5"/>
  <c r="R48" i="5"/>
  <c r="Q48" i="5"/>
  <c r="R27" i="5"/>
  <c r="Q27" i="5"/>
  <c r="R20" i="5"/>
  <c r="Q20" i="5"/>
  <c r="R25" i="5"/>
  <c r="Q25" i="5"/>
  <c r="R70" i="5"/>
  <c r="R54" i="5"/>
  <c r="Q54" i="5"/>
  <c r="N14" i="5"/>
  <c r="H14" i="5"/>
  <c r="O33" i="5"/>
  <c r="Q16" i="5"/>
  <c r="R16" i="5"/>
  <c r="J74" i="5"/>
  <c r="R37" i="5"/>
  <c r="Q37" i="5"/>
  <c r="I91" i="5"/>
  <c r="J91" i="5" s="1"/>
  <c r="R90" i="5"/>
  <c r="R96" i="5"/>
  <c r="R39" i="5"/>
  <c r="Q39" i="5"/>
  <c r="R79" i="5"/>
  <c r="R42" i="5"/>
  <c r="Q42" i="5"/>
  <c r="R22" i="5"/>
  <c r="Q22" i="5"/>
  <c r="R74" i="5"/>
  <c r="R51" i="5"/>
  <c r="Q51" i="5"/>
  <c r="R46" i="5"/>
  <c r="Q46" i="5"/>
  <c r="I94" i="5"/>
  <c r="J94" i="5" s="1"/>
  <c r="N53" i="5"/>
  <c r="I73" i="5"/>
  <c r="J73" i="5" s="1"/>
  <c r="I63" i="5"/>
  <c r="J63" i="5" s="1"/>
  <c r="R38" i="5"/>
  <c r="Q38" i="5"/>
  <c r="R93" i="5"/>
  <c r="H21" i="5"/>
  <c r="O14" i="5"/>
  <c r="S14" i="5" s="1"/>
  <c r="O20" i="5"/>
  <c r="R76" i="5"/>
  <c r="R36" i="5"/>
  <c r="Q36" i="5"/>
  <c r="I76" i="5"/>
  <c r="J76" i="5" s="1"/>
  <c r="I57" i="5"/>
  <c r="J57" i="5" s="1"/>
  <c r="R80" i="5"/>
  <c r="Q19" i="5"/>
  <c r="R19" i="5"/>
  <c r="R40" i="5"/>
  <c r="Q40" i="5"/>
  <c r="R30" i="5"/>
  <c r="Q30" i="5"/>
  <c r="I75" i="5"/>
  <c r="J75" i="5" s="1"/>
  <c r="N24" i="5"/>
  <c r="R32" i="5"/>
  <c r="Q32" i="5"/>
  <c r="K39" i="5"/>
  <c r="G83" i="5" s="1"/>
  <c r="R83" i="5" s="1"/>
  <c r="I87" i="5"/>
  <c r="J87" i="5" s="1"/>
  <c r="K51" i="5"/>
  <c r="G95" i="5" s="1"/>
  <c r="R95" i="5" s="1"/>
  <c r="R81" i="5"/>
  <c r="R29" i="5"/>
  <c r="Q29" i="5"/>
  <c r="R45" i="5"/>
  <c r="Q45" i="5"/>
  <c r="R17" i="5"/>
  <c r="Q17" i="5"/>
  <c r="I79" i="5"/>
  <c r="J79" i="5" s="1"/>
  <c r="K23" i="5"/>
  <c r="G67" i="5" s="1"/>
  <c r="R67" i="5"/>
  <c r="R49" i="5"/>
  <c r="Q49" i="5"/>
  <c r="R43" i="5"/>
  <c r="Q43" i="5"/>
  <c r="R77" i="5"/>
  <c r="J70" i="5"/>
  <c r="J61" i="5"/>
  <c r="R35" i="5"/>
  <c r="Q35" i="5"/>
  <c r="K45" i="5"/>
  <c r="G89" i="5" s="1"/>
  <c r="O27" i="5"/>
  <c r="S27" i="5" s="1"/>
  <c r="R62" i="5"/>
  <c r="R68" i="5"/>
  <c r="H27" i="5"/>
  <c r="O23" i="5"/>
  <c r="S23" i="5" s="1"/>
  <c r="I60" i="5"/>
  <c r="J60" i="5" s="1"/>
  <c r="N26" i="5"/>
  <c r="O24" i="5"/>
  <c r="O31" i="5"/>
  <c r="S31" i="5" s="1"/>
  <c r="H31" i="5"/>
  <c r="I66" i="5"/>
  <c r="J66" i="5" s="1"/>
  <c r="I88" i="5"/>
  <c r="J88" i="5" s="1"/>
  <c r="R85" i="5"/>
  <c r="O34" i="5"/>
  <c r="R84" i="5"/>
  <c r="K18" i="5"/>
  <c r="G62" i="5" s="1"/>
  <c r="R63" i="5"/>
  <c r="R23" i="5"/>
  <c r="Q23" i="5"/>
  <c r="I72" i="5"/>
  <c r="J72" i="5" s="1"/>
  <c r="R28" i="5"/>
  <c r="Q28" i="5"/>
  <c r="R61" i="5"/>
  <c r="I82" i="5"/>
  <c r="J82" i="5" s="1"/>
  <c r="R92" i="5"/>
  <c r="R98" i="5"/>
  <c r="R64" i="5"/>
  <c r="R18" i="5"/>
  <c r="Q18" i="5"/>
  <c r="R13" i="5"/>
  <c r="Q13" i="5"/>
  <c r="N21" i="5"/>
  <c r="R44" i="5"/>
  <c r="Q44" i="5"/>
  <c r="N15" i="5"/>
  <c r="I85" i="5"/>
  <c r="J85" i="5" s="1"/>
  <c r="K42" i="5"/>
  <c r="G86" i="5" s="1"/>
  <c r="R88" i="5"/>
  <c r="R91" i="5"/>
  <c r="R66" i="5"/>
  <c r="R87" i="5"/>
  <c r="R52" i="5"/>
  <c r="Q52" i="5"/>
  <c r="R50" i="5"/>
  <c r="Q50" i="5"/>
  <c r="R41" i="5"/>
  <c r="Q41" i="5"/>
  <c r="K38" i="5"/>
  <c r="G82" i="5" s="1"/>
  <c r="R82" i="5" s="1"/>
  <c r="R94" i="5"/>
  <c r="H53" i="5"/>
  <c r="R69" i="5"/>
  <c r="O15" i="5"/>
  <c r="R47" i="5"/>
  <c r="Q47" i="5"/>
  <c r="N34" i="5"/>
  <c r="K35" i="5"/>
  <c r="G79" i="5" s="1"/>
  <c r="R57" i="5"/>
  <c r="R60" i="5"/>
  <c r="R72" i="5"/>
  <c r="O18" i="5"/>
  <c r="K29" i="5"/>
  <c r="G73" i="5" s="1"/>
  <c r="R73" i="5" s="1"/>
  <c r="F66" i="4"/>
  <c r="Q66" i="4" s="1"/>
  <c r="F60" i="4"/>
  <c r="H85" i="3"/>
  <c r="H57" i="3"/>
  <c r="I91" i="4"/>
  <c r="J91" i="4" s="1"/>
  <c r="I80" i="4"/>
  <c r="J80" i="4" s="1"/>
  <c r="I89" i="4"/>
  <c r="J89" i="4" s="1"/>
  <c r="I76" i="4"/>
  <c r="J76" i="4" s="1"/>
  <c r="I70" i="4"/>
  <c r="J70" i="4" s="1"/>
  <c r="I82" i="4"/>
  <c r="J82" i="4" s="1"/>
  <c r="I69" i="3"/>
  <c r="J69" i="3" s="1"/>
  <c r="I85" i="3"/>
  <c r="J85" i="3" s="1"/>
  <c r="I80" i="3"/>
  <c r="J80" i="3" s="1"/>
  <c r="I95" i="3"/>
  <c r="J95" i="3" s="1"/>
  <c r="I82" i="3"/>
  <c r="J82" i="3" s="1"/>
  <c r="I79" i="3"/>
  <c r="J79" i="3" s="1"/>
  <c r="I88" i="3"/>
  <c r="J88" i="3" s="1"/>
  <c r="I98" i="3"/>
  <c r="J98" i="3" s="1"/>
  <c r="I97" i="3"/>
  <c r="J97" i="3" s="1"/>
  <c r="I58" i="3"/>
  <c r="J58" i="3" s="1"/>
  <c r="I68" i="3"/>
  <c r="J68" i="3" s="1"/>
  <c r="I67" i="3"/>
  <c r="J67" i="3" s="1"/>
  <c r="I65" i="3"/>
  <c r="J65" i="3" s="1"/>
  <c r="R76" i="4"/>
  <c r="Q33" i="4"/>
  <c r="R33" i="4"/>
  <c r="R51" i="4"/>
  <c r="Q51" i="4"/>
  <c r="S30" i="4"/>
  <c r="I74" i="4"/>
  <c r="J74" i="4" s="1"/>
  <c r="K44" i="4"/>
  <c r="G88" i="4" s="1"/>
  <c r="S14" i="4"/>
  <c r="I58" i="4"/>
  <c r="J58" i="4" s="1"/>
  <c r="Q40" i="4"/>
  <c r="R40" i="4"/>
  <c r="N42" i="4"/>
  <c r="H42" i="4"/>
  <c r="K19" i="4"/>
  <c r="G63" i="4" s="1"/>
  <c r="N50" i="4"/>
  <c r="I94" i="4"/>
  <c r="J94" i="4" s="1"/>
  <c r="R48" i="4"/>
  <c r="Q48" i="4"/>
  <c r="H13" i="4"/>
  <c r="R77" i="4"/>
  <c r="Q17" i="4"/>
  <c r="R17" i="4"/>
  <c r="I57" i="4"/>
  <c r="J57" i="4" s="1"/>
  <c r="O42" i="4"/>
  <c r="S54" i="4"/>
  <c r="I98" i="4"/>
  <c r="J98" i="4" s="1"/>
  <c r="N35" i="4"/>
  <c r="I79" i="4"/>
  <c r="J79" i="4"/>
  <c r="H35" i="4"/>
  <c r="K30" i="4"/>
  <c r="G74" i="4" s="1"/>
  <c r="R74" i="4" s="1"/>
  <c r="K36" i="4"/>
  <c r="G80" i="4" s="1"/>
  <c r="R92" i="4"/>
  <c r="K20" i="4"/>
  <c r="G64" i="4" s="1"/>
  <c r="R64" i="4" s="1"/>
  <c r="S52" i="4"/>
  <c r="I96" i="4"/>
  <c r="J96" i="4" s="1"/>
  <c r="R53" i="4"/>
  <c r="Q53" i="4"/>
  <c r="H15" i="4"/>
  <c r="O15" i="4"/>
  <c r="S15" i="4" s="1"/>
  <c r="N15" i="4"/>
  <c r="R82" i="4"/>
  <c r="K38" i="4"/>
  <c r="G82" i="4" s="1"/>
  <c r="R25" i="4"/>
  <c r="Q25" i="4"/>
  <c r="R46" i="4"/>
  <c r="Q46" i="4"/>
  <c r="R54" i="4"/>
  <c r="Q54" i="4"/>
  <c r="F89" i="4"/>
  <c r="Q89" i="4" s="1"/>
  <c r="Q60" i="4"/>
  <c r="K16" i="4"/>
  <c r="G60" i="4" s="1"/>
  <c r="K51" i="4"/>
  <c r="G95" i="4" s="1"/>
  <c r="K49" i="4"/>
  <c r="G93" i="4" s="1"/>
  <c r="S39" i="4"/>
  <c r="I83" i="4"/>
  <c r="J83" i="4" s="1"/>
  <c r="R21" i="4"/>
  <c r="Q21" i="4"/>
  <c r="O44" i="4"/>
  <c r="S44" i="4" s="1"/>
  <c r="H50" i="4"/>
  <c r="N44" i="4"/>
  <c r="R24" i="4"/>
  <c r="Q24" i="4"/>
  <c r="U47" i="4"/>
  <c r="F91" i="4"/>
  <c r="K26" i="4"/>
  <c r="G70" i="4" s="1"/>
  <c r="K54" i="4"/>
  <c r="G98" i="4" s="1"/>
  <c r="I95" i="4"/>
  <c r="J95" i="4" s="1"/>
  <c r="N13" i="4"/>
  <c r="K17" i="4"/>
  <c r="G61" i="4" s="1"/>
  <c r="I90" i="4"/>
  <c r="J90" i="4" s="1"/>
  <c r="I66" i="4"/>
  <c r="J66" i="4" s="1"/>
  <c r="S28" i="4"/>
  <c r="I72" i="4"/>
  <c r="J72" i="4" s="1"/>
  <c r="R43" i="4"/>
  <c r="Q43" i="4"/>
  <c r="K21" i="4"/>
  <c r="G65" i="4" s="1"/>
  <c r="K52" i="4"/>
  <c r="G96" i="4" s="1"/>
  <c r="R96" i="4" s="1"/>
  <c r="R67" i="4"/>
  <c r="R32" i="4"/>
  <c r="Q32" i="4"/>
  <c r="K41" i="4"/>
  <c r="G85" i="4" s="1"/>
  <c r="O33" i="4"/>
  <c r="S33" i="4" s="1"/>
  <c r="Q20" i="4"/>
  <c r="R20" i="4"/>
  <c r="Q14" i="4"/>
  <c r="R14" i="4"/>
  <c r="R89" i="4"/>
  <c r="R97" i="4"/>
  <c r="I85" i="4"/>
  <c r="J85" i="4" s="1"/>
  <c r="R18" i="4"/>
  <c r="Q18" i="4"/>
  <c r="I65" i="4"/>
  <c r="J65" i="4" s="1"/>
  <c r="S21" i="4"/>
  <c r="K39" i="4"/>
  <c r="G83" i="4" s="1"/>
  <c r="R83" i="4" s="1"/>
  <c r="R69" i="4"/>
  <c r="O31" i="4"/>
  <c r="N31" i="4"/>
  <c r="K37" i="4"/>
  <c r="G81" i="4" s="1"/>
  <c r="R81" i="4" s="1"/>
  <c r="Q28" i="4"/>
  <c r="R28" i="4"/>
  <c r="R37" i="4"/>
  <c r="Q37" i="4"/>
  <c r="N38" i="4"/>
  <c r="S17" i="4"/>
  <c r="I61" i="4"/>
  <c r="J61" i="4" s="1"/>
  <c r="R36" i="4"/>
  <c r="Q36" i="4"/>
  <c r="R29" i="4"/>
  <c r="Q29" i="4"/>
  <c r="N27" i="4"/>
  <c r="H27" i="4"/>
  <c r="O27" i="4"/>
  <c r="S27" i="4" s="1"/>
  <c r="K23" i="4"/>
  <c r="G67" i="4" s="1"/>
  <c r="Q39" i="4"/>
  <c r="R39" i="4"/>
  <c r="R58" i="4"/>
  <c r="R75" i="4"/>
  <c r="K22" i="4"/>
  <c r="G66" i="4" s="1"/>
  <c r="R26" i="4"/>
  <c r="Q26" i="4"/>
  <c r="R72" i="4"/>
  <c r="R84" i="4"/>
  <c r="R23" i="4"/>
  <c r="Q23" i="4"/>
  <c r="R49" i="4"/>
  <c r="Q49" i="4"/>
  <c r="N30" i="4"/>
  <c r="R91" i="4"/>
  <c r="R90" i="4"/>
  <c r="R73" i="4"/>
  <c r="K43" i="4"/>
  <c r="G87" i="4" s="1"/>
  <c r="R87" i="4" s="1"/>
  <c r="K18" i="4"/>
  <c r="G62" i="4" s="1"/>
  <c r="I78" i="4"/>
  <c r="J78" i="4" s="1"/>
  <c r="N34" i="4"/>
  <c r="H34" i="4"/>
  <c r="I62" i="4"/>
  <c r="J62" i="4" s="1"/>
  <c r="O19" i="4"/>
  <c r="S19" i="4" s="1"/>
  <c r="N19" i="4"/>
  <c r="S48" i="4"/>
  <c r="I92" i="4"/>
  <c r="J92" i="4" s="1"/>
  <c r="N41" i="4"/>
  <c r="R52" i="4"/>
  <c r="Q52" i="4"/>
  <c r="K37" i="3"/>
  <c r="G81" i="3" s="1"/>
  <c r="R81" i="3"/>
  <c r="R52" i="3"/>
  <c r="Q52" i="3"/>
  <c r="R35" i="3"/>
  <c r="Q35" i="3"/>
  <c r="K15" i="3"/>
  <c r="G59" i="3" s="1"/>
  <c r="R59" i="3" s="1"/>
  <c r="F64" i="3"/>
  <c r="H64" i="3" s="1"/>
  <c r="I74" i="3"/>
  <c r="J74" i="3" s="1"/>
  <c r="R25" i="3"/>
  <c r="Q25" i="3"/>
  <c r="K17" i="3"/>
  <c r="G61" i="3" s="1"/>
  <c r="R61" i="3" s="1"/>
  <c r="Q19" i="3"/>
  <c r="R19" i="3"/>
  <c r="N49" i="3"/>
  <c r="I93" i="3"/>
  <c r="J93" i="3" s="1"/>
  <c r="K19" i="3"/>
  <c r="G63" i="3" s="1"/>
  <c r="R63" i="3" s="1"/>
  <c r="S34" i="3"/>
  <c r="I78" i="3"/>
  <c r="J78" i="3" s="1"/>
  <c r="I63" i="3"/>
  <c r="J63" i="3" s="1"/>
  <c r="R17" i="3"/>
  <c r="Q17" i="3"/>
  <c r="R26" i="3"/>
  <c r="Q26" i="3"/>
  <c r="R53" i="3"/>
  <c r="Q53" i="3"/>
  <c r="R32" i="3"/>
  <c r="Q32" i="3"/>
  <c r="R57" i="3"/>
  <c r="Q57" i="3"/>
  <c r="R22" i="3"/>
  <c r="Q22" i="3"/>
  <c r="R14" i="3"/>
  <c r="Q14" i="3"/>
  <c r="I92" i="3"/>
  <c r="J92" i="3" s="1"/>
  <c r="K21" i="3"/>
  <c r="G65" i="3" s="1"/>
  <c r="R65" i="3" s="1"/>
  <c r="R91" i="3"/>
  <c r="R77" i="3"/>
  <c r="R79" i="3"/>
  <c r="R30" i="3"/>
  <c r="Q30" i="3"/>
  <c r="K28" i="3"/>
  <c r="G72" i="3" s="1"/>
  <c r="R72" i="3" s="1"/>
  <c r="R39" i="3"/>
  <c r="Q39" i="3"/>
  <c r="R89" i="3"/>
  <c r="Q16" i="3"/>
  <c r="R16" i="3"/>
  <c r="R28" i="3"/>
  <c r="Q28" i="3"/>
  <c r="R64" i="3"/>
  <c r="N46" i="3"/>
  <c r="R97" i="3"/>
  <c r="Q21" i="3"/>
  <c r="R21" i="3"/>
  <c r="I72" i="3"/>
  <c r="J72" i="3" s="1"/>
  <c r="R66" i="3"/>
  <c r="F88" i="3"/>
  <c r="Q88" i="3" s="1"/>
  <c r="S13" i="3"/>
  <c r="I57" i="3"/>
  <c r="J57" i="3" s="1"/>
  <c r="F86" i="3"/>
  <c r="Q86" i="3" s="1"/>
  <c r="R54" i="3"/>
  <c r="Q54" i="3"/>
  <c r="I61" i="3"/>
  <c r="J61" i="3" s="1"/>
  <c r="R51" i="3"/>
  <c r="Q51" i="3"/>
  <c r="I89" i="3"/>
  <c r="J89" i="3" s="1"/>
  <c r="I83" i="3"/>
  <c r="J83" i="3" s="1"/>
  <c r="R80" i="3"/>
  <c r="R37" i="3"/>
  <c r="Q37" i="3"/>
  <c r="I71" i="3"/>
  <c r="J71" i="3" s="1"/>
  <c r="U34" i="3"/>
  <c r="F78" i="3"/>
  <c r="Q78" i="3" s="1"/>
  <c r="R60" i="3"/>
  <c r="R82" i="3"/>
  <c r="Q27" i="3"/>
  <c r="R27" i="3"/>
  <c r="K52" i="3"/>
  <c r="G96" i="3" s="1"/>
  <c r="K34" i="3"/>
  <c r="G78" i="3" s="1"/>
  <c r="I73" i="3"/>
  <c r="J73" i="3" s="1"/>
  <c r="I86" i="3"/>
  <c r="J86" i="3" s="1"/>
  <c r="K49" i="3"/>
  <c r="G93" i="3" s="1"/>
  <c r="O46" i="3"/>
  <c r="S46" i="3" s="1"/>
  <c r="H46" i="3"/>
  <c r="Q85" i="3"/>
  <c r="R85" i="3"/>
  <c r="I76" i="3"/>
  <c r="J76" i="3" s="1"/>
  <c r="K50" i="3"/>
  <c r="G94" i="3" s="1"/>
  <c r="K32" i="3"/>
  <c r="G76" i="3" s="1"/>
  <c r="R76" i="3" s="1"/>
  <c r="I75" i="3"/>
  <c r="J75" i="3" s="1"/>
  <c r="R88" i="3"/>
  <c r="K24" i="3"/>
  <c r="G68" i="3" s="1"/>
  <c r="R68" i="3" s="1"/>
  <c r="I59" i="3"/>
  <c r="J59" i="3" s="1"/>
  <c r="R29" i="3"/>
  <c r="Q29" i="3"/>
  <c r="R92" i="3"/>
  <c r="R15" i="3"/>
  <c r="Q15" i="3"/>
  <c r="R58" i="3"/>
  <c r="R23" i="3"/>
  <c r="Q23" i="3"/>
  <c r="R83" i="3"/>
  <c r="R98" i="3"/>
  <c r="S20" i="3"/>
  <c r="I64" i="3"/>
  <c r="J64" i="3" s="1"/>
  <c r="Q36" i="3"/>
  <c r="R36" i="3"/>
  <c r="R38" i="3"/>
  <c r="Q38" i="3"/>
  <c r="R45" i="3"/>
  <c r="Q45" i="3"/>
  <c r="R95" i="3"/>
  <c r="R48" i="3"/>
  <c r="Q48" i="3"/>
  <c r="I84" i="3"/>
  <c r="J84" i="3" s="1"/>
  <c r="I96" i="3"/>
  <c r="J96" i="3" s="1"/>
  <c r="R33" i="3"/>
  <c r="Q33" i="3"/>
  <c r="F94" i="3"/>
  <c r="Q94" i="3" s="1"/>
  <c r="R71" i="3"/>
  <c r="R69" i="3"/>
  <c r="K30" i="3"/>
  <c r="G74" i="3" s="1"/>
  <c r="K26" i="3"/>
  <c r="G70" i="3" s="1"/>
  <c r="R70" i="3" s="1"/>
  <c r="R18" i="3"/>
  <c r="Q18" i="3"/>
  <c r="R67" i="3"/>
  <c r="Q24" i="3"/>
  <c r="R24" i="3"/>
  <c r="Q75" i="3"/>
  <c r="R75" i="3"/>
  <c r="R73" i="3"/>
  <c r="K40" i="3"/>
  <c r="G84" i="3" s="1"/>
  <c r="R84" i="3" s="1"/>
  <c r="Q40" i="3"/>
  <c r="R40" i="3"/>
  <c r="R43" i="3"/>
  <c r="Q43" i="3"/>
  <c r="R62" i="3"/>
  <c r="R86" i="3"/>
  <c r="K43" i="3"/>
  <c r="G87" i="3" s="1"/>
  <c r="R87" i="3" s="1"/>
  <c r="D53" i="1"/>
  <c r="M53" i="1" s="1"/>
  <c r="C53" i="1"/>
  <c r="B53" i="1"/>
  <c r="I53" i="1" s="1"/>
  <c r="J53" i="1" s="1"/>
  <c r="D52" i="1"/>
  <c r="M52" i="1" s="1"/>
  <c r="C52" i="1"/>
  <c r="L52" i="1" s="1"/>
  <c r="B52" i="1"/>
  <c r="I52" i="1" s="1"/>
  <c r="J52" i="1" s="1"/>
  <c r="D51" i="1"/>
  <c r="C51" i="1"/>
  <c r="L51" i="1" s="1"/>
  <c r="B51" i="1"/>
  <c r="I51" i="1" s="1"/>
  <c r="J51" i="1" s="1"/>
  <c r="D50" i="1"/>
  <c r="M50" i="1" s="1"/>
  <c r="C50" i="1"/>
  <c r="L50" i="1" s="1"/>
  <c r="B50" i="1"/>
  <c r="I50" i="1" s="1"/>
  <c r="J50" i="1" s="1"/>
  <c r="D49" i="1"/>
  <c r="M49" i="1" s="1"/>
  <c r="C49" i="1"/>
  <c r="L49" i="1" s="1"/>
  <c r="B49" i="1"/>
  <c r="I49" i="1" s="1"/>
  <c r="J49" i="1" s="1"/>
  <c r="D47" i="1"/>
  <c r="M47" i="1" s="1"/>
  <c r="C47" i="1"/>
  <c r="B47" i="1"/>
  <c r="D46" i="1"/>
  <c r="M46" i="1" s="1"/>
  <c r="C46" i="1"/>
  <c r="L46" i="1" s="1"/>
  <c r="B46" i="1"/>
  <c r="D45" i="1"/>
  <c r="M45" i="1" s="1"/>
  <c r="C45" i="1"/>
  <c r="B45" i="1"/>
  <c r="I45" i="1" s="1"/>
  <c r="J45" i="1" s="1"/>
  <c r="D44" i="1"/>
  <c r="M44" i="1" s="1"/>
  <c r="C44" i="1"/>
  <c r="L44" i="1" s="1"/>
  <c r="B44" i="1"/>
  <c r="I44" i="1" s="1"/>
  <c r="J44" i="1" s="1"/>
  <c r="D42" i="1"/>
  <c r="M42" i="1" s="1"/>
  <c r="C42" i="1"/>
  <c r="L42" i="1" s="1"/>
  <c r="B42" i="1"/>
  <c r="I42" i="1" s="1"/>
  <c r="J42" i="1" s="1"/>
  <c r="D41" i="1"/>
  <c r="M41" i="1" s="1"/>
  <c r="C41" i="1"/>
  <c r="L41" i="1" s="1"/>
  <c r="B41" i="1"/>
  <c r="I41" i="1" s="1"/>
  <c r="J41" i="1" s="1"/>
  <c r="D40" i="1"/>
  <c r="M40" i="1" s="1"/>
  <c r="C40" i="1"/>
  <c r="L40" i="1" s="1"/>
  <c r="B40" i="1"/>
  <c r="I40" i="1" s="1"/>
  <c r="J40" i="1" s="1"/>
  <c r="D39" i="1"/>
  <c r="M39" i="1" s="1"/>
  <c r="C39" i="1"/>
  <c r="L39" i="1" s="1"/>
  <c r="B39" i="1"/>
  <c r="I39" i="1" s="1"/>
  <c r="J39" i="1" s="1"/>
  <c r="D37" i="1"/>
  <c r="M37" i="1" s="1"/>
  <c r="C37" i="1"/>
  <c r="L37" i="1" s="1"/>
  <c r="B37" i="1"/>
  <c r="I37" i="1" s="1"/>
  <c r="J37" i="1" s="1"/>
  <c r="D36" i="1"/>
  <c r="M36" i="1" s="1"/>
  <c r="C36" i="1"/>
  <c r="L36" i="1" s="1"/>
  <c r="B36" i="1"/>
  <c r="I36" i="1" s="1"/>
  <c r="J36" i="1" s="1"/>
  <c r="D35" i="1"/>
  <c r="M35" i="1" s="1"/>
  <c r="C35" i="1"/>
  <c r="L35" i="1" s="1"/>
  <c r="B35" i="1"/>
  <c r="I35" i="1" s="1"/>
  <c r="J35" i="1" s="1"/>
  <c r="D34" i="1"/>
  <c r="C34" i="1"/>
  <c r="L34" i="1" s="1"/>
  <c r="B34" i="1"/>
  <c r="D32" i="1"/>
  <c r="C32" i="1"/>
  <c r="L32" i="1" s="1"/>
  <c r="B32" i="1"/>
  <c r="I32" i="1" s="1"/>
  <c r="J32" i="1" s="1"/>
  <c r="D31" i="1"/>
  <c r="M31" i="1" s="1"/>
  <c r="C31" i="1"/>
  <c r="L31" i="1" s="1"/>
  <c r="B31" i="1"/>
  <c r="I31" i="1" s="1"/>
  <c r="J31" i="1" s="1"/>
  <c r="D30" i="1"/>
  <c r="M30" i="1" s="1"/>
  <c r="C30" i="1"/>
  <c r="L30" i="1" s="1"/>
  <c r="B30" i="1"/>
  <c r="I30" i="1" s="1"/>
  <c r="J30" i="1" s="1"/>
  <c r="D29" i="1"/>
  <c r="M29" i="1" s="1"/>
  <c r="C29" i="1"/>
  <c r="L29" i="1" s="1"/>
  <c r="B29" i="1"/>
  <c r="I29" i="1" s="1"/>
  <c r="J29" i="1" s="1"/>
  <c r="D27" i="1"/>
  <c r="M27" i="1" s="1"/>
  <c r="C27" i="1"/>
  <c r="B27" i="1"/>
  <c r="I27" i="1" s="1"/>
  <c r="J27" i="1" s="1"/>
  <c r="D26" i="1"/>
  <c r="C26" i="1"/>
  <c r="L26" i="1" s="1"/>
  <c r="B26" i="1"/>
  <c r="I26" i="1" s="1"/>
  <c r="J26" i="1" s="1"/>
  <c r="D25" i="1"/>
  <c r="M25" i="1" s="1"/>
  <c r="C25" i="1"/>
  <c r="B25" i="1"/>
  <c r="I25" i="1" s="1"/>
  <c r="J25" i="1" s="1"/>
  <c r="D24" i="1"/>
  <c r="M24" i="1" s="1"/>
  <c r="C24" i="1"/>
  <c r="L24" i="1" s="1"/>
  <c r="B24" i="1"/>
  <c r="I24" i="1" s="1"/>
  <c r="J24" i="1" s="1"/>
  <c r="D22" i="1"/>
  <c r="M22" i="1" s="1"/>
  <c r="C22" i="1"/>
  <c r="L22" i="1" s="1"/>
  <c r="B22" i="1"/>
  <c r="I22" i="1" s="1"/>
  <c r="J22" i="1" s="1"/>
  <c r="D21" i="1"/>
  <c r="C21" i="1"/>
  <c r="L21" i="1" s="1"/>
  <c r="B21" i="1"/>
  <c r="I21" i="1" s="1"/>
  <c r="J21" i="1" s="1"/>
  <c r="D20" i="1"/>
  <c r="C20" i="1"/>
  <c r="L20" i="1" s="1"/>
  <c r="B20" i="1"/>
  <c r="I20" i="1" s="1"/>
  <c r="J20" i="1" s="1"/>
  <c r="D19" i="1"/>
  <c r="M19" i="1" s="1"/>
  <c r="C19" i="1"/>
  <c r="L19" i="1" s="1"/>
  <c r="B19" i="1"/>
  <c r="D17" i="1"/>
  <c r="M17" i="1" s="1"/>
  <c r="C17" i="1"/>
  <c r="L17" i="1" s="1"/>
  <c r="B17" i="1"/>
  <c r="D16" i="1"/>
  <c r="M16" i="1" s="1"/>
  <c r="C16" i="1"/>
  <c r="L16" i="1" s="1"/>
  <c r="B16" i="1"/>
  <c r="I16" i="1" s="1"/>
  <c r="J16" i="1" s="1"/>
  <c r="D15" i="1"/>
  <c r="M15" i="1" s="1"/>
  <c r="C15" i="1"/>
  <c r="L15" i="1" s="1"/>
  <c r="B15" i="1"/>
  <c r="I15" i="1" s="1"/>
  <c r="J15" i="1" s="1"/>
  <c r="D14" i="1"/>
  <c r="M14" i="1" s="1"/>
  <c r="C14" i="1"/>
  <c r="B14" i="1"/>
  <c r="I14" i="1" s="1"/>
  <c r="J14" i="1" s="1"/>
  <c r="M54" i="1"/>
  <c r="M18" i="1"/>
  <c r="M20" i="1"/>
  <c r="M21" i="1"/>
  <c r="M23" i="1"/>
  <c r="M26" i="1"/>
  <c r="M28" i="1"/>
  <c r="M32" i="1"/>
  <c r="M33" i="1"/>
  <c r="M34" i="1"/>
  <c r="M38" i="1"/>
  <c r="M43" i="1"/>
  <c r="M48" i="1"/>
  <c r="M51" i="1"/>
  <c r="L14" i="1"/>
  <c r="L18" i="1"/>
  <c r="L23" i="1"/>
  <c r="L25" i="1"/>
  <c r="L27" i="1"/>
  <c r="L28" i="1"/>
  <c r="L33" i="1"/>
  <c r="L38" i="1"/>
  <c r="L43" i="1"/>
  <c r="L45" i="1"/>
  <c r="L47" i="1"/>
  <c r="L48" i="1"/>
  <c r="L53" i="1"/>
  <c r="L54" i="1"/>
  <c r="I17" i="1"/>
  <c r="J17" i="1" s="1"/>
  <c r="I18" i="1"/>
  <c r="J18" i="1" s="1"/>
  <c r="I19" i="1"/>
  <c r="J19" i="1" s="1"/>
  <c r="I23" i="1"/>
  <c r="J23" i="1" s="1"/>
  <c r="I28" i="1"/>
  <c r="J28" i="1" s="1"/>
  <c r="I33" i="1"/>
  <c r="J33" i="1" s="1"/>
  <c r="I34" i="1"/>
  <c r="J34" i="1" s="1"/>
  <c r="I38" i="1"/>
  <c r="J38" i="1" s="1"/>
  <c r="I43" i="1"/>
  <c r="J43" i="1" s="1"/>
  <c r="I46" i="1"/>
  <c r="J46" i="1" s="1"/>
  <c r="I47" i="1"/>
  <c r="J47" i="1" s="1"/>
  <c r="I48" i="1"/>
  <c r="J48" i="1" s="1"/>
  <c r="I54" i="1"/>
  <c r="J54" i="1" s="1"/>
  <c r="M85" i="3" l="1"/>
  <c r="N85" i="3" s="1"/>
  <c r="I79" i="8"/>
  <c r="J79" i="8" s="1"/>
  <c r="I86" i="8"/>
  <c r="J86" i="8" s="1"/>
  <c r="I92" i="8"/>
  <c r="J92" i="8" s="1"/>
  <c r="I58" i="5"/>
  <c r="J58" i="5" s="1"/>
  <c r="I71" i="4"/>
  <c r="J71" i="4" s="1"/>
  <c r="I63" i="4"/>
  <c r="J63" i="4" s="1"/>
  <c r="I88" i="4"/>
  <c r="J88" i="4" s="1"/>
  <c r="H91" i="3"/>
  <c r="M91" i="3" s="1"/>
  <c r="N91" i="3" s="1"/>
  <c r="I73" i="8"/>
  <c r="J73" i="8" s="1"/>
  <c r="I93" i="8"/>
  <c r="J93" i="8" s="1"/>
  <c r="I74" i="6"/>
  <c r="J74" i="6" s="1"/>
  <c r="M57" i="3"/>
  <c r="N57" i="3" s="1"/>
  <c r="I67" i="5"/>
  <c r="J67" i="5" s="1"/>
  <c r="K27" i="8"/>
  <c r="G71" i="8" s="1"/>
  <c r="I96" i="8"/>
  <c r="J96" i="8" s="1"/>
  <c r="U17" i="8"/>
  <c r="F61" i="8"/>
  <c r="Q61" i="8" s="1"/>
  <c r="K22" i="8"/>
  <c r="G66" i="8" s="1"/>
  <c r="K51" i="8"/>
  <c r="G95" i="8" s="1"/>
  <c r="K31" i="8"/>
  <c r="G75" i="8" s="1"/>
  <c r="K40" i="8"/>
  <c r="G84" i="8" s="1"/>
  <c r="R84" i="8" s="1"/>
  <c r="R48" i="8"/>
  <c r="Q48" i="8"/>
  <c r="K41" i="8"/>
  <c r="G85" i="8" s="1"/>
  <c r="K54" i="8"/>
  <c r="G98" i="8" s="1"/>
  <c r="S39" i="8"/>
  <c r="I83" i="8"/>
  <c r="J83" i="8" s="1"/>
  <c r="K21" i="8"/>
  <c r="G65" i="8" s="1"/>
  <c r="K34" i="8"/>
  <c r="G78" i="8" s="1"/>
  <c r="R78" i="8" s="1"/>
  <c r="K43" i="8"/>
  <c r="G87" i="8" s="1"/>
  <c r="U36" i="8"/>
  <c r="F80" i="8"/>
  <c r="Q80" i="8" s="1"/>
  <c r="S36" i="8"/>
  <c r="I80" i="8"/>
  <c r="J80" i="8" s="1"/>
  <c r="I65" i="8"/>
  <c r="J65" i="8" s="1"/>
  <c r="U30" i="8"/>
  <c r="F74" i="8"/>
  <c r="R54" i="8"/>
  <c r="Q54" i="8"/>
  <c r="R63" i="8"/>
  <c r="K19" i="8"/>
  <c r="G63" i="8" s="1"/>
  <c r="U50" i="8"/>
  <c r="F94" i="8"/>
  <c r="Q94" i="8" s="1"/>
  <c r="U34" i="8"/>
  <c r="F78" i="8"/>
  <c r="Q78" i="8" s="1"/>
  <c r="S25" i="8"/>
  <c r="I69" i="8"/>
  <c r="J69" i="8" s="1"/>
  <c r="K47" i="8"/>
  <c r="G91" i="8" s="1"/>
  <c r="K32" i="8"/>
  <c r="G76" i="8" s="1"/>
  <c r="U53" i="8"/>
  <c r="F97" i="8"/>
  <c r="K50" i="8"/>
  <c r="G94" i="8" s="1"/>
  <c r="K35" i="8"/>
  <c r="G79" i="8" s="1"/>
  <c r="U26" i="8"/>
  <c r="F70" i="8"/>
  <c r="Q70" i="8" s="1"/>
  <c r="F68" i="8"/>
  <c r="Q68" i="8" s="1"/>
  <c r="U24" i="8"/>
  <c r="U46" i="8"/>
  <c r="F90" i="8"/>
  <c r="Q90" i="8" s="1"/>
  <c r="S37" i="8"/>
  <c r="I81" i="8"/>
  <c r="J81" i="8" s="1"/>
  <c r="K52" i="8"/>
  <c r="G96" i="8" s="1"/>
  <c r="K25" i="8"/>
  <c r="G69" i="8" s="1"/>
  <c r="R69" i="8" s="1"/>
  <c r="K38" i="8"/>
  <c r="G82" i="8" s="1"/>
  <c r="R82" i="8" s="1"/>
  <c r="R21" i="8"/>
  <c r="Q21" i="8"/>
  <c r="U18" i="8"/>
  <c r="F62" i="8"/>
  <c r="Q62" i="8" s="1"/>
  <c r="U25" i="8"/>
  <c r="F69" i="8"/>
  <c r="Q69" i="8" s="1"/>
  <c r="K13" i="8"/>
  <c r="G57" i="8" s="1"/>
  <c r="S28" i="8"/>
  <c r="I72" i="8"/>
  <c r="J72" i="8" s="1"/>
  <c r="Q58" i="8"/>
  <c r="K14" i="8"/>
  <c r="G58" i="8" s="1"/>
  <c r="H58" i="8" s="1"/>
  <c r="K28" i="8"/>
  <c r="G72" i="8" s="1"/>
  <c r="S53" i="8"/>
  <c r="I97" i="8"/>
  <c r="J97" i="8" s="1"/>
  <c r="F64" i="8"/>
  <c r="Q64" i="8" s="1"/>
  <c r="U20" i="8"/>
  <c r="I63" i="8"/>
  <c r="J63" i="8" s="1"/>
  <c r="I88" i="8"/>
  <c r="J88" i="8" s="1"/>
  <c r="U31" i="8"/>
  <c r="F75" i="8"/>
  <c r="K18" i="8"/>
  <c r="G62" i="8" s="1"/>
  <c r="K16" i="8"/>
  <c r="G60" i="8" s="1"/>
  <c r="K17" i="8"/>
  <c r="G61" i="8" s="1"/>
  <c r="R61" i="8" s="1"/>
  <c r="K29" i="8"/>
  <c r="G73" i="8" s="1"/>
  <c r="S18" i="8"/>
  <c r="I62" i="8"/>
  <c r="J62" i="8" s="1"/>
  <c r="U39" i="8"/>
  <c r="F83" i="8"/>
  <c r="Q37" i="8"/>
  <c r="R37" i="8"/>
  <c r="Q19" i="8"/>
  <c r="R19" i="8"/>
  <c r="U13" i="8"/>
  <c r="F57" i="8"/>
  <c r="Q57" i="8" s="1"/>
  <c r="U23" i="8"/>
  <c r="F67" i="8"/>
  <c r="Q67" i="8" s="1"/>
  <c r="S27" i="8"/>
  <c r="I71" i="8"/>
  <c r="J71" i="8" s="1"/>
  <c r="S26" i="8"/>
  <c r="I70" i="8"/>
  <c r="J70" i="8" s="1"/>
  <c r="S50" i="8"/>
  <c r="I94" i="8"/>
  <c r="J94" i="8" s="1"/>
  <c r="U33" i="8"/>
  <c r="F77" i="8"/>
  <c r="R47" i="8"/>
  <c r="Q47" i="8"/>
  <c r="R42" i="8"/>
  <c r="Q42" i="8"/>
  <c r="K15" i="8"/>
  <c r="G59" i="8" s="1"/>
  <c r="R59" i="8" s="1"/>
  <c r="K23" i="8"/>
  <c r="G67" i="8" s="1"/>
  <c r="K44" i="8"/>
  <c r="G88" i="8" s="1"/>
  <c r="U41" i="8"/>
  <c r="F85" i="8"/>
  <c r="Q85" i="8" s="1"/>
  <c r="S43" i="8"/>
  <c r="I87" i="8"/>
  <c r="J87" i="8" s="1"/>
  <c r="K36" i="8"/>
  <c r="G80" i="8" s="1"/>
  <c r="U27" i="8"/>
  <c r="F71" i="8"/>
  <c r="Q71" i="8" s="1"/>
  <c r="I77" i="8"/>
  <c r="J77" i="8" s="1"/>
  <c r="U45" i="8"/>
  <c r="F89" i="8"/>
  <c r="Q89" i="8" s="1"/>
  <c r="U14" i="8"/>
  <c r="F58" i="8"/>
  <c r="S13" i="8"/>
  <c r="I57" i="8"/>
  <c r="J57" i="8" s="1"/>
  <c r="K46" i="8"/>
  <c r="G90" i="8" s="1"/>
  <c r="K33" i="8"/>
  <c r="G77" i="8" s="1"/>
  <c r="R77" i="8" s="1"/>
  <c r="S17" i="8"/>
  <c r="I61" i="8"/>
  <c r="J61" i="8" s="1"/>
  <c r="F95" i="8"/>
  <c r="Q95" i="8" s="1"/>
  <c r="U51" i="8"/>
  <c r="U32" i="8"/>
  <c r="F76" i="8"/>
  <c r="Q76" i="8" s="1"/>
  <c r="U40" i="8"/>
  <c r="F84" i="8"/>
  <c r="Q84" i="8" s="1"/>
  <c r="U16" i="8"/>
  <c r="F60" i="8"/>
  <c r="R49" i="8"/>
  <c r="Q49" i="8"/>
  <c r="K24" i="8"/>
  <c r="G68" i="8" s="1"/>
  <c r="R68" i="8" s="1"/>
  <c r="R15" i="8"/>
  <c r="Q15" i="8"/>
  <c r="S24" i="8"/>
  <c r="I68" i="8"/>
  <c r="J68" i="8" s="1"/>
  <c r="Q43" i="8"/>
  <c r="R43" i="8"/>
  <c r="S30" i="8"/>
  <c r="I74" i="8"/>
  <c r="J74" i="8" s="1"/>
  <c r="S38" i="8"/>
  <c r="I82" i="8"/>
  <c r="J82" i="8" s="1"/>
  <c r="K48" i="8"/>
  <c r="G92" i="8" s="1"/>
  <c r="R92" i="8" s="1"/>
  <c r="K49" i="8"/>
  <c r="G93" i="8" s="1"/>
  <c r="R93" i="8" s="1"/>
  <c r="S20" i="8"/>
  <c r="I64" i="8"/>
  <c r="J64" i="8" s="1"/>
  <c r="I90" i="8"/>
  <c r="J90" i="8" s="1"/>
  <c r="K42" i="8"/>
  <c r="G86" i="8" s="1"/>
  <c r="R86" i="8" s="1"/>
  <c r="K37" i="8"/>
  <c r="G81" i="8" s="1"/>
  <c r="R81" i="8" s="1"/>
  <c r="S45" i="8"/>
  <c r="I89" i="8"/>
  <c r="J89" i="8" s="1"/>
  <c r="Q28" i="8"/>
  <c r="R28" i="8"/>
  <c r="S22" i="8"/>
  <c r="I66" i="8"/>
  <c r="J66" i="8" s="1"/>
  <c r="K20" i="8"/>
  <c r="G64" i="8" s="1"/>
  <c r="S16" i="8"/>
  <c r="I60" i="8"/>
  <c r="J60" i="8" s="1"/>
  <c r="S40" i="8"/>
  <c r="I84" i="8"/>
  <c r="J84" i="8" s="1"/>
  <c r="R70" i="8"/>
  <c r="K26" i="8"/>
  <c r="G70" i="8" s="1"/>
  <c r="I76" i="8"/>
  <c r="J76" i="8" s="1"/>
  <c r="R44" i="8"/>
  <c r="Q44" i="8"/>
  <c r="K45" i="8"/>
  <c r="G89" i="8" s="1"/>
  <c r="S31" i="8"/>
  <c r="I75" i="8"/>
  <c r="J75" i="8" s="1"/>
  <c r="K30" i="8"/>
  <c r="G74" i="8" s="1"/>
  <c r="K39" i="8"/>
  <c r="G83" i="8" s="1"/>
  <c r="R83" i="8" s="1"/>
  <c r="U22" i="8"/>
  <c r="F66" i="8"/>
  <c r="Q66" i="8" s="1"/>
  <c r="I91" i="8"/>
  <c r="J91" i="8" s="1"/>
  <c r="U38" i="8"/>
  <c r="F82" i="8"/>
  <c r="Q82" i="8" s="1"/>
  <c r="I59" i="8"/>
  <c r="J59" i="8" s="1"/>
  <c r="S14" i="8"/>
  <c r="I58" i="8"/>
  <c r="J58" i="8" s="1"/>
  <c r="S34" i="8"/>
  <c r="I78" i="8"/>
  <c r="J78" i="8" s="1"/>
  <c r="K53" i="8"/>
  <c r="G97" i="8" s="1"/>
  <c r="S41" i="8"/>
  <c r="I85" i="8"/>
  <c r="J85" i="8" s="1"/>
  <c r="S23" i="8"/>
  <c r="I67" i="8"/>
  <c r="J67" i="8" s="1"/>
  <c r="Q29" i="8"/>
  <c r="R29" i="8"/>
  <c r="U52" i="8"/>
  <c r="F96" i="8"/>
  <c r="Q96" i="8" s="1"/>
  <c r="U35" i="8"/>
  <c r="F79" i="8"/>
  <c r="Q79" i="8" s="1"/>
  <c r="S13" i="7"/>
  <c r="I57" i="7"/>
  <c r="J57" i="7" s="1"/>
  <c r="K48" i="7"/>
  <c r="G92" i="7" s="1"/>
  <c r="U28" i="7"/>
  <c r="F72" i="7"/>
  <c r="Q72" i="7" s="1"/>
  <c r="S50" i="7"/>
  <c r="I94" i="7"/>
  <c r="J94" i="7" s="1"/>
  <c r="K38" i="7"/>
  <c r="G82" i="7" s="1"/>
  <c r="K35" i="7"/>
  <c r="G79" i="7" s="1"/>
  <c r="S38" i="7"/>
  <c r="I82" i="7"/>
  <c r="J82" i="7" s="1"/>
  <c r="S26" i="7"/>
  <c r="I70" i="7"/>
  <c r="J70" i="7" s="1"/>
  <c r="U17" i="7"/>
  <c r="F61" i="7"/>
  <c r="Q61" i="7" s="1"/>
  <c r="Q98" i="7"/>
  <c r="K54" i="7"/>
  <c r="G98" i="7" s="1"/>
  <c r="R98" i="7" s="1"/>
  <c r="S42" i="7"/>
  <c r="I86" i="7"/>
  <c r="J86" i="7" s="1"/>
  <c r="S30" i="7"/>
  <c r="I74" i="7"/>
  <c r="J74" i="7" s="1"/>
  <c r="U26" i="7"/>
  <c r="F70" i="7"/>
  <c r="Q70" i="7" s="1"/>
  <c r="U40" i="7"/>
  <c r="F84" i="7"/>
  <c r="Q84" i="7" s="1"/>
  <c r="K50" i="7"/>
  <c r="G94" i="7" s="1"/>
  <c r="K20" i="7"/>
  <c r="G64" i="7" s="1"/>
  <c r="S33" i="7"/>
  <c r="I77" i="7"/>
  <c r="J77" i="7" s="1"/>
  <c r="K26" i="7"/>
  <c r="G70" i="7" s="1"/>
  <c r="R70" i="7" s="1"/>
  <c r="U32" i="7"/>
  <c r="F76" i="7"/>
  <c r="Q76" i="7" s="1"/>
  <c r="K23" i="7"/>
  <c r="G67" i="7" s="1"/>
  <c r="S45" i="7"/>
  <c r="I89" i="7"/>
  <c r="J89" i="7" s="1"/>
  <c r="Q90" i="7"/>
  <c r="K46" i="7"/>
  <c r="G90" i="7" s="1"/>
  <c r="H90" i="7" s="1"/>
  <c r="S19" i="7"/>
  <c r="I63" i="7"/>
  <c r="J63" i="7" s="1"/>
  <c r="U29" i="7"/>
  <c r="F73" i="7"/>
  <c r="Q73" i="7" s="1"/>
  <c r="R36" i="7"/>
  <c r="Q36" i="7"/>
  <c r="U43" i="7"/>
  <c r="F87" i="7"/>
  <c r="Q87" i="7" s="1"/>
  <c r="S31" i="7"/>
  <c r="I75" i="7"/>
  <c r="J75" i="7" s="1"/>
  <c r="K18" i="7"/>
  <c r="G62" i="7" s="1"/>
  <c r="K49" i="7"/>
  <c r="G93" i="7" s="1"/>
  <c r="R93" i="7" s="1"/>
  <c r="R77" i="7"/>
  <c r="K33" i="7"/>
  <c r="G77" i="7" s="1"/>
  <c r="U42" i="7"/>
  <c r="F86" i="7"/>
  <c r="Q86" i="7" s="1"/>
  <c r="K17" i="7"/>
  <c r="G61" i="7" s="1"/>
  <c r="I65" i="7"/>
  <c r="J65" i="7" s="1"/>
  <c r="S21" i="7"/>
  <c r="K16" i="7"/>
  <c r="G60" i="7" s="1"/>
  <c r="R83" i="7"/>
  <c r="K39" i="7"/>
  <c r="G83" i="7" s="1"/>
  <c r="U48" i="7"/>
  <c r="F92" i="7"/>
  <c r="Q92" i="7" s="1"/>
  <c r="U35" i="7"/>
  <c r="F79" i="7"/>
  <c r="Q79" i="7" s="1"/>
  <c r="U49" i="7"/>
  <c r="F93" i="7"/>
  <c r="S40" i="7"/>
  <c r="I84" i="7"/>
  <c r="J84" i="7" s="1"/>
  <c r="S24" i="7"/>
  <c r="I68" i="7"/>
  <c r="J68" i="7" s="1"/>
  <c r="K19" i="7"/>
  <c r="G63" i="7" s="1"/>
  <c r="S17" i="7"/>
  <c r="I61" i="7"/>
  <c r="J61" i="7" s="1"/>
  <c r="U50" i="7"/>
  <c r="F94" i="7"/>
  <c r="Q94" i="7" s="1"/>
  <c r="U37" i="7"/>
  <c r="F81" i="7"/>
  <c r="Q81" i="7" s="1"/>
  <c r="Q91" i="7"/>
  <c r="K47" i="7"/>
  <c r="G91" i="7" s="1"/>
  <c r="H91" i="7" s="1"/>
  <c r="K91" i="7" s="1"/>
  <c r="L91" i="7" s="1"/>
  <c r="Q85" i="7"/>
  <c r="K41" i="7"/>
  <c r="G85" i="7" s="1"/>
  <c r="H85" i="7" s="1"/>
  <c r="S41" i="7"/>
  <c r="I85" i="7"/>
  <c r="J85" i="7" s="1"/>
  <c r="S14" i="7"/>
  <c r="I58" i="7"/>
  <c r="J58" i="7" s="1"/>
  <c r="S20" i="7"/>
  <c r="I64" i="7"/>
  <c r="J64" i="7" s="1"/>
  <c r="F64" i="7"/>
  <c r="U20" i="7"/>
  <c r="S47" i="7"/>
  <c r="I91" i="7"/>
  <c r="J91" i="7" s="1"/>
  <c r="S53" i="7"/>
  <c r="I97" i="7"/>
  <c r="J97" i="7" s="1"/>
  <c r="U13" i="7"/>
  <c r="Q57" i="7"/>
  <c r="U18" i="7"/>
  <c r="F62" i="7"/>
  <c r="U14" i="7"/>
  <c r="F58" i="7"/>
  <c r="Q58" i="7" s="1"/>
  <c r="U21" i="7"/>
  <c r="F65" i="7"/>
  <c r="Q65" i="7" s="1"/>
  <c r="S48" i="7"/>
  <c r="I92" i="7"/>
  <c r="J92" i="7" s="1"/>
  <c r="K52" i="7"/>
  <c r="G96" i="7" s="1"/>
  <c r="Q88" i="7"/>
  <c r="K44" i="7"/>
  <c r="G88" i="7" s="1"/>
  <c r="H88" i="7" s="1"/>
  <c r="S44" i="7"/>
  <c r="I88" i="7"/>
  <c r="J88" i="7" s="1"/>
  <c r="S23" i="7"/>
  <c r="I67" i="7"/>
  <c r="J67" i="7" s="1"/>
  <c r="U51" i="7"/>
  <c r="F95" i="7"/>
  <c r="S27" i="7"/>
  <c r="I71" i="7"/>
  <c r="J71" i="7" s="1"/>
  <c r="R39" i="7"/>
  <c r="Q39" i="7"/>
  <c r="S16" i="7"/>
  <c r="I60" i="7"/>
  <c r="J60" i="7" s="1"/>
  <c r="R74" i="7"/>
  <c r="K30" i="7"/>
  <c r="G74" i="7" s="1"/>
  <c r="K36" i="7"/>
  <c r="G80" i="7" s="1"/>
  <c r="R80" i="7" s="1"/>
  <c r="S51" i="7"/>
  <c r="I95" i="7"/>
  <c r="J95" i="7" s="1"/>
  <c r="S54" i="7"/>
  <c r="I98" i="7"/>
  <c r="J98" i="7" s="1"/>
  <c r="K27" i="7"/>
  <c r="G71" i="7" s="1"/>
  <c r="R71" i="7" s="1"/>
  <c r="U16" i="7"/>
  <c r="F60" i="7"/>
  <c r="Q60" i="7" s="1"/>
  <c r="S36" i="7"/>
  <c r="I80" i="7"/>
  <c r="J80" i="7" s="1"/>
  <c r="K53" i="7"/>
  <c r="G97" i="7" s="1"/>
  <c r="S22" i="7"/>
  <c r="I66" i="7"/>
  <c r="J66" i="7" s="1"/>
  <c r="S46" i="7"/>
  <c r="I90" i="7"/>
  <c r="J90" i="7" s="1"/>
  <c r="K31" i="7"/>
  <c r="G75" i="7" s="1"/>
  <c r="K37" i="7"/>
  <c r="G81" i="7" s="1"/>
  <c r="R81" i="7" s="1"/>
  <c r="F67" i="7"/>
  <c r="Q67" i="7" s="1"/>
  <c r="U23" i="7"/>
  <c r="R27" i="7"/>
  <c r="Q27" i="7"/>
  <c r="U38" i="7"/>
  <c r="F82" i="7"/>
  <c r="U24" i="7"/>
  <c r="F68" i="7"/>
  <c r="Q68" i="7" s="1"/>
  <c r="K13" i="7"/>
  <c r="G57" i="7" s="1"/>
  <c r="S25" i="7"/>
  <c r="I69" i="7"/>
  <c r="J69" i="7" s="1"/>
  <c r="S49" i="7"/>
  <c r="I93" i="7"/>
  <c r="J93" i="7" s="1"/>
  <c r="K34" i="7"/>
  <c r="G78" i="7" s="1"/>
  <c r="K40" i="7"/>
  <c r="G84" i="7" s="1"/>
  <c r="S37" i="7"/>
  <c r="I81" i="7"/>
  <c r="J81" i="7" s="1"/>
  <c r="K51" i="7"/>
  <c r="G95" i="7" s="1"/>
  <c r="S34" i="7"/>
  <c r="I78" i="7"/>
  <c r="J78" i="7" s="1"/>
  <c r="U22" i="7"/>
  <c r="F66" i="7"/>
  <c r="Q66" i="7" s="1"/>
  <c r="S43" i="7"/>
  <c r="I87" i="7"/>
  <c r="J87" i="7" s="1"/>
  <c r="U54" i="7"/>
  <c r="F98" i="7"/>
  <c r="S35" i="7"/>
  <c r="I79" i="7"/>
  <c r="J79" i="7" s="1"/>
  <c r="S28" i="7"/>
  <c r="I72" i="7"/>
  <c r="J72" i="7" s="1"/>
  <c r="K22" i="7"/>
  <c r="G66" i="7" s="1"/>
  <c r="S52" i="7"/>
  <c r="I96" i="7"/>
  <c r="J96" i="7" s="1"/>
  <c r="K43" i="7"/>
  <c r="G87" i="7" s="1"/>
  <c r="R87" i="7" s="1"/>
  <c r="U30" i="7"/>
  <c r="F74" i="7"/>
  <c r="Q74" i="7" s="1"/>
  <c r="U33" i="7"/>
  <c r="F77" i="7"/>
  <c r="Q77" i="7" s="1"/>
  <c r="S32" i="7"/>
  <c r="I76" i="7"/>
  <c r="J76" i="7" s="1"/>
  <c r="S39" i="7"/>
  <c r="I83" i="7"/>
  <c r="J83" i="7" s="1"/>
  <c r="S29" i="7"/>
  <c r="I73" i="7"/>
  <c r="J73" i="7" s="1"/>
  <c r="K25" i="7"/>
  <c r="G69" i="7" s="1"/>
  <c r="S15" i="7"/>
  <c r="I59" i="7"/>
  <c r="J59" i="7" s="1"/>
  <c r="U15" i="7"/>
  <c r="F59" i="7"/>
  <c r="U45" i="7"/>
  <c r="F89" i="7"/>
  <c r="Q89" i="7" s="1"/>
  <c r="U25" i="7"/>
  <c r="F69" i="7"/>
  <c r="Q69" i="7" s="1"/>
  <c r="K21" i="7"/>
  <c r="G65" i="7" s="1"/>
  <c r="R65" i="7" s="1"/>
  <c r="K14" i="7"/>
  <c r="G58" i="7" s="1"/>
  <c r="R58" i="7" s="1"/>
  <c r="K42" i="7"/>
  <c r="G86" i="7" s="1"/>
  <c r="K28" i="7"/>
  <c r="G72" i="7" s="1"/>
  <c r="S18" i="7"/>
  <c r="I62" i="7"/>
  <c r="J62" i="7" s="1"/>
  <c r="U31" i="7"/>
  <c r="F75" i="7"/>
  <c r="Q75" i="7" s="1"/>
  <c r="F63" i="7"/>
  <c r="Q63" i="7" s="1"/>
  <c r="U19" i="7"/>
  <c r="R34" i="7"/>
  <c r="Q34" i="7"/>
  <c r="U53" i="7"/>
  <c r="F97" i="7"/>
  <c r="Q97" i="7" s="1"/>
  <c r="K24" i="7"/>
  <c r="G68" i="7" s="1"/>
  <c r="K15" i="7"/>
  <c r="G59" i="7" s="1"/>
  <c r="K45" i="7"/>
  <c r="G89" i="7" s="1"/>
  <c r="R89" i="7" s="1"/>
  <c r="K29" i="7"/>
  <c r="G73" i="7" s="1"/>
  <c r="K32" i="7"/>
  <c r="G76" i="7" s="1"/>
  <c r="U52" i="7"/>
  <c r="F96" i="7"/>
  <c r="U13" i="6"/>
  <c r="F57" i="6"/>
  <c r="Q57" i="6" s="1"/>
  <c r="K32" i="6"/>
  <c r="G76" i="6" s="1"/>
  <c r="R76" i="6" s="1"/>
  <c r="S21" i="6"/>
  <c r="I65" i="6"/>
  <c r="J65" i="6" s="1"/>
  <c r="S48" i="6"/>
  <c r="I92" i="6"/>
  <c r="J92" i="6" s="1"/>
  <c r="U53" i="6"/>
  <c r="F97" i="6"/>
  <c r="K50" i="6"/>
  <c r="G94" i="6" s="1"/>
  <c r="U52" i="6"/>
  <c r="F96" i="6"/>
  <c r="S34" i="6"/>
  <c r="I78" i="6"/>
  <c r="J78" i="6" s="1"/>
  <c r="U14" i="6"/>
  <c r="F58" i="6"/>
  <c r="Q58" i="6" s="1"/>
  <c r="F65" i="6"/>
  <c r="Q65" i="6" s="1"/>
  <c r="U21" i="6"/>
  <c r="U17" i="6"/>
  <c r="F61" i="6"/>
  <c r="Q61" i="6" s="1"/>
  <c r="S39" i="6"/>
  <c r="I83" i="6"/>
  <c r="J83" i="6" s="1"/>
  <c r="S19" i="6"/>
  <c r="I63" i="6"/>
  <c r="J63" i="6" s="1"/>
  <c r="R39" i="6"/>
  <c r="Q39" i="6"/>
  <c r="K47" i="6"/>
  <c r="G91" i="6" s="1"/>
  <c r="R91" i="6" s="1"/>
  <c r="S32" i="6"/>
  <c r="I76" i="6"/>
  <c r="J76" i="6" s="1"/>
  <c r="K21" i="6"/>
  <c r="G65" i="6" s="1"/>
  <c r="K33" i="6"/>
  <c r="G77" i="6" s="1"/>
  <c r="Q80" i="6"/>
  <c r="K36" i="6"/>
  <c r="G80" i="6" s="1"/>
  <c r="H80" i="6" s="1"/>
  <c r="U44" i="6"/>
  <c r="F88" i="6"/>
  <c r="R31" i="6"/>
  <c r="Q31" i="6"/>
  <c r="R27" i="6"/>
  <c r="Q27" i="6"/>
  <c r="K46" i="6"/>
  <c r="G90" i="6" s="1"/>
  <c r="K53" i="6"/>
  <c r="G97" i="6" s="1"/>
  <c r="R97" i="6" s="1"/>
  <c r="K24" i="6"/>
  <c r="G68" i="6" s="1"/>
  <c r="S51" i="6"/>
  <c r="I95" i="6"/>
  <c r="J95" i="6" s="1"/>
  <c r="K39" i="6"/>
  <c r="G83" i="6" s="1"/>
  <c r="U51" i="6"/>
  <c r="F95" i="6"/>
  <c r="Q95" i="6" s="1"/>
  <c r="R43" i="6"/>
  <c r="Q43" i="6"/>
  <c r="K13" i="6"/>
  <c r="G57" i="6" s="1"/>
  <c r="S29" i="6"/>
  <c r="I73" i="6"/>
  <c r="J73" i="6" s="1"/>
  <c r="S46" i="6"/>
  <c r="I90" i="6"/>
  <c r="J90" i="6" s="1"/>
  <c r="S54" i="6"/>
  <c r="I98" i="6"/>
  <c r="J98" i="6" s="1"/>
  <c r="S17" i="6"/>
  <c r="I61" i="6"/>
  <c r="J61" i="6" s="1"/>
  <c r="R37" i="6"/>
  <c r="Q37" i="6"/>
  <c r="K51" i="6"/>
  <c r="G95" i="6" s="1"/>
  <c r="S36" i="6"/>
  <c r="I80" i="6"/>
  <c r="J80" i="6" s="1"/>
  <c r="K35" i="6"/>
  <c r="G79" i="6" s="1"/>
  <c r="R79" i="6" s="1"/>
  <c r="F66" i="6"/>
  <c r="U22" i="6"/>
  <c r="S53" i="6"/>
  <c r="I97" i="6"/>
  <c r="J97" i="6" s="1"/>
  <c r="S16" i="6"/>
  <c r="I60" i="6"/>
  <c r="J60" i="6" s="1"/>
  <c r="Q86" i="6"/>
  <c r="K42" i="6"/>
  <c r="G86" i="6" s="1"/>
  <c r="H86" i="6" s="1"/>
  <c r="F67" i="6"/>
  <c r="Q67" i="6" s="1"/>
  <c r="U23" i="6"/>
  <c r="S49" i="6"/>
  <c r="I93" i="6"/>
  <c r="J93" i="6" s="1"/>
  <c r="S14" i="6"/>
  <c r="I58" i="6"/>
  <c r="J58" i="6" s="1"/>
  <c r="S20" i="6"/>
  <c r="I64" i="6"/>
  <c r="J64" i="6" s="1"/>
  <c r="U49" i="6"/>
  <c r="F93" i="6"/>
  <c r="K48" i="6"/>
  <c r="G92" i="6" s="1"/>
  <c r="R92" i="6" s="1"/>
  <c r="S27" i="6"/>
  <c r="I71" i="6"/>
  <c r="J71" i="6" s="1"/>
  <c r="K20" i="6"/>
  <c r="G64" i="6" s="1"/>
  <c r="I82" i="6"/>
  <c r="J82" i="6" s="1"/>
  <c r="Q34" i="6"/>
  <c r="R34" i="6"/>
  <c r="U20" i="6"/>
  <c r="F64" i="6"/>
  <c r="S13" i="6"/>
  <c r="I57" i="6"/>
  <c r="J57" i="6" s="1"/>
  <c r="K30" i="6"/>
  <c r="G74" i="6" s="1"/>
  <c r="R74" i="6" s="1"/>
  <c r="U25" i="6"/>
  <c r="F69" i="6"/>
  <c r="Q69" i="6" s="1"/>
  <c r="S42" i="6"/>
  <c r="I86" i="6"/>
  <c r="J86" i="6" s="1"/>
  <c r="S45" i="6"/>
  <c r="I89" i="6"/>
  <c r="J89" i="6" s="1"/>
  <c r="Q98" i="6"/>
  <c r="K54" i="6"/>
  <c r="G98" i="6" s="1"/>
  <c r="H98" i="6" s="1"/>
  <c r="K38" i="6"/>
  <c r="G82" i="6" s="1"/>
  <c r="Q70" i="6"/>
  <c r="K26" i="6"/>
  <c r="G70" i="6" s="1"/>
  <c r="H70" i="6" s="1"/>
  <c r="K19" i="6"/>
  <c r="G63" i="6" s="1"/>
  <c r="Q40" i="6"/>
  <c r="R40" i="6"/>
  <c r="K16" i="6"/>
  <c r="G60" i="6" s="1"/>
  <c r="F60" i="6"/>
  <c r="Q60" i="6" s="1"/>
  <c r="U16" i="6"/>
  <c r="U18" i="6"/>
  <c r="F62" i="6"/>
  <c r="S37" i="6"/>
  <c r="I81" i="6"/>
  <c r="J81" i="6" s="1"/>
  <c r="F98" i="6"/>
  <c r="U54" i="6"/>
  <c r="K44" i="6"/>
  <c r="G88" i="6" s="1"/>
  <c r="K52" i="6"/>
  <c r="G96" i="6" s="1"/>
  <c r="U50" i="6"/>
  <c r="F94" i="6"/>
  <c r="Q94" i="6" s="1"/>
  <c r="R41" i="6"/>
  <c r="Q41" i="6"/>
  <c r="S24" i="6"/>
  <c r="I68" i="6"/>
  <c r="J68" i="6" s="1"/>
  <c r="K18" i="6"/>
  <c r="G62" i="6" s="1"/>
  <c r="R62" i="6" s="1"/>
  <c r="S40" i="6"/>
  <c r="I84" i="6"/>
  <c r="J84" i="6" s="1"/>
  <c r="K22" i="6"/>
  <c r="G66" i="6" s="1"/>
  <c r="K27" i="6"/>
  <c r="G71" i="6" s="1"/>
  <c r="R71" i="6" s="1"/>
  <c r="S23" i="6"/>
  <c r="I67" i="6"/>
  <c r="J67" i="6" s="1"/>
  <c r="U33" i="6"/>
  <c r="F77" i="6"/>
  <c r="Q77" i="6" s="1"/>
  <c r="F59" i="6"/>
  <c r="Q59" i="6" s="1"/>
  <c r="U15" i="6"/>
  <c r="I85" i="6"/>
  <c r="J85" i="6" s="1"/>
  <c r="R59" i="6"/>
  <c r="K15" i="6"/>
  <c r="G59" i="6" s="1"/>
  <c r="K23" i="6"/>
  <c r="G67" i="6" s="1"/>
  <c r="K41" i="6"/>
  <c r="G85" i="6" s="1"/>
  <c r="K25" i="6"/>
  <c r="G69" i="6" s="1"/>
  <c r="K31" i="6"/>
  <c r="G75" i="6" s="1"/>
  <c r="R75" i="6" s="1"/>
  <c r="K37" i="6"/>
  <c r="G81" i="6" s="1"/>
  <c r="R81" i="6" s="1"/>
  <c r="U24" i="6"/>
  <c r="F68" i="6"/>
  <c r="Q68" i="6" s="1"/>
  <c r="K17" i="6"/>
  <c r="G61" i="6" s="1"/>
  <c r="S31" i="6"/>
  <c r="I75" i="6"/>
  <c r="J75" i="6" s="1"/>
  <c r="K14" i="6"/>
  <c r="G58" i="6" s="1"/>
  <c r="Q72" i="6"/>
  <c r="K28" i="6"/>
  <c r="G72" i="6" s="1"/>
  <c r="H72" i="6" s="1"/>
  <c r="K34" i="6"/>
  <c r="G78" i="6" s="1"/>
  <c r="R78" i="6" s="1"/>
  <c r="K40" i="6"/>
  <c r="G84" i="6" s="1"/>
  <c r="I79" i="6"/>
  <c r="J79" i="6" s="1"/>
  <c r="U30" i="6"/>
  <c r="F74" i="6"/>
  <c r="Q38" i="6"/>
  <c r="R38" i="6"/>
  <c r="U47" i="6"/>
  <c r="F91" i="6"/>
  <c r="Q91" i="6" s="1"/>
  <c r="S22" i="6"/>
  <c r="I66" i="6"/>
  <c r="J66" i="6" s="1"/>
  <c r="S25" i="6"/>
  <c r="I69" i="6"/>
  <c r="J69" i="6" s="1"/>
  <c r="Q73" i="6"/>
  <c r="K29" i="6"/>
  <c r="G73" i="6" s="1"/>
  <c r="H73" i="6" s="1"/>
  <c r="S52" i="6"/>
  <c r="I96" i="6"/>
  <c r="J96" i="6" s="1"/>
  <c r="K43" i="6"/>
  <c r="G87" i="6" s="1"/>
  <c r="R35" i="6"/>
  <c r="Q35" i="6"/>
  <c r="R32" i="6"/>
  <c r="Q32" i="6"/>
  <c r="S26" i="6"/>
  <c r="I70" i="6"/>
  <c r="J70" i="6" s="1"/>
  <c r="S43" i="6"/>
  <c r="I87" i="6"/>
  <c r="J87" i="6" s="1"/>
  <c r="K49" i="6"/>
  <c r="G93" i="6" s="1"/>
  <c r="R93" i="6" s="1"/>
  <c r="S47" i="6"/>
  <c r="I91" i="6"/>
  <c r="J91" i="6" s="1"/>
  <c r="S15" i="6"/>
  <c r="I59" i="6"/>
  <c r="J59" i="6" s="1"/>
  <c r="F63" i="6"/>
  <c r="U19" i="6"/>
  <c r="U48" i="6"/>
  <c r="F92" i="6"/>
  <c r="Q92" i="6" s="1"/>
  <c r="S28" i="6"/>
  <c r="I72" i="6"/>
  <c r="J72" i="6" s="1"/>
  <c r="S44" i="6"/>
  <c r="I88" i="6"/>
  <c r="J88" i="6" s="1"/>
  <c r="Q89" i="6"/>
  <c r="K45" i="6"/>
  <c r="G89" i="6" s="1"/>
  <c r="H89" i="6" s="1"/>
  <c r="S50" i="6"/>
  <c r="I94" i="6"/>
  <c r="J94" i="6" s="1"/>
  <c r="S18" i="6"/>
  <c r="I62" i="6"/>
  <c r="J62" i="6" s="1"/>
  <c r="I77" i="6"/>
  <c r="J77" i="6" s="1"/>
  <c r="U46" i="6"/>
  <c r="F90" i="6"/>
  <c r="S18" i="5"/>
  <c r="I62" i="5"/>
  <c r="J62" i="5" s="1"/>
  <c r="K53" i="5"/>
  <c r="G97" i="5" s="1"/>
  <c r="R97" i="5" s="1"/>
  <c r="U17" i="5"/>
  <c r="F61" i="5"/>
  <c r="U35" i="5"/>
  <c r="F79" i="5"/>
  <c r="H79" i="5" s="1"/>
  <c r="R24" i="5"/>
  <c r="Q24" i="5"/>
  <c r="R53" i="5"/>
  <c r="Q53" i="5"/>
  <c r="S33" i="5"/>
  <c r="I77" i="5"/>
  <c r="J77" i="5" s="1"/>
  <c r="F92" i="5"/>
  <c r="U48" i="5"/>
  <c r="K31" i="5"/>
  <c r="G75" i="5" s="1"/>
  <c r="U45" i="5"/>
  <c r="F89" i="5"/>
  <c r="U46" i="5"/>
  <c r="F90" i="5"/>
  <c r="U31" i="5"/>
  <c r="F75" i="5"/>
  <c r="U40" i="5"/>
  <c r="F84" i="5"/>
  <c r="U28" i="5"/>
  <c r="F72" i="5"/>
  <c r="F80" i="5"/>
  <c r="U36" i="5"/>
  <c r="K14" i="5"/>
  <c r="G58" i="5" s="1"/>
  <c r="R58" i="5" s="1"/>
  <c r="S24" i="5"/>
  <c r="I68" i="5"/>
  <c r="J68" i="5" s="1"/>
  <c r="U29" i="5"/>
  <c r="F73" i="5"/>
  <c r="H73" i="5" s="1"/>
  <c r="R26" i="5"/>
  <c r="Q26" i="5"/>
  <c r="U51" i="5"/>
  <c r="F95" i="5"/>
  <c r="U50" i="5"/>
  <c r="F94" i="5"/>
  <c r="R15" i="5"/>
  <c r="Q15" i="5"/>
  <c r="U44" i="5"/>
  <c r="F88" i="5"/>
  <c r="F87" i="5"/>
  <c r="U43" i="5"/>
  <c r="S20" i="5"/>
  <c r="I64" i="5"/>
  <c r="J64" i="5" s="1"/>
  <c r="U33" i="5"/>
  <c r="F77" i="5"/>
  <c r="R34" i="5"/>
  <c r="Q34" i="5"/>
  <c r="U52" i="5"/>
  <c r="F96" i="5"/>
  <c r="U19" i="5"/>
  <c r="F63" i="5"/>
  <c r="U37" i="5"/>
  <c r="F81" i="5"/>
  <c r="R59" i="5"/>
  <c r="U47" i="5"/>
  <c r="F91" i="5"/>
  <c r="K27" i="5"/>
  <c r="G71" i="5" s="1"/>
  <c r="U49" i="5"/>
  <c r="F93" i="5"/>
  <c r="K21" i="5"/>
  <c r="G65" i="5" s="1"/>
  <c r="U22" i="5"/>
  <c r="F66" i="5"/>
  <c r="R14" i="5"/>
  <c r="Q14" i="5"/>
  <c r="R21" i="5"/>
  <c r="Q21" i="5"/>
  <c r="U25" i="5"/>
  <c r="F69" i="5"/>
  <c r="U23" i="5"/>
  <c r="F67" i="5"/>
  <c r="H67" i="5" s="1"/>
  <c r="R78" i="5"/>
  <c r="U41" i="5"/>
  <c r="F85" i="5"/>
  <c r="F57" i="5"/>
  <c r="U13" i="5"/>
  <c r="S15" i="5"/>
  <c r="I59" i="5"/>
  <c r="J59" i="5" s="1"/>
  <c r="S34" i="5"/>
  <c r="I78" i="5"/>
  <c r="J78" i="5" s="1"/>
  <c r="U38" i="5"/>
  <c r="F82" i="5"/>
  <c r="H82" i="5" s="1"/>
  <c r="R89" i="5"/>
  <c r="U20" i="5"/>
  <c r="F64" i="5"/>
  <c r="U27" i="5"/>
  <c r="F71" i="5"/>
  <c r="Q71" i="5" s="1"/>
  <c r="F83" i="5"/>
  <c r="H83" i="5" s="1"/>
  <c r="U39" i="5"/>
  <c r="U30" i="5"/>
  <c r="F74" i="5"/>
  <c r="U54" i="5"/>
  <c r="F98" i="5"/>
  <c r="U18" i="5"/>
  <c r="F62" i="5"/>
  <c r="H62" i="5" s="1"/>
  <c r="R86" i="5"/>
  <c r="U32" i="5"/>
  <c r="F76" i="5"/>
  <c r="U42" i="5"/>
  <c r="F86" i="5"/>
  <c r="U16" i="5"/>
  <c r="F60" i="5"/>
  <c r="I71" i="5"/>
  <c r="J71" i="5" s="1"/>
  <c r="H89" i="4"/>
  <c r="M89" i="4" s="1"/>
  <c r="N89" i="4" s="1"/>
  <c r="H66" i="4"/>
  <c r="M66" i="4" s="1"/>
  <c r="N66" i="4" s="1"/>
  <c r="H60" i="4"/>
  <c r="K85" i="3"/>
  <c r="L85" i="3" s="1"/>
  <c r="O85" i="3" s="1"/>
  <c r="P85" i="3" s="1"/>
  <c r="H78" i="3"/>
  <c r="M78" i="3" s="1"/>
  <c r="N78" i="3" s="1"/>
  <c r="Q64" i="3"/>
  <c r="T64" i="3" s="1"/>
  <c r="R66" i="4"/>
  <c r="T66" i="4" s="1"/>
  <c r="I77" i="4"/>
  <c r="J77" i="4" s="1"/>
  <c r="R78" i="3"/>
  <c r="K91" i="3"/>
  <c r="L91" i="3" s="1"/>
  <c r="O91" i="3" s="1"/>
  <c r="P91" i="3" s="1"/>
  <c r="Q38" i="4"/>
  <c r="R38" i="4"/>
  <c r="T89" i="4"/>
  <c r="S89" i="4"/>
  <c r="R30" i="4"/>
  <c r="Q30" i="4"/>
  <c r="U36" i="4"/>
  <c r="F80" i="4"/>
  <c r="H80" i="4" s="1"/>
  <c r="Q91" i="4"/>
  <c r="K50" i="4"/>
  <c r="G94" i="4" s="1"/>
  <c r="R94" i="4" s="1"/>
  <c r="F67" i="4"/>
  <c r="H67" i="4" s="1"/>
  <c r="U23" i="4"/>
  <c r="U37" i="4"/>
  <c r="F81" i="4"/>
  <c r="H81" i="4" s="1"/>
  <c r="K66" i="4"/>
  <c r="L66" i="4" s="1"/>
  <c r="R63" i="4"/>
  <c r="U51" i="4"/>
  <c r="F95" i="4"/>
  <c r="H95" i="4" s="1"/>
  <c r="K34" i="4"/>
  <c r="G78" i="4" s="1"/>
  <c r="R78" i="4" s="1"/>
  <c r="U14" i="4"/>
  <c r="F58" i="4"/>
  <c r="U43" i="4"/>
  <c r="F87" i="4"/>
  <c r="H87" i="4" s="1"/>
  <c r="U24" i="4"/>
  <c r="F68" i="4"/>
  <c r="R88" i="4"/>
  <c r="R34" i="4"/>
  <c r="Q34" i="4"/>
  <c r="U49" i="4"/>
  <c r="F93" i="4"/>
  <c r="H93" i="4" s="1"/>
  <c r="U39" i="4"/>
  <c r="F83" i="4"/>
  <c r="F62" i="4"/>
  <c r="H62" i="4" s="1"/>
  <c r="U18" i="4"/>
  <c r="Q35" i="4"/>
  <c r="R35" i="4"/>
  <c r="U52" i="4"/>
  <c r="F96" i="4"/>
  <c r="R62" i="4"/>
  <c r="R95" i="4"/>
  <c r="R15" i="4"/>
  <c r="Q15" i="4"/>
  <c r="K42" i="4"/>
  <c r="G86" i="4" s="1"/>
  <c r="R86" i="4" s="1"/>
  <c r="S42" i="4"/>
  <c r="I86" i="4"/>
  <c r="J86" i="4" s="1"/>
  <c r="U28" i="4"/>
  <c r="F72" i="4"/>
  <c r="R85" i="4"/>
  <c r="U21" i="4"/>
  <c r="F65" i="4"/>
  <c r="U17" i="4"/>
  <c r="F61" i="4"/>
  <c r="R42" i="4"/>
  <c r="Q42" i="4"/>
  <c r="U33" i="4"/>
  <c r="F77" i="4"/>
  <c r="U25" i="4"/>
  <c r="F69" i="4"/>
  <c r="Q44" i="4"/>
  <c r="R44" i="4"/>
  <c r="R41" i="4"/>
  <c r="Q41" i="4"/>
  <c r="U32" i="4"/>
  <c r="F76" i="4"/>
  <c r="Q13" i="4"/>
  <c r="R13" i="4"/>
  <c r="R60" i="4"/>
  <c r="S60" i="4" s="1"/>
  <c r="I59" i="4"/>
  <c r="J59" i="4" s="1"/>
  <c r="R80" i="4"/>
  <c r="K27" i="4"/>
  <c r="G71" i="4" s="1"/>
  <c r="R71" i="4" s="1"/>
  <c r="Q31" i="4"/>
  <c r="R31" i="4"/>
  <c r="R70" i="4"/>
  <c r="H91" i="4"/>
  <c r="K91" i="4" s="1"/>
  <c r="L91" i="4" s="1"/>
  <c r="S31" i="4"/>
  <c r="I75" i="4"/>
  <c r="J75" i="4" s="1"/>
  <c r="H98" i="4"/>
  <c r="R65" i="4"/>
  <c r="K15" i="4"/>
  <c r="G59" i="4" s="1"/>
  <c r="R59" i="4" s="1"/>
  <c r="U46" i="4"/>
  <c r="F90" i="4"/>
  <c r="R93" i="4"/>
  <c r="Q19" i="4"/>
  <c r="R19" i="4"/>
  <c r="U26" i="4"/>
  <c r="F70" i="4"/>
  <c r="Q27" i="4"/>
  <c r="R27" i="4"/>
  <c r="R61" i="4"/>
  <c r="K13" i="4"/>
  <c r="G57" i="4" s="1"/>
  <c r="R57" i="4" s="1"/>
  <c r="R50" i="4"/>
  <c r="Q50" i="4"/>
  <c r="U20" i="4"/>
  <c r="F64" i="4"/>
  <c r="H64" i="4" s="1"/>
  <c r="U29" i="4"/>
  <c r="F73" i="4"/>
  <c r="H96" i="4"/>
  <c r="R98" i="4"/>
  <c r="U54" i="4"/>
  <c r="F98" i="4"/>
  <c r="U53" i="4"/>
  <c r="F97" i="4"/>
  <c r="K35" i="4"/>
  <c r="G79" i="4" s="1"/>
  <c r="R79" i="4" s="1"/>
  <c r="U48" i="4"/>
  <c r="F92" i="4"/>
  <c r="U40" i="4"/>
  <c r="F84" i="4"/>
  <c r="T88" i="3"/>
  <c r="S88" i="3"/>
  <c r="F77" i="3"/>
  <c r="U33" i="3"/>
  <c r="U36" i="3"/>
  <c r="F80" i="3"/>
  <c r="F73" i="3"/>
  <c r="U29" i="3"/>
  <c r="R49" i="3"/>
  <c r="Q49" i="3"/>
  <c r="U35" i="3"/>
  <c r="F79" i="3"/>
  <c r="U32" i="3"/>
  <c r="F76" i="3"/>
  <c r="H76" i="3" s="1"/>
  <c r="U53" i="3"/>
  <c r="F97" i="3"/>
  <c r="T86" i="3"/>
  <c r="S86" i="3"/>
  <c r="U24" i="3"/>
  <c r="F68" i="3"/>
  <c r="H68" i="3" s="1"/>
  <c r="T78" i="3"/>
  <c r="S78" i="3"/>
  <c r="U52" i="3"/>
  <c r="F96" i="3"/>
  <c r="H96" i="3" s="1"/>
  <c r="U48" i="3"/>
  <c r="F92" i="3"/>
  <c r="T91" i="3"/>
  <c r="S91" i="3"/>
  <c r="U26" i="3"/>
  <c r="F70" i="3"/>
  <c r="H70" i="3" s="1"/>
  <c r="T75" i="3"/>
  <c r="S75" i="3"/>
  <c r="U19" i="3"/>
  <c r="F63" i="3"/>
  <c r="H63" i="3" s="1"/>
  <c r="U16" i="3"/>
  <c r="F60" i="3"/>
  <c r="U18" i="3"/>
  <c r="F62" i="3"/>
  <c r="U27" i="3"/>
  <c r="F71" i="3"/>
  <c r="U51" i="3"/>
  <c r="F95" i="3"/>
  <c r="U17" i="3"/>
  <c r="F61" i="3"/>
  <c r="H61" i="3" s="1"/>
  <c r="F87" i="3"/>
  <c r="U43" i="3"/>
  <c r="U23" i="3"/>
  <c r="F67" i="3"/>
  <c r="M75" i="3"/>
  <c r="N75" i="3" s="1"/>
  <c r="K75" i="3"/>
  <c r="L75" i="3" s="1"/>
  <c r="U21" i="3"/>
  <c r="F65" i="3"/>
  <c r="H65" i="3" s="1"/>
  <c r="U39" i="3"/>
  <c r="F83" i="3"/>
  <c r="U25" i="3"/>
  <c r="F69" i="3"/>
  <c r="U45" i="3"/>
  <c r="F89" i="3"/>
  <c r="R93" i="3"/>
  <c r="U28" i="3"/>
  <c r="F72" i="3"/>
  <c r="U40" i="3"/>
  <c r="F84" i="3"/>
  <c r="H84" i="3" s="1"/>
  <c r="H94" i="3"/>
  <c r="M94" i="3" s="1"/>
  <c r="N94" i="3" s="1"/>
  <c r="R94" i="3"/>
  <c r="T94" i="3" s="1"/>
  <c r="U14" i="3"/>
  <c r="F58" i="3"/>
  <c r="R74" i="3"/>
  <c r="K57" i="3"/>
  <c r="L57" i="3" s="1"/>
  <c r="O57" i="3" s="1"/>
  <c r="P57" i="3" s="1"/>
  <c r="U38" i="3"/>
  <c r="F82" i="3"/>
  <c r="U15" i="3"/>
  <c r="F59" i="3"/>
  <c r="U54" i="3"/>
  <c r="F98" i="3"/>
  <c r="M64" i="3"/>
  <c r="N64" i="3" s="1"/>
  <c r="K64" i="3"/>
  <c r="L64" i="3" s="1"/>
  <c r="R46" i="3"/>
  <c r="Q46" i="3"/>
  <c r="U22" i="3"/>
  <c r="F66" i="3"/>
  <c r="H86" i="3"/>
  <c r="M86" i="3" s="1"/>
  <c r="N86" i="3" s="1"/>
  <c r="H88" i="3"/>
  <c r="M88" i="3" s="1"/>
  <c r="N88" i="3" s="1"/>
  <c r="T85" i="3"/>
  <c r="S85" i="3"/>
  <c r="I90" i="3"/>
  <c r="J90" i="3" s="1"/>
  <c r="U30" i="3"/>
  <c r="F74" i="3"/>
  <c r="K46" i="3"/>
  <c r="G90" i="3" s="1"/>
  <c r="R90" i="3" s="1"/>
  <c r="U37" i="3"/>
  <c r="F81" i="3"/>
  <c r="R96" i="3"/>
  <c r="T57" i="3"/>
  <c r="S57" i="3"/>
  <c r="S66" i="4" l="1"/>
  <c r="H94" i="8"/>
  <c r="H66" i="8"/>
  <c r="H95" i="7"/>
  <c r="H79" i="7"/>
  <c r="H76" i="7"/>
  <c r="H69" i="7"/>
  <c r="R90" i="7"/>
  <c r="H94" i="6"/>
  <c r="K86" i="6"/>
  <c r="L86" i="6" s="1"/>
  <c r="M72" i="6"/>
  <c r="N72" i="6" s="1"/>
  <c r="M86" i="6"/>
  <c r="N86" i="6" s="1"/>
  <c r="R86" i="6"/>
  <c r="H96" i="8"/>
  <c r="K96" i="8" s="1"/>
  <c r="L96" i="8" s="1"/>
  <c r="H95" i="8"/>
  <c r="K95" i="8" s="1"/>
  <c r="L95" i="8" s="1"/>
  <c r="H90" i="8"/>
  <c r="M90" i="8" s="1"/>
  <c r="N90" i="8" s="1"/>
  <c r="H89" i="8"/>
  <c r="M89" i="8" s="1"/>
  <c r="N89" i="8" s="1"/>
  <c r="H84" i="8"/>
  <c r="M84" i="8" s="1"/>
  <c r="N84" i="8" s="1"/>
  <c r="H80" i="8"/>
  <c r="K80" i="8" s="1"/>
  <c r="L80" i="8" s="1"/>
  <c r="H76" i="8"/>
  <c r="K76" i="8" s="1"/>
  <c r="L76" i="8" s="1"/>
  <c r="H68" i="8"/>
  <c r="H67" i="8"/>
  <c r="H64" i="8"/>
  <c r="M64" i="8" s="1"/>
  <c r="N64" i="8" s="1"/>
  <c r="H62" i="8"/>
  <c r="K62" i="8" s="1"/>
  <c r="L62" i="8" s="1"/>
  <c r="H57" i="8"/>
  <c r="K57" i="8" s="1"/>
  <c r="L57" i="8" s="1"/>
  <c r="R62" i="8"/>
  <c r="S62" i="8" s="1"/>
  <c r="R80" i="8"/>
  <c r="T80" i="8" s="1"/>
  <c r="R94" i="8"/>
  <c r="T94" i="8" s="1"/>
  <c r="H94" i="7"/>
  <c r="M94" i="7" s="1"/>
  <c r="N94" i="7" s="1"/>
  <c r="H92" i="7"/>
  <c r="K92" i="7" s="1"/>
  <c r="L92" i="7" s="1"/>
  <c r="H86" i="7"/>
  <c r="K86" i="7" s="1"/>
  <c r="L86" i="7" s="1"/>
  <c r="K85" i="7"/>
  <c r="L85" i="7" s="1"/>
  <c r="H75" i="7"/>
  <c r="K75" i="7" s="1"/>
  <c r="L75" i="7" s="1"/>
  <c r="H73" i="7"/>
  <c r="K73" i="7" s="1"/>
  <c r="L73" i="7" s="1"/>
  <c r="H72" i="7"/>
  <c r="M72" i="7" s="1"/>
  <c r="N72" i="7" s="1"/>
  <c r="H68" i="7"/>
  <c r="K68" i="7" s="1"/>
  <c r="L68" i="7" s="1"/>
  <c r="H67" i="7"/>
  <c r="K67" i="7" s="1"/>
  <c r="L67" i="7" s="1"/>
  <c r="H66" i="7"/>
  <c r="M66" i="7" s="1"/>
  <c r="N66" i="7" s="1"/>
  <c r="H64" i="7"/>
  <c r="K64" i="7" s="1"/>
  <c r="L64" i="7" s="1"/>
  <c r="H63" i="7"/>
  <c r="H61" i="7"/>
  <c r="H60" i="7"/>
  <c r="K60" i="7" s="1"/>
  <c r="L60" i="7" s="1"/>
  <c r="H59" i="7"/>
  <c r="M59" i="7" s="1"/>
  <c r="N59" i="7" s="1"/>
  <c r="H57" i="7"/>
  <c r="M57" i="7" s="1"/>
  <c r="N57" i="7" s="1"/>
  <c r="R72" i="7"/>
  <c r="T72" i="7" s="1"/>
  <c r="R59" i="7"/>
  <c r="R67" i="7"/>
  <c r="S67" i="7" s="1"/>
  <c r="R66" i="7"/>
  <c r="S66" i="7" s="1"/>
  <c r="K90" i="7"/>
  <c r="L90" i="7" s="1"/>
  <c r="M91" i="7"/>
  <c r="N91" i="7" s="1"/>
  <c r="O91" i="7" s="1"/>
  <c r="P91" i="7" s="1"/>
  <c r="H95" i="6"/>
  <c r="M95" i="6" s="1"/>
  <c r="N95" i="6" s="1"/>
  <c r="H69" i="6"/>
  <c r="H68" i="6"/>
  <c r="M68" i="6" s="1"/>
  <c r="N68" i="6" s="1"/>
  <c r="H67" i="6"/>
  <c r="M67" i="6" s="1"/>
  <c r="N67" i="6" s="1"/>
  <c r="H65" i="6"/>
  <c r="K65" i="6" s="1"/>
  <c r="L65" i="6" s="1"/>
  <c r="H61" i="6"/>
  <c r="K61" i="6" s="1"/>
  <c r="L61" i="6" s="1"/>
  <c r="H60" i="6"/>
  <c r="K60" i="6" s="1"/>
  <c r="L60" i="6" s="1"/>
  <c r="H58" i="6"/>
  <c r="M58" i="6" s="1"/>
  <c r="N58" i="6" s="1"/>
  <c r="R89" i="6"/>
  <c r="T89" i="6" s="1"/>
  <c r="M70" i="6"/>
  <c r="N70" i="6" s="1"/>
  <c r="R70" i="6"/>
  <c r="K78" i="3"/>
  <c r="L78" i="3" s="1"/>
  <c r="O78" i="3" s="1"/>
  <c r="P78" i="3" s="1"/>
  <c r="S64" i="3"/>
  <c r="S82" i="8"/>
  <c r="T82" i="8"/>
  <c r="T70" i="8"/>
  <c r="S70" i="8"/>
  <c r="H75" i="8"/>
  <c r="M75" i="8" s="1"/>
  <c r="N75" i="8" s="1"/>
  <c r="T84" i="8"/>
  <c r="S84" i="8"/>
  <c r="R57" i="8"/>
  <c r="T57" i="8" s="1"/>
  <c r="R75" i="8"/>
  <c r="R89" i="8"/>
  <c r="T89" i="8" s="1"/>
  <c r="U44" i="8"/>
  <c r="F88" i="8"/>
  <c r="R90" i="8"/>
  <c r="T90" i="8" s="1"/>
  <c r="R76" i="8"/>
  <c r="S76" i="8" s="1"/>
  <c r="U29" i="8"/>
  <c r="F73" i="8"/>
  <c r="M66" i="8"/>
  <c r="N66" i="8" s="1"/>
  <c r="K66" i="8"/>
  <c r="L66" i="8" s="1"/>
  <c r="H70" i="8"/>
  <c r="M70" i="8" s="1"/>
  <c r="N70" i="8" s="1"/>
  <c r="M58" i="8"/>
  <c r="N58" i="8" s="1"/>
  <c r="K58" i="8"/>
  <c r="L58" i="8" s="1"/>
  <c r="R88" i="8"/>
  <c r="R73" i="8"/>
  <c r="K64" i="8"/>
  <c r="L64" i="8" s="1"/>
  <c r="H98" i="8"/>
  <c r="R95" i="8"/>
  <c r="S95" i="8" s="1"/>
  <c r="K75" i="8"/>
  <c r="L75" i="8" s="1"/>
  <c r="F98" i="8"/>
  <c r="U54" i="8"/>
  <c r="F72" i="8"/>
  <c r="H72" i="8" s="1"/>
  <c r="U28" i="8"/>
  <c r="H83" i="8"/>
  <c r="M83" i="8" s="1"/>
  <c r="N83" i="8" s="1"/>
  <c r="R67" i="8"/>
  <c r="S67" i="8" s="1"/>
  <c r="H61" i="8"/>
  <c r="M61" i="8" s="1"/>
  <c r="N61" i="8" s="1"/>
  <c r="F65" i="8"/>
  <c r="U21" i="8"/>
  <c r="M68" i="8"/>
  <c r="N68" i="8" s="1"/>
  <c r="K68" i="8"/>
  <c r="L68" i="8" s="1"/>
  <c r="R91" i="8"/>
  <c r="R98" i="8"/>
  <c r="R66" i="8"/>
  <c r="T66" i="8" s="1"/>
  <c r="U49" i="8"/>
  <c r="F93" i="8"/>
  <c r="H93" i="8" s="1"/>
  <c r="Q83" i="8"/>
  <c r="M67" i="8"/>
  <c r="N67" i="8" s="1"/>
  <c r="K67" i="8"/>
  <c r="L67" i="8" s="1"/>
  <c r="H85" i="8"/>
  <c r="M85" i="8" s="1"/>
  <c r="N85" i="8" s="1"/>
  <c r="U43" i="8"/>
  <c r="F87" i="8"/>
  <c r="H87" i="8" s="1"/>
  <c r="S61" i="8"/>
  <c r="T61" i="8"/>
  <c r="H82" i="8"/>
  <c r="K82" i="8" s="1"/>
  <c r="L82" i="8" s="1"/>
  <c r="H97" i="8"/>
  <c r="M97" i="8" s="1"/>
  <c r="N97" i="8" s="1"/>
  <c r="H74" i="8"/>
  <c r="M74" i="8" s="1"/>
  <c r="N74" i="8" s="1"/>
  <c r="H60" i="8"/>
  <c r="K60" i="8" s="1"/>
  <c r="L60" i="8" s="1"/>
  <c r="R72" i="8"/>
  <c r="R85" i="8"/>
  <c r="T85" i="8" s="1"/>
  <c r="U37" i="8"/>
  <c r="F81" i="8"/>
  <c r="H81" i="8" s="1"/>
  <c r="Q97" i="8"/>
  <c r="Q74" i="8"/>
  <c r="R60" i="8"/>
  <c r="H79" i="8"/>
  <c r="M79" i="8" s="1"/>
  <c r="N79" i="8" s="1"/>
  <c r="R87" i="8"/>
  <c r="U48" i="8"/>
  <c r="F92" i="8"/>
  <c r="H92" i="8" s="1"/>
  <c r="R96" i="8"/>
  <c r="T96" i="8" s="1"/>
  <c r="R65" i="8"/>
  <c r="R97" i="8"/>
  <c r="R74" i="8"/>
  <c r="T64" i="8"/>
  <c r="U15" i="8"/>
  <c r="F59" i="8"/>
  <c r="U42" i="8"/>
  <c r="F86" i="8"/>
  <c r="H86" i="8" s="1"/>
  <c r="Q60" i="8"/>
  <c r="H69" i="8"/>
  <c r="M69" i="8" s="1"/>
  <c r="N69" i="8" s="1"/>
  <c r="R79" i="8"/>
  <c r="S79" i="8" s="1"/>
  <c r="K94" i="8"/>
  <c r="L94" i="8" s="1"/>
  <c r="M94" i="8"/>
  <c r="N94" i="8" s="1"/>
  <c r="H71" i="8"/>
  <c r="K71" i="8" s="1"/>
  <c r="L71" i="8" s="1"/>
  <c r="T68" i="8"/>
  <c r="S68" i="8"/>
  <c r="Q75" i="8"/>
  <c r="R64" i="8"/>
  <c r="S64" i="8" s="1"/>
  <c r="H77" i="8"/>
  <c r="M77" i="8" s="1"/>
  <c r="N77" i="8" s="1"/>
  <c r="F63" i="8"/>
  <c r="H63" i="8" s="1"/>
  <c r="U19" i="8"/>
  <c r="R58" i="8"/>
  <c r="S58" i="8" s="1"/>
  <c r="H78" i="8"/>
  <c r="M78" i="8" s="1"/>
  <c r="N78" i="8" s="1"/>
  <c r="R71" i="8"/>
  <c r="S71" i="8" s="1"/>
  <c r="Q77" i="8"/>
  <c r="U47" i="8"/>
  <c r="F91" i="8"/>
  <c r="T62" i="8"/>
  <c r="S69" i="8"/>
  <c r="T69" i="8"/>
  <c r="T78" i="8"/>
  <c r="S78" i="8"/>
  <c r="S74" i="7"/>
  <c r="T74" i="7"/>
  <c r="S65" i="7"/>
  <c r="T65" i="7"/>
  <c r="T70" i="7"/>
  <c r="S70" i="7"/>
  <c r="S97" i="7"/>
  <c r="U34" i="7"/>
  <c r="F78" i="7"/>
  <c r="R68" i="7"/>
  <c r="S68" i="7" s="1"/>
  <c r="R95" i="7"/>
  <c r="K88" i="7"/>
  <c r="L88" i="7" s="1"/>
  <c r="M88" i="7"/>
  <c r="N88" i="7" s="1"/>
  <c r="F80" i="7"/>
  <c r="H80" i="7" s="1"/>
  <c r="U36" i="7"/>
  <c r="R69" i="7"/>
  <c r="T69" i="7" s="1"/>
  <c r="S58" i="7"/>
  <c r="T58" i="7"/>
  <c r="M90" i="7"/>
  <c r="N90" i="7" s="1"/>
  <c r="R61" i="7"/>
  <c r="S61" i="7" s="1"/>
  <c r="R73" i="7"/>
  <c r="T73" i="7" s="1"/>
  <c r="M85" i="7"/>
  <c r="N85" i="7" s="1"/>
  <c r="H97" i="7"/>
  <c r="K97" i="7" s="1"/>
  <c r="L97" i="7" s="1"/>
  <c r="H82" i="7"/>
  <c r="M82" i="7" s="1"/>
  <c r="N82" i="7" s="1"/>
  <c r="M69" i="7"/>
  <c r="N69" i="7" s="1"/>
  <c r="K69" i="7"/>
  <c r="L69" i="7" s="1"/>
  <c r="H84" i="7"/>
  <c r="M84" i="7" s="1"/>
  <c r="N84" i="7" s="1"/>
  <c r="H74" i="7"/>
  <c r="K74" i="7" s="1"/>
  <c r="L74" i="7" s="1"/>
  <c r="R91" i="7"/>
  <c r="T91" i="7" s="1"/>
  <c r="K79" i="7"/>
  <c r="L79" i="7" s="1"/>
  <c r="M79" i="7"/>
  <c r="N79" i="7" s="1"/>
  <c r="Q82" i="7"/>
  <c r="H89" i="7"/>
  <c r="M89" i="7" s="1"/>
  <c r="N89" i="7" s="1"/>
  <c r="R84" i="7"/>
  <c r="T84" i="7" s="1"/>
  <c r="U27" i="7"/>
  <c r="F71" i="7"/>
  <c r="H71" i="7" s="1"/>
  <c r="R97" i="7"/>
  <c r="T97" i="7" s="1"/>
  <c r="R88" i="7"/>
  <c r="T88" i="7" s="1"/>
  <c r="H77" i="7"/>
  <c r="K77" i="7" s="1"/>
  <c r="L77" i="7" s="1"/>
  <c r="H98" i="7"/>
  <c r="K98" i="7" s="1"/>
  <c r="L98" i="7" s="1"/>
  <c r="R82" i="7"/>
  <c r="H65" i="7"/>
  <c r="K65" i="7" s="1"/>
  <c r="L65" i="7" s="1"/>
  <c r="H70" i="7"/>
  <c r="K70" i="7" s="1"/>
  <c r="L70" i="7" s="1"/>
  <c r="M63" i="7"/>
  <c r="N63" i="7" s="1"/>
  <c r="K63" i="7"/>
  <c r="L63" i="7" s="1"/>
  <c r="T89" i="7"/>
  <c r="S89" i="7"/>
  <c r="H96" i="7"/>
  <c r="M96" i="7" s="1"/>
  <c r="N96" i="7" s="1"/>
  <c r="T77" i="7"/>
  <c r="S77" i="7"/>
  <c r="R96" i="7"/>
  <c r="H93" i="7"/>
  <c r="K93" i="7" s="1"/>
  <c r="L93" i="7" s="1"/>
  <c r="Q64" i="7"/>
  <c r="M61" i="7"/>
  <c r="N61" i="7" s="1"/>
  <c r="K61" i="7"/>
  <c r="L61" i="7" s="1"/>
  <c r="R86" i="7"/>
  <c r="S86" i="7" s="1"/>
  <c r="R57" i="7"/>
  <c r="T57" i="7" s="1"/>
  <c r="K76" i="7"/>
  <c r="L76" i="7" s="1"/>
  <c r="M76" i="7"/>
  <c r="N76" i="7" s="1"/>
  <c r="R76" i="7"/>
  <c r="S76" i="7" s="1"/>
  <c r="R85" i="7"/>
  <c r="T85" i="7" s="1"/>
  <c r="R79" i="7"/>
  <c r="S79" i="7" s="1"/>
  <c r="T98" i="7"/>
  <c r="S98" i="7"/>
  <c r="Q96" i="7"/>
  <c r="Q59" i="7"/>
  <c r="H87" i="7"/>
  <c r="M87" i="7" s="1"/>
  <c r="N87" i="7" s="1"/>
  <c r="R78" i="7"/>
  <c r="H81" i="7"/>
  <c r="M81" i="7" s="1"/>
  <c r="N81" i="7" s="1"/>
  <c r="F83" i="7"/>
  <c r="H83" i="7" s="1"/>
  <c r="U39" i="7"/>
  <c r="Q93" i="7"/>
  <c r="T90" i="7"/>
  <c r="S90" i="7"/>
  <c r="R64" i="7"/>
  <c r="T87" i="7"/>
  <c r="S87" i="7"/>
  <c r="T81" i="7"/>
  <c r="S81" i="7"/>
  <c r="H62" i="7"/>
  <c r="M62" i="7" s="1"/>
  <c r="N62" i="7" s="1"/>
  <c r="R63" i="7"/>
  <c r="T63" i="7" s="1"/>
  <c r="R60" i="7"/>
  <c r="S60" i="7" s="1"/>
  <c r="Q62" i="7"/>
  <c r="R94" i="7"/>
  <c r="S94" i="7" s="1"/>
  <c r="R92" i="7"/>
  <c r="T92" i="7" s="1"/>
  <c r="K95" i="7"/>
  <c r="L95" i="7" s="1"/>
  <c r="M95" i="7"/>
  <c r="N95" i="7" s="1"/>
  <c r="R62" i="7"/>
  <c r="H58" i="7"/>
  <c r="M58" i="7" s="1"/>
  <c r="N58" i="7" s="1"/>
  <c r="Q95" i="7"/>
  <c r="R75" i="7"/>
  <c r="T75" i="7" s="1"/>
  <c r="T59" i="6"/>
  <c r="S59" i="6"/>
  <c r="T72" i="6"/>
  <c r="R68" i="6"/>
  <c r="T68" i="6" s="1"/>
  <c r="U38" i="6"/>
  <c r="F82" i="6"/>
  <c r="K89" i="6"/>
  <c r="L89" i="6" s="1"/>
  <c r="M89" i="6"/>
  <c r="N89" i="6" s="1"/>
  <c r="H96" i="6"/>
  <c r="M96" i="6" s="1"/>
  <c r="N96" i="6" s="1"/>
  <c r="H57" i="6"/>
  <c r="M57" i="6" s="1"/>
  <c r="N57" i="6" s="1"/>
  <c r="Q97" i="6"/>
  <c r="H77" i="6"/>
  <c r="M77" i="6" s="1"/>
  <c r="N77" i="6" s="1"/>
  <c r="Q96" i="6"/>
  <c r="K70" i="6"/>
  <c r="L70" i="6" s="1"/>
  <c r="M80" i="6"/>
  <c r="N80" i="6" s="1"/>
  <c r="K80" i="6"/>
  <c r="L80" i="6" s="1"/>
  <c r="U32" i="6"/>
  <c r="F76" i="6"/>
  <c r="M94" i="6"/>
  <c r="N94" i="6" s="1"/>
  <c r="K94" i="6"/>
  <c r="L94" i="6" s="1"/>
  <c r="R98" i="6"/>
  <c r="T98" i="6" s="1"/>
  <c r="T92" i="6"/>
  <c r="S92" i="6"/>
  <c r="R72" i="6"/>
  <c r="S72" i="6" s="1"/>
  <c r="R69" i="6"/>
  <c r="T69" i="6" s="1"/>
  <c r="R58" i="6"/>
  <c r="T58" i="6" s="1"/>
  <c r="K72" i="6"/>
  <c r="L72" i="6" s="1"/>
  <c r="M73" i="6"/>
  <c r="N73" i="6" s="1"/>
  <c r="K73" i="6"/>
  <c r="L73" i="6" s="1"/>
  <c r="R60" i="6"/>
  <c r="T60" i="6" s="1"/>
  <c r="H97" i="6"/>
  <c r="M97" i="6" s="1"/>
  <c r="N97" i="6" s="1"/>
  <c r="R80" i="6"/>
  <c r="T80" i="6" s="1"/>
  <c r="R85" i="6"/>
  <c r="R87" i="6"/>
  <c r="H66" i="6"/>
  <c r="M66" i="6" s="1"/>
  <c r="N66" i="6" s="1"/>
  <c r="R96" i="6"/>
  <c r="U40" i="6"/>
  <c r="F84" i="6"/>
  <c r="R57" i="6"/>
  <c r="T57" i="6" s="1"/>
  <c r="H90" i="6"/>
  <c r="M90" i="6" s="1"/>
  <c r="N90" i="6" s="1"/>
  <c r="R77" i="6"/>
  <c r="T77" i="6" s="1"/>
  <c r="H84" i="6"/>
  <c r="R61" i="6"/>
  <c r="T61" i="6" s="1"/>
  <c r="S67" i="6"/>
  <c r="T67" i="6"/>
  <c r="Q66" i="6"/>
  <c r="H88" i="6"/>
  <c r="K88" i="6" s="1"/>
  <c r="L88" i="6" s="1"/>
  <c r="H63" i="6"/>
  <c r="K63" i="6" s="1"/>
  <c r="L63" i="6" s="1"/>
  <c r="M69" i="6"/>
  <c r="N69" i="6" s="1"/>
  <c r="K69" i="6"/>
  <c r="L69" i="6" s="1"/>
  <c r="H64" i="6"/>
  <c r="M64" i="6" s="1"/>
  <c r="N64" i="6" s="1"/>
  <c r="U43" i="6"/>
  <c r="F87" i="6"/>
  <c r="H87" i="6" s="1"/>
  <c r="Q90" i="6"/>
  <c r="R67" i="6"/>
  <c r="R66" i="6"/>
  <c r="R88" i="6"/>
  <c r="R63" i="6"/>
  <c r="Q64" i="6"/>
  <c r="R90" i="6"/>
  <c r="T65" i="6"/>
  <c r="H93" i="6"/>
  <c r="K93" i="6" s="1"/>
  <c r="L93" i="6" s="1"/>
  <c r="R84" i="6"/>
  <c r="H59" i="6"/>
  <c r="K59" i="6" s="1"/>
  <c r="L59" i="6" s="1"/>
  <c r="Q88" i="6"/>
  <c r="Q63" i="6"/>
  <c r="H74" i="6"/>
  <c r="K74" i="6" s="1"/>
  <c r="L74" i="6" s="1"/>
  <c r="R64" i="6"/>
  <c r="R95" i="6"/>
  <c r="T95" i="6" s="1"/>
  <c r="U27" i="6"/>
  <c r="F71" i="6"/>
  <c r="H71" i="6" s="1"/>
  <c r="R65" i="6"/>
  <c r="S65" i="6" s="1"/>
  <c r="Q93" i="6"/>
  <c r="R73" i="6"/>
  <c r="S73" i="6" s="1"/>
  <c r="Q74" i="6"/>
  <c r="T86" i="6"/>
  <c r="S86" i="6"/>
  <c r="U37" i="6"/>
  <c r="F81" i="6"/>
  <c r="H81" i="6" s="1"/>
  <c r="T91" i="6"/>
  <c r="S91" i="6"/>
  <c r="U31" i="6"/>
  <c r="F75" i="6"/>
  <c r="H75" i="6" s="1"/>
  <c r="R82" i="6"/>
  <c r="U39" i="6"/>
  <c r="F83" i="6"/>
  <c r="H83" i="6" s="1"/>
  <c r="U41" i="6"/>
  <c r="F85" i="6"/>
  <c r="U34" i="6"/>
  <c r="F78" i="6"/>
  <c r="H78" i="6" s="1"/>
  <c r="R94" i="6"/>
  <c r="T94" i="6" s="1"/>
  <c r="U35" i="6"/>
  <c r="F79" i="6"/>
  <c r="H79" i="6" s="1"/>
  <c r="H62" i="6"/>
  <c r="K62" i="6" s="1"/>
  <c r="L62" i="6" s="1"/>
  <c r="M98" i="6"/>
  <c r="N98" i="6" s="1"/>
  <c r="K98" i="6"/>
  <c r="L98" i="6" s="1"/>
  <c r="S70" i="6"/>
  <c r="T70" i="6"/>
  <c r="Q62" i="6"/>
  <c r="H92" i="6"/>
  <c r="K92" i="6" s="1"/>
  <c r="L92" i="6" s="1"/>
  <c r="R83" i="6"/>
  <c r="H91" i="6"/>
  <c r="M91" i="6" s="1"/>
  <c r="N91" i="6" s="1"/>
  <c r="Q85" i="5"/>
  <c r="H85" i="5"/>
  <c r="M85" i="5" s="1"/>
  <c r="N85" i="5" s="1"/>
  <c r="H84" i="5"/>
  <c r="K84" i="5" s="1"/>
  <c r="L84" i="5" s="1"/>
  <c r="Q84" i="5"/>
  <c r="Q95" i="5"/>
  <c r="U53" i="5"/>
  <c r="F97" i="5"/>
  <c r="Q93" i="5"/>
  <c r="H93" i="5"/>
  <c r="M93" i="5" s="1"/>
  <c r="N93" i="5" s="1"/>
  <c r="H77" i="5"/>
  <c r="K77" i="5" s="1"/>
  <c r="L77" i="5" s="1"/>
  <c r="Q77" i="5"/>
  <c r="H71" i="5"/>
  <c r="M71" i="5" s="1"/>
  <c r="N71" i="5" s="1"/>
  <c r="H76" i="5"/>
  <c r="M76" i="5" s="1"/>
  <c r="N76" i="5" s="1"/>
  <c r="Q76" i="5"/>
  <c r="K73" i="5"/>
  <c r="L73" i="5" s="1"/>
  <c r="M73" i="5"/>
  <c r="N73" i="5" s="1"/>
  <c r="Q73" i="5"/>
  <c r="M79" i="5"/>
  <c r="N79" i="5" s="1"/>
  <c r="K79" i="5"/>
  <c r="L79" i="5" s="1"/>
  <c r="Q79" i="5"/>
  <c r="Q69" i="5"/>
  <c r="H69" i="5"/>
  <c r="M69" i="5" s="1"/>
  <c r="N69" i="5" s="1"/>
  <c r="R71" i="5"/>
  <c r="T71" i="5" s="1"/>
  <c r="Q89" i="5"/>
  <c r="M82" i="5"/>
  <c r="N82" i="5" s="1"/>
  <c r="K82" i="5"/>
  <c r="L82" i="5" s="1"/>
  <c r="Q82" i="5"/>
  <c r="H61" i="5"/>
  <c r="K61" i="5" s="1"/>
  <c r="L61" i="5" s="1"/>
  <c r="Q61" i="5"/>
  <c r="H95" i="5"/>
  <c r="M95" i="5" s="1"/>
  <c r="N95" i="5" s="1"/>
  <c r="H91" i="5"/>
  <c r="M91" i="5" s="1"/>
  <c r="N91" i="5" s="1"/>
  <c r="Q91" i="5"/>
  <c r="Q87" i="5"/>
  <c r="H87" i="5"/>
  <c r="M87" i="5" s="1"/>
  <c r="N87" i="5" s="1"/>
  <c r="H75" i="5"/>
  <c r="M75" i="5" s="1"/>
  <c r="N75" i="5" s="1"/>
  <c r="M62" i="5"/>
  <c r="N62" i="5" s="1"/>
  <c r="K62" i="5"/>
  <c r="L62" i="5" s="1"/>
  <c r="Q62" i="5"/>
  <c r="U21" i="5"/>
  <c r="F65" i="5"/>
  <c r="H65" i="5" s="1"/>
  <c r="H88" i="5"/>
  <c r="K88" i="5" s="1"/>
  <c r="L88" i="5" s="1"/>
  <c r="Q88" i="5"/>
  <c r="Q75" i="5"/>
  <c r="H89" i="5"/>
  <c r="K89" i="5" s="1"/>
  <c r="L89" i="5" s="1"/>
  <c r="R75" i="5"/>
  <c r="H94" i="5"/>
  <c r="M94" i="5" s="1"/>
  <c r="N94" i="5" s="1"/>
  <c r="Q94" i="5"/>
  <c r="H96" i="5"/>
  <c r="K96" i="5" s="1"/>
  <c r="L96" i="5" s="1"/>
  <c r="Q96" i="5"/>
  <c r="Q57" i="5"/>
  <c r="H57" i="5"/>
  <c r="M57" i="5" s="1"/>
  <c r="N57" i="5" s="1"/>
  <c r="Q60" i="5"/>
  <c r="H60" i="5"/>
  <c r="M60" i="5" s="1"/>
  <c r="N60" i="5" s="1"/>
  <c r="M83" i="5"/>
  <c r="N83" i="5" s="1"/>
  <c r="K83" i="5"/>
  <c r="L83" i="5" s="1"/>
  <c r="Q83" i="5"/>
  <c r="R65" i="5"/>
  <c r="U34" i="5"/>
  <c r="F78" i="5"/>
  <c r="Q86" i="5"/>
  <c r="M67" i="5"/>
  <c r="N67" i="5" s="1"/>
  <c r="K67" i="5"/>
  <c r="L67" i="5" s="1"/>
  <c r="Q67" i="5"/>
  <c r="U26" i="5"/>
  <c r="F70" i="5"/>
  <c r="U24" i="5"/>
  <c r="F68" i="5"/>
  <c r="H64" i="5"/>
  <c r="M64" i="5" s="1"/>
  <c r="N64" i="5" s="1"/>
  <c r="Q64" i="5"/>
  <c r="H90" i="5"/>
  <c r="M90" i="5" s="1"/>
  <c r="N90" i="5" s="1"/>
  <c r="Q90" i="5"/>
  <c r="H98" i="5"/>
  <c r="K98" i="5" s="1"/>
  <c r="L98" i="5" s="1"/>
  <c r="Q98" i="5"/>
  <c r="U14" i="5"/>
  <c r="F58" i="5"/>
  <c r="Q81" i="5"/>
  <c r="H81" i="5"/>
  <c r="M81" i="5" s="1"/>
  <c r="N81" i="5" s="1"/>
  <c r="H86" i="5"/>
  <c r="M86" i="5" s="1"/>
  <c r="N86" i="5" s="1"/>
  <c r="Q74" i="5"/>
  <c r="H74" i="5"/>
  <c r="M74" i="5" s="1"/>
  <c r="N74" i="5" s="1"/>
  <c r="Q66" i="5"/>
  <c r="H66" i="5"/>
  <c r="M66" i="5" s="1"/>
  <c r="N66" i="5" s="1"/>
  <c r="H63" i="5"/>
  <c r="K63" i="5" s="1"/>
  <c r="L63" i="5" s="1"/>
  <c r="Q63" i="5"/>
  <c r="U15" i="5"/>
  <c r="F59" i="5"/>
  <c r="Q80" i="5"/>
  <c r="H80" i="5"/>
  <c r="M80" i="5" s="1"/>
  <c r="N80" i="5" s="1"/>
  <c r="H72" i="5"/>
  <c r="M72" i="5" s="1"/>
  <c r="N72" i="5" s="1"/>
  <c r="Q72" i="5"/>
  <c r="H92" i="5"/>
  <c r="K92" i="5" s="1"/>
  <c r="L92" i="5" s="1"/>
  <c r="Q92" i="5"/>
  <c r="M91" i="4"/>
  <c r="N91" i="4" s="1"/>
  <c r="O91" i="4" s="1"/>
  <c r="P91" i="4" s="1"/>
  <c r="K89" i="4"/>
  <c r="L89" i="4" s="1"/>
  <c r="O89" i="4" s="1"/>
  <c r="P89" i="4" s="1"/>
  <c r="O66" i="4"/>
  <c r="P66" i="4" s="1"/>
  <c r="M60" i="4"/>
  <c r="N60" i="4" s="1"/>
  <c r="K60" i="4"/>
  <c r="L60" i="4" s="1"/>
  <c r="K86" i="3"/>
  <c r="L86" i="3" s="1"/>
  <c r="O86" i="3" s="1"/>
  <c r="P86" i="3" s="1"/>
  <c r="S94" i="3"/>
  <c r="F86" i="4"/>
  <c r="H86" i="4" s="1"/>
  <c r="U42" i="4"/>
  <c r="Q83" i="4"/>
  <c r="Q77" i="4"/>
  <c r="H77" i="4"/>
  <c r="M77" i="4" s="1"/>
  <c r="N77" i="4" s="1"/>
  <c r="T91" i="4"/>
  <c r="S91" i="4"/>
  <c r="Q61" i="4"/>
  <c r="K80" i="4"/>
  <c r="L80" i="4" s="1"/>
  <c r="M80" i="4"/>
  <c r="N80" i="4" s="1"/>
  <c r="Q80" i="4"/>
  <c r="U27" i="4"/>
  <c r="F71" i="4"/>
  <c r="H71" i="4" s="1"/>
  <c r="F57" i="4"/>
  <c r="H57" i="4" s="1"/>
  <c r="U13" i="4"/>
  <c r="Q70" i="4"/>
  <c r="Q76" i="4"/>
  <c r="H76" i="4"/>
  <c r="M76" i="4" s="1"/>
  <c r="N76" i="4" s="1"/>
  <c r="H61" i="4"/>
  <c r="K61" i="4" s="1"/>
  <c r="L61" i="4" s="1"/>
  <c r="K96" i="4"/>
  <c r="L96" i="4" s="1"/>
  <c r="M96" i="4"/>
  <c r="N96" i="4" s="1"/>
  <c r="Q96" i="4"/>
  <c r="Q68" i="4"/>
  <c r="H68" i="4"/>
  <c r="M68" i="4" s="1"/>
  <c r="N68" i="4" s="1"/>
  <c r="U30" i="4"/>
  <c r="F74" i="4"/>
  <c r="K93" i="4"/>
  <c r="L93" i="4" s="1"/>
  <c r="M93" i="4"/>
  <c r="N93" i="4" s="1"/>
  <c r="Q93" i="4"/>
  <c r="U34" i="4"/>
  <c r="F78" i="4"/>
  <c r="Q73" i="4"/>
  <c r="H73" i="4"/>
  <c r="M73" i="4" s="1"/>
  <c r="N73" i="4" s="1"/>
  <c r="K81" i="4"/>
  <c r="L81" i="4" s="1"/>
  <c r="M81" i="4"/>
  <c r="N81" i="4" s="1"/>
  <c r="Q81" i="4"/>
  <c r="U15" i="4"/>
  <c r="F59" i="4"/>
  <c r="H59" i="4" s="1"/>
  <c r="U19" i="4"/>
  <c r="F63" i="4"/>
  <c r="T60" i="4"/>
  <c r="U41" i="4"/>
  <c r="F85" i="4"/>
  <c r="Q72" i="4"/>
  <c r="H72" i="4"/>
  <c r="M72" i="4" s="1"/>
  <c r="N72" i="4" s="1"/>
  <c r="M87" i="4"/>
  <c r="N87" i="4" s="1"/>
  <c r="K87" i="4"/>
  <c r="L87" i="4" s="1"/>
  <c r="Q87" i="4"/>
  <c r="H70" i="4"/>
  <c r="K70" i="4" s="1"/>
  <c r="L70" i="4" s="1"/>
  <c r="M64" i="4"/>
  <c r="N64" i="4" s="1"/>
  <c r="K64" i="4"/>
  <c r="L64" i="4" s="1"/>
  <c r="Q64" i="4"/>
  <c r="U35" i="4"/>
  <c r="F79" i="4"/>
  <c r="H79" i="4" s="1"/>
  <c r="Q65" i="4"/>
  <c r="H84" i="4"/>
  <c r="M84" i="4" s="1"/>
  <c r="N84" i="4" s="1"/>
  <c r="Q84" i="4"/>
  <c r="H58" i="4"/>
  <c r="M58" i="4" s="1"/>
  <c r="N58" i="4" s="1"/>
  <c r="Q58" i="4"/>
  <c r="M67" i="4"/>
  <c r="N67" i="4" s="1"/>
  <c r="K67" i="4"/>
  <c r="L67" i="4" s="1"/>
  <c r="Q67" i="4"/>
  <c r="U50" i="4"/>
  <c r="F94" i="4"/>
  <c r="H94" i="4" s="1"/>
  <c r="Q90" i="4"/>
  <c r="H90" i="4"/>
  <c r="M90" i="4" s="1"/>
  <c r="N90" i="4" s="1"/>
  <c r="U31" i="4"/>
  <c r="F75" i="4"/>
  <c r="U44" i="4"/>
  <c r="F88" i="4"/>
  <c r="Q97" i="4"/>
  <c r="H97" i="4"/>
  <c r="M97" i="4" s="1"/>
  <c r="N97" i="4" s="1"/>
  <c r="M95" i="4"/>
  <c r="N95" i="4" s="1"/>
  <c r="K95" i="4"/>
  <c r="L95" i="4" s="1"/>
  <c r="Q95" i="4"/>
  <c r="M98" i="4"/>
  <c r="N98" i="4" s="1"/>
  <c r="K98" i="4"/>
  <c r="L98" i="4" s="1"/>
  <c r="Q98" i="4"/>
  <c r="Q92" i="4"/>
  <c r="H92" i="4"/>
  <c r="K92" i="4" s="1"/>
  <c r="L92" i="4" s="1"/>
  <c r="H69" i="4"/>
  <c r="K69" i="4" s="1"/>
  <c r="L69" i="4" s="1"/>
  <c r="Q69" i="4"/>
  <c r="H65" i="4"/>
  <c r="K65" i="4" s="1"/>
  <c r="L65" i="4" s="1"/>
  <c r="M62" i="4"/>
  <c r="N62" i="4" s="1"/>
  <c r="K62" i="4"/>
  <c r="L62" i="4" s="1"/>
  <c r="Q62" i="4"/>
  <c r="H83" i="4"/>
  <c r="M83" i="4" s="1"/>
  <c r="N83" i="4" s="1"/>
  <c r="U38" i="4"/>
  <c r="F82" i="4"/>
  <c r="H98" i="3"/>
  <c r="M98" i="3" s="1"/>
  <c r="N98" i="3" s="1"/>
  <c r="Q98" i="3"/>
  <c r="H79" i="3"/>
  <c r="K79" i="3" s="1"/>
  <c r="L79" i="3" s="1"/>
  <c r="Q79" i="3"/>
  <c r="Q74" i="3"/>
  <c r="Q72" i="3"/>
  <c r="H62" i="3"/>
  <c r="M62" i="3" s="1"/>
  <c r="N62" i="3" s="1"/>
  <c r="Q62" i="3"/>
  <c r="K96" i="3"/>
  <c r="L96" i="3" s="1"/>
  <c r="M96" i="3"/>
  <c r="N96" i="3" s="1"/>
  <c r="Q96" i="3"/>
  <c r="U49" i="3"/>
  <c r="F93" i="3"/>
  <c r="M65" i="3"/>
  <c r="N65" i="3" s="1"/>
  <c r="K65" i="3"/>
  <c r="L65" i="3" s="1"/>
  <c r="Q65" i="3"/>
  <c r="Q59" i="3"/>
  <c r="Q60" i="3"/>
  <c r="H60" i="3"/>
  <c r="M60" i="3" s="1"/>
  <c r="N60" i="3" s="1"/>
  <c r="H59" i="3"/>
  <c r="K59" i="3" s="1"/>
  <c r="L59" i="3" s="1"/>
  <c r="O75" i="3"/>
  <c r="P75" i="3" s="1"/>
  <c r="H89" i="3"/>
  <c r="M89" i="3" s="1"/>
  <c r="N89" i="3" s="1"/>
  <c r="Q89" i="3"/>
  <c r="H67" i="3"/>
  <c r="K67" i="3" s="1"/>
  <c r="L67" i="3" s="1"/>
  <c r="Q67" i="3"/>
  <c r="M68" i="3"/>
  <c r="N68" i="3" s="1"/>
  <c r="K68" i="3"/>
  <c r="L68" i="3" s="1"/>
  <c r="Q68" i="3"/>
  <c r="Q82" i="3"/>
  <c r="H82" i="3"/>
  <c r="M82" i="3" s="1"/>
  <c r="N82" i="3" s="1"/>
  <c r="K63" i="3"/>
  <c r="L63" i="3" s="1"/>
  <c r="M63" i="3"/>
  <c r="N63" i="3" s="1"/>
  <c r="Q63" i="3"/>
  <c r="Q81" i="3"/>
  <c r="H66" i="3"/>
  <c r="M66" i="3" s="1"/>
  <c r="N66" i="3" s="1"/>
  <c r="Q66" i="3"/>
  <c r="H81" i="3"/>
  <c r="K81" i="3" s="1"/>
  <c r="L81" i="3" s="1"/>
  <c r="H74" i="3"/>
  <c r="M74" i="3" s="1"/>
  <c r="N74" i="3" s="1"/>
  <c r="Q73" i="3"/>
  <c r="H73" i="3"/>
  <c r="K73" i="3" s="1"/>
  <c r="L73" i="3" s="1"/>
  <c r="K88" i="3"/>
  <c r="L88" i="3" s="1"/>
  <c r="O88" i="3" s="1"/>
  <c r="P88" i="3" s="1"/>
  <c r="Q87" i="3"/>
  <c r="M70" i="3"/>
  <c r="N70" i="3" s="1"/>
  <c r="K70" i="3"/>
  <c r="L70" i="3" s="1"/>
  <c r="Q70" i="3"/>
  <c r="H97" i="3"/>
  <c r="M97" i="3" s="1"/>
  <c r="N97" i="3" s="1"/>
  <c r="Q97" i="3"/>
  <c r="Q80" i="3"/>
  <c r="H80" i="3"/>
  <c r="M80" i="3" s="1"/>
  <c r="N80" i="3" s="1"/>
  <c r="U46" i="3"/>
  <c r="F90" i="3"/>
  <c r="H90" i="3" s="1"/>
  <c r="Q58" i="3"/>
  <c r="H58" i="3"/>
  <c r="M58" i="3" s="1"/>
  <c r="N58" i="3" s="1"/>
  <c r="M61" i="3"/>
  <c r="N61" i="3" s="1"/>
  <c r="K61" i="3"/>
  <c r="L61" i="3" s="1"/>
  <c r="Q61" i="3"/>
  <c r="H69" i="3"/>
  <c r="K69" i="3" s="1"/>
  <c r="L69" i="3" s="1"/>
  <c r="Q69" i="3"/>
  <c r="K76" i="3"/>
  <c r="L76" i="3" s="1"/>
  <c r="M76" i="3"/>
  <c r="N76" i="3" s="1"/>
  <c r="Q76" i="3"/>
  <c r="O64" i="3"/>
  <c r="P64" i="3" s="1"/>
  <c r="H95" i="3"/>
  <c r="M95" i="3" s="1"/>
  <c r="N95" i="3" s="1"/>
  <c r="Q95" i="3"/>
  <c r="H77" i="3"/>
  <c r="M77" i="3" s="1"/>
  <c r="N77" i="3" s="1"/>
  <c r="Q77" i="3"/>
  <c r="K94" i="3"/>
  <c r="L94" i="3" s="1"/>
  <c r="O94" i="3" s="1"/>
  <c r="P94" i="3" s="1"/>
  <c r="H83" i="3"/>
  <c r="M83" i="3" s="1"/>
  <c r="N83" i="3" s="1"/>
  <c r="Q83" i="3"/>
  <c r="H72" i="3"/>
  <c r="M72" i="3" s="1"/>
  <c r="N72" i="3" s="1"/>
  <c r="M84" i="3"/>
  <c r="N84" i="3" s="1"/>
  <c r="K84" i="3"/>
  <c r="L84" i="3" s="1"/>
  <c r="Q84" i="3"/>
  <c r="Q71" i="3"/>
  <c r="H71" i="3"/>
  <c r="M71" i="3" s="1"/>
  <c r="N71" i="3" s="1"/>
  <c r="Q92" i="3"/>
  <c r="H92" i="3"/>
  <c r="M92" i="3" s="1"/>
  <c r="N92" i="3" s="1"/>
  <c r="H87" i="3"/>
  <c r="K87" i="3" s="1"/>
  <c r="L87" i="3" s="1"/>
  <c r="O72" i="6" l="1"/>
  <c r="P72" i="6" s="1"/>
  <c r="S72" i="7"/>
  <c r="T86" i="7"/>
  <c r="T67" i="7"/>
  <c r="M77" i="7"/>
  <c r="N77" i="7" s="1"/>
  <c r="M60" i="7"/>
  <c r="N60" i="7" s="1"/>
  <c r="S80" i="8"/>
  <c r="S94" i="8"/>
  <c r="M96" i="8"/>
  <c r="N96" i="8" s="1"/>
  <c r="M95" i="8"/>
  <c r="N95" i="8" s="1"/>
  <c r="K90" i="8"/>
  <c r="L90" i="8" s="1"/>
  <c r="O90" i="8" s="1"/>
  <c r="P90" i="8" s="1"/>
  <c r="M76" i="8"/>
  <c r="N76" i="8" s="1"/>
  <c r="M62" i="8"/>
  <c r="N62" i="8" s="1"/>
  <c r="K89" i="8"/>
  <c r="L89" i="8" s="1"/>
  <c r="S66" i="8"/>
  <c r="S96" i="8"/>
  <c r="K79" i="8"/>
  <c r="L79" i="8" s="1"/>
  <c r="O79" i="8" s="1"/>
  <c r="P79" i="8" s="1"/>
  <c r="K84" i="8"/>
  <c r="L84" i="8" s="1"/>
  <c r="O84" i="8" s="1"/>
  <c r="P84" i="8" s="1"/>
  <c r="M57" i="8"/>
  <c r="N57" i="8" s="1"/>
  <c r="O57" i="8" s="1"/>
  <c r="P57" i="8" s="1"/>
  <c r="M92" i="7"/>
  <c r="N92" i="7" s="1"/>
  <c r="O90" i="7"/>
  <c r="P90" i="7" s="1"/>
  <c r="M86" i="7"/>
  <c r="N86" i="7" s="1"/>
  <c r="O86" i="7" s="1"/>
  <c r="P86" i="7" s="1"/>
  <c r="O85" i="7"/>
  <c r="P85" i="7" s="1"/>
  <c r="M75" i="7"/>
  <c r="N75" i="7" s="1"/>
  <c r="M68" i="7"/>
  <c r="N68" i="7" s="1"/>
  <c r="O68" i="7" s="1"/>
  <c r="P68" i="7" s="1"/>
  <c r="M64" i="7"/>
  <c r="N64" i="7" s="1"/>
  <c r="O64" i="7" s="1"/>
  <c r="P64" i="7" s="1"/>
  <c r="S92" i="7"/>
  <c r="M98" i="7"/>
  <c r="N98" i="7" s="1"/>
  <c r="S73" i="7"/>
  <c r="K84" i="7"/>
  <c r="L84" i="7" s="1"/>
  <c r="T94" i="7"/>
  <c r="T60" i="7"/>
  <c r="K94" i="7"/>
  <c r="L94" i="7" s="1"/>
  <c r="O94" i="7" s="1"/>
  <c r="P94" i="7" s="1"/>
  <c r="T66" i="7"/>
  <c r="M73" i="7"/>
  <c r="N73" i="7" s="1"/>
  <c r="O73" i="7" s="1"/>
  <c r="P73" i="7" s="1"/>
  <c r="S91" i="7"/>
  <c r="K58" i="7"/>
  <c r="L58" i="7" s="1"/>
  <c r="O58" i="7" s="1"/>
  <c r="P58" i="7" s="1"/>
  <c r="K96" i="7"/>
  <c r="L96" i="7" s="1"/>
  <c r="O96" i="7" s="1"/>
  <c r="P96" i="7" s="1"/>
  <c r="K97" i="6"/>
  <c r="L97" i="6" s="1"/>
  <c r="O86" i="6"/>
  <c r="P86" i="6" s="1"/>
  <c r="M74" i="6"/>
  <c r="N74" i="6" s="1"/>
  <c r="K67" i="6"/>
  <c r="L67" i="6" s="1"/>
  <c r="O67" i="6" s="1"/>
  <c r="P67" i="6" s="1"/>
  <c r="M65" i="6"/>
  <c r="N65" i="6" s="1"/>
  <c r="O65" i="6" s="1"/>
  <c r="P65" i="6" s="1"/>
  <c r="M60" i="6"/>
  <c r="N60" i="6" s="1"/>
  <c r="O60" i="6" s="1"/>
  <c r="P60" i="6" s="1"/>
  <c r="M61" i="6"/>
  <c r="N61" i="6" s="1"/>
  <c r="O61" i="6" s="1"/>
  <c r="P61" i="6" s="1"/>
  <c r="S89" i="6"/>
  <c r="K68" i="6"/>
  <c r="L68" i="6" s="1"/>
  <c r="O68" i="6" s="1"/>
  <c r="P68" i="6" s="1"/>
  <c r="S68" i="6"/>
  <c r="K58" i="6"/>
  <c r="L58" i="6" s="1"/>
  <c r="K76" i="5"/>
  <c r="L76" i="5" s="1"/>
  <c r="M89" i="5"/>
  <c r="N89" i="5" s="1"/>
  <c r="O96" i="8"/>
  <c r="P96" i="8" s="1"/>
  <c r="O89" i="8"/>
  <c r="P89" i="8" s="1"/>
  <c r="K83" i="8"/>
  <c r="L83" i="8" s="1"/>
  <c r="O83" i="8" s="1"/>
  <c r="P83" i="8" s="1"/>
  <c r="M80" i="8"/>
  <c r="N80" i="8" s="1"/>
  <c r="O80" i="8" s="1"/>
  <c r="P80" i="8" s="1"/>
  <c r="O66" i="8"/>
  <c r="P66" i="8" s="1"/>
  <c r="O75" i="8"/>
  <c r="P75" i="8" s="1"/>
  <c r="O67" i="8"/>
  <c r="P67" i="8" s="1"/>
  <c r="M60" i="8"/>
  <c r="N60" i="8" s="1"/>
  <c r="O60" i="8" s="1"/>
  <c r="P60" i="8" s="1"/>
  <c r="K61" i="8"/>
  <c r="L61" i="8" s="1"/>
  <c r="O61" i="8" s="1"/>
  <c r="P61" i="8" s="1"/>
  <c r="S57" i="8"/>
  <c r="O58" i="8"/>
  <c r="P58" i="8" s="1"/>
  <c r="K77" i="8"/>
  <c r="L77" i="8" s="1"/>
  <c r="O77" i="8" s="1"/>
  <c r="P77" i="8" s="1"/>
  <c r="O84" i="7"/>
  <c r="P84" i="7" s="1"/>
  <c r="M74" i="7"/>
  <c r="N74" i="7" s="1"/>
  <c r="O74" i="7" s="1"/>
  <c r="P74" i="7" s="1"/>
  <c r="K72" i="7"/>
  <c r="L72" i="7" s="1"/>
  <c r="O72" i="7" s="1"/>
  <c r="P72" i="7" s="1"/>
  <c r="M67" i="7"/>
  <c r="N67" i="7" s="1"/>
  <c r="O67" i="7" s="1"/>
  <c r="P67" i="7" s="1"/>
  <c r="K66" i="7"/>
  <c r="L66" i="7" s="1"/>
  <c r="O63" i="7"/>
  <c r="P63" i="7" s="1"/>
  <c r="O60" i="7"/>
  <c r="P60" i="7" s="1"/>
  <c r="K59" i="7"/>
  <c r="L59" i="7" s="1"/>
  <c r="O59" i="7" s="1"/>
  <c r="P59" i="7" s="1"/>
  <c r="K57" i="7"/>
  <c r="L57" i="7" s="1"/>
  <c r="O77" i="7"/>
  <c r="P77" i="7" s="1"/>
  <c r="S63" i="7"/>
  <c r="O66" i="7"/>
  <c r="P66" i="7" s="1"/>
  <c r="S84" i="7"/>
  <c r="M65" i="7"/>
  <c r="N65" i="7" s="1"/>
  <c r="O65" i="7" s="1"/>
  <c r="P65" i="7" s="1"/>
  <c r="K62" i="7"/>
  <c r="L62" i="7" s="1"/>
  <c r="O62" i="7" s="1"/>
  <c r="P62" i="7" s="1"/>
  <c r="O92" i="7"/>
  <c r="P92" i="7" s="1"/>
  <c r="S57" i="7"/>
  <c r="O98" i="7"/>
  <c r="P98" i="7" s="1"/>
  <c r="S69" i="7"/>
  <c r="M97" i="7"/>
  <c r="N97" i="7" s="1"/>
  <c r="O97" i="7" s="1"/>
  <c r="P97" i="7" s="1"/>
  <c r="K89" i="7"/>
  <c r="L89" i="7" s="1"/>
  <c r="O89" i="7" s="1"/>
  <c r="P89" i="7" s="1"/>
  <c r="T61" i="7"/>
  <c r="K87" i="7"/>
  <c r="L87" i="7" s="1"/>
  <c r="O87" i="7" s="1"/>
  <c r="P87" i="7" s="1"/>
  <c r="O75" i="7"/>
  <c r="P75" i="7" s="1"/>
  <c r="O95" i="7"/>
  <c r="P95" i="7" s="1"/>
  <c r="K95" i="6"/>
  <c r="L95" i="6" s="1"/>
  <c r="O95" i="6" s="1"/>
  <c r="P95" i="6" s="1"/>
  <c r="M93" i="6"/>
  <c r="N93" i="6" s="1"/>
  <c r="O93" i="6" s="1"/>
  <c r="P93" i="6" s="1"/>
  <c r="K91" i="6"/>
  <c r="L91" i="6" s="1"/>
  <c r="O91" i="6" s="1"/>
  <c r="P91" i="6" s="1"/>
  <c r="M88" i="6"/>
  <c r="N88" i="6" s="1"/>
  <c r="O88" i="6" s="1"/>
  <c r="P88" i="6" s="1"/>
  <c r="O80" i="6"/>
  <c r="P80" i="6" s="1"/>
  <c r="K77" i="6"/>
  <c r="L77" i="6" s="1"/>
  <c r="O77" i="6" s="1"/>
  <c r="P77" i="6" s="1"/>
  <c r="O73" i="6"/>
  <c r="P73" i="6" s="1"/>
  <c r="O70" i="6"/>
  <c r="P70" i="6" s="1"/>
  <c r="O69" i="6"/>
  <c r="P69" i="6" s="1"/>
  <c r="O58" i="6"/>
  <c r="P58" i="6" s="1"/>
  <c r="K57" i="6"/>
  <c r="L57" i="6" s="1"/>
  <c r="O57" i="6" s="1"/>
  <c r="P57" i="6" s="1"/>
  <c r="O89" i="6"/>
  <c r="P89" i="6" s="1"/>
  <c r="M59" i="6"/>
  <c r="N59" i="6" s="1"/>
  <c r="O59" i="6" s="1"/>
  <c r="P59" i="6" s="1"/>
  <c r="S58" i="6"/>
  <c r="K90" i="6"/>
  <c r="L90" i="6" s="1"/>
  <c r="O90" i="6" s="1"/>
  <c r="P90" i="6" s="1"/>
  <c r="M62" i="6"/>
  <c r="N62" i="6" s="1"/>
  <c r="O62" i="6" s="1"/>
  <c r="P62" i="6" s="1"/>
  <c r="O74" i="6"/>
  <c r="P74" i="6" s="1"/>
  <c r="K66" i="6"/>
  <c r="L66" i="6" s="1"/>
  <c r="O66" i="6" s="1"/>
  <c r="P66" i="6" s="1"/>
  <c r="S98" i="6"/>
  <c r="K64" i="6"/>
  <c r="L64" i="6" s="1"/>
  <c r="O64" i="6" s="1"/>
  <c r="P64" i="6" s="1"/>
  <c r="M63" i="6"/>
  <c r="N63" i="6" s="1"/>
  <c r="O63" i="6" s="1"/>
  <c r="P63" i="6" s="1"/>
  <c r="K96" i="6"/>
  <c r="L96" i="6" s="1"/>
  <c r="O96" i="6" s="1"/>
  <c r="P96" i="6" s="1"/>
  <c r="O89" i="5"/>
  <c r="P89" i="5" s="1"/>
  <c r="O83" i="5"/>
  <c r="P83" i="5" s="1"/>
  <c r="O82" i="5"/>
  <c r="P82" i="5" s="1"/>
  <c r="O79" i="5"/>
  <c r="P79" i="5" s="1"/>
  <c r="K71" i="5"/>
  <c r="L71" i="5" s="1"/>
  <c r="O71" i="5" s="1"/>
  <c r="P71" i="5" s="1"/>
  <c r="O62" i="5"/>
  <c r="P62" i="5" s="1"/>
  <c r="K57" i="5"/>
  <c r="L57" i="5" s="1"/>
  <c r="O57" i="5" s="1"/>
  <c r="P57" i="5" s="1"/>
  <c r="K82" i="3"/>
  <c r="L82" i="3" s="1"/>
  <c r="O82" i="3" s="1"/>
  <c r="P82" i="3" s="1"/>
  <c r="M96" i="5"/>
  <c r="N96" i="5" s="1"/>
  <c r="O96" i="5" s="1"/>
  <c r="P96" i="5" s="1"/>
  <c r="K93" i="5"/>
  <c r="L93" i="5" s="1"/>
  <c r="O93" i="5" s="1"/>
  <c r="P93" i="5" s="1"/>
  <c r="K95" i="5"/>
  <c r="L95" i="5" s="1"/>
  <c r="O95" i="5" s="1"/>
  <c r="P95" i="5" s="1"/>
  <c r="K90" i="5"/>
  <c r="L90" i="5" s="1"/>
  <c r="O90" i="5" s="1"/>
  <c r="P90" i="5" s="1"/>
  <c r="K64" i="5"/>
  <c r="L64" i="5" s="1"/>
  <c r="O64" i="5" s="1"/>
  <c r="P64" i="5" s="1"/>
  <c r="K74" i="5"/>
  <c r="L74" i="5" s="1"/>
  <c r="O74" i="5" s="1"/>
  <c r="P74" i="5" s="1"/>
  <c r="M88" i="5"/>
  <c r="N88" i="5" s="1"/>
  <c r="O88" i="5" s="1"/>
  <c r="P88" i="5" s="1"/>
  <c r="K80" i="5"/>
  <c r="L80" i="5" s="1"/>
  <c r="O80" i="5" s="1"/>
  <c r="P80" i="5" s="1"/>
  <c r="K85" i="5"/>
  <c r="L85" i="5" s="1"/>
  <c r="O85" i="5" s="1"/>
  <c r="P85" i="5" s="1"/>
  <c r="M61" i="5"/>
  <c r="N61" i="5" s="1"/>
  <c r="O61" i="5" s="1"/>
  <c r="P61" i="5" s="1"/>
  <c r="K72" i="5"/>
  <c r="L72" i="5" s="1"/>
  <c r="O72" i="5" s="1"/>
  <c r="P72" i="5" s="1"/>
  <c r="Q91" i="8"/>
  <c r="K97" i="8"/>
  <c r="L97" i="8" s="1"/>
  <c r="O97" i="8" s="1"/>
  <c r="P97" i="8" s="1"/>
  <c r="Q59" i="8"/>
  <c r="O95" i="8"/>
  <c r="P95" i="8" s="1"/>
  <c r="O68" i="8"/>
  <c r="P68" i="8" s="1"/>
  <c r="M98" i="8"/>
  <c r="N98" i="8" s="1"/>
  <c r="K98" i="8"/>
  <c r="L98" i="8" s="1"/>
  <c r="Q98" i="8"/>
  <c r="H91" i="8"/>
  <c r="K91" i="8" s="1"/>
  <c r="L91" i="8" s="1"/>
  <c r="K70" i="8"/>
  <c r="L70" i="8" s="1"/>
  <c r="O70" i="8" s="1"/>
  <c r="P70" i="8" s="1"/>
  <c r="Q73" i="8"/>
  <c r="O62" i="8"/>
  <c r="P62" i="8" s="1"/>
  <c r="H73" i="8"/>
  <c r="M73" i="8" s="1"/>
  <c r="N73" i="8" s="1"/>
  <c r="K85" i="8"/>
  <c r="L85" i="8" s="1"/>
  <c r="O85" i="8" s="1"/>
  <c r="P85" i="8" s="1"/>
  <c r="T76" i="8"/>
  <c r="T95" i="8"/>
  <c r="T58" i="8"/>
  <c r="S90" i="8"/>
  <c r="K93" i="8"/>
  <c r="L93" i="8" s="1"/>
  <c r="M93" i="8"/>
  <c r="N93" i="8" s="1"/>
  <c r="Q93" i="8"/>
  <c r="K74" i="8"/>
  <c r="L74" i="8" s="1"/>
  <c r="O74" i="8" s="1"/>
  <c r="P74" i="8" s="1"/>
  <c r="S85" i="8"/>
  <c r="M81" i="8"/>
  <c r="N81" i="8" s="1"/>
  <c r="K81" i="8"/>
  <c r="L81" i="8" s="1"/>
  <c r="Q81" i="8"/>
  <c r="T77" i="8"/>
  <c r="S77" i="8"/>
  <c r="S74" i="8"/>
  <c r="T74" i="8"/>
  <c r="T97" i="8"/>
  <c r="S97" i="8"/>
  <c r="Q88" i="8"/>
  <c r="Q65" i="8"/>
  <c r="H59" i="8"/>
  <c r="M59" i="8" s="1"/>
  <c r="N59" i="8" s="1"/>
  <c r="K87" i="8"/>
  <c r="L87" i="8" s="1"/>
  <c r="M87" i="8"/>
  <c r="N87" i="8" s="1"/>
  <c r="Q87" i="8"/>
  <c r="O76" i="8"/>
  <c r="P76" i="8" s="1"/>
  <c r="K69" i="8"/>
  <c r="L69" i="8" s="1"/>
  <c r="O69" i="8" s="1"/>
  <c r="P69" i="8" s="1"/>
  <c r="M82" i="8"/>
  <c r="N82" i="8" s="1"/>
  <c r="O82" i="8" s="1"/>
  <c r="P82" i="8" s="1"/>
  <c r="T60" i="8"/>
  <c r="S60" i="8"/>
  <c r="M71" i="8"/>
  <c r="N71" i="8" s="1"/>
  <c r="O71" i="8" s="1"/>
  <c r="P71" i="8" s="1"/>
  <c r="T79" i="8"/>
  <c r="T71" i="8"/>
  <c r="T67" i="8"/>
  <c r="M63" i="8"/>
  <c r="N63" i="8" s="1"/>
  <c r="K63" i="8"/>
  <c r="L63" i="8" s="1"/>
  <c r="Q63" i="8"/>
  <c r="K78" i="8"/>
  <c r="L78" i="8" s="1"/>
  <c r="O78" i="8" s="1"/>
  <c r="P78" i="8" s="1"/>
  <c r="S89" i="8"/>
  <c r="O94" i="8"/>
  <c r="P94" i="8" s="1"/>
  <c r="T83" i="8"/>
  <c r="S83" i="8"/>
  <c r="O64" i="8"/>
  <c r="P64" i="8" s="1"/>
  <c r="T75" i="8"/>
  <c r="S75" i="8"/>
  <c r="M92" i="8"/>
  <c r="N92" i="8" s="1"/>
  <c r="K92" i="8"/>
  <c r="L92" i="8" s="1"/>
  <c r="Q92" i="8"/>
  <c r="M86" i="8"/>
  <c r="N86" i="8" s="1"/>
  <c r="K86" i="8"/>
  <c r="L86" i="8" s="1"/>
  <c r="Q86" i="8"/>
  <c r="M72" i="8"/>
  <c r="N72" i="8" s="1"/>
  <c r="K72" i="8"/>
  <c r="L72" i="8" s="1"/>
  <c r="Q72" i="8"/>
  <c r="H88" i="8"/>
  <c r="K88" i="8" s="1"/>
  <c r="L88" i="8" s="1"/>
  <c r="H65" i="8"/>
  <c r="M65" i="8" s="1"/>
  <c r="N65" i="8" s="1"/>
  <c r="O57" i="7"/>
  <c r="P57" i="7" s="1"/>
  <c r="Q78" i="7"/>
  <c r="S82" i="7"/>
  <c r="T82" i="7"/>
  <c r="O76" i="7"/>
  <c r="P76" i="7" s="1"/>
  <c r="S85" i="7"/>
  <c r="K81" i="7"/>
  <c r="L81" i="7" s="1"/>
  <c r="O81" i="7" s="1"/>
  <c r="P81" i="7" s="1"/>
  <c r="O79" i="7"/>
  <c r="P79" i="7" s="1"/>
  <c r="T59" i="7"/>
  <c r="S59" i="7"/>
  <c r="S75" i="7"/>
  <c r="T68" i="7"/>
  <c r="S88" i="7"/>
  <c r="K82" i="7"/>
  <c r="L82" i="7" s="1"/>
  <c r="O82" i="7" s="1"/>
  <c r="P82" i="7" s="1"/>
  <c r="T62" i="7"/>
  <c r="S62" i="7"/>
  <c r="T76" i="7"/>
  <c r="S96" i="7"/>
  <c r="T96" i="7"/>
  <c r="K71" i="7"/>
  <c r="L71" i="7" s="1"/>
  <c r="M71" i="7"/>
  <c r="N71" i="7" s="1"/>
  <c r="Q71" i="7"/>
  <c r="T95" i="7"/>
  <c r="S95" i="7"/>
  <c r="H78" i="7"/>
  <c r="M78" i="7" s="1"/>
  <c r="N78" i="7" s="1"/>
  <c r="M70" i="7"/>
  <c r="N70" i="7" s="1"/>
  <c r="O70" i="7" s="1"/>
  <c r="P70" i="7" s="1"/>
  <c r="O69" i="7"/>
  <c r="P69" i="7" s="1"/>
  <c r="K80" i="7"/>
  <c r="L80" i="7" s="1"/>
  <c r="M80" i="7"/>
  <c r="N80" i="7" s="1"/>
  <c r="Q80" i="7"/>
  <c r="M93" i="7"/>
  <c r="N93" i="7" s="1"/>
  <c r="O93" i="7" s="1"/>
  <c r="P93" i="7" s="1"/>
  <c r="T93" i="7"/>
  <c r="S93" i="7"/>
  <c r="O61" i="7"/>
  <c r="P61" i="7" s="1"/>
  <c r="O88" i="7"/>
  <c r="P88" i="7" s="1"/>
  <c r="K83" i="7"/>
  <c r="L83" i="7" s="1"/>
  <c r="M83" i="7"/>
  <c r="N83" i="7" s="1"/>
  <c r="Q83" i="7"/>
  <c r="T79" i="7"/>
  <c r="S64" i="7"/>
  <c r="T64" i="7"/>
  <c r="Q76" i="6"/>
  <c r="T74" i="6"/>
  <c r="S74" i="6"/>
  <c r="M78" i="6"/>
  <c r="N78" i="6" s="1"/>
  <c r="K78" i="6"/>
  <c r="L78" i="6" s="1"/>
  <c r="Q78" i="6"/>
  <c r="S96" i="6"/>
  <c r="T96" i="6"/>
  <c r="M75" i="6"/>
  <c r="N75" i="6" s="1"/>
  <c r="K75" i="6"/>
  <c r="L75" i="6" s="1"/>
  <c r="Q75" i="6"/>
  <c r="T93" i="6"/>
  <c r="S93" i="6"/>
  <c r="T90" i="6"/>
  <c r="S90" i="6"/>
  <c r="M84" i="6"/>
  <c r="N84" i="6" s="1"/>
  <c r="K84" i="6"/>
  <c r="L84" i="6" s="1"/>
  <c r="Q84" i="6"/>
  <c r="S77" i="6"/>
  <c r="Q82" i="6"/>
  <c r="T64" i="6"/>
  <c r="S64" i="6"/>
  <c r="T63" i="6"/>
  <c r="S63" i="6"/>
  <c r="O97" i="6"/>
  <c r="P97" i="6" s="1"/>
  <c r="T62" i="6"/>
  <c r="S62" i="6"/>
  <c r="S69" i="6"/>
  <c r="T73" i="6"/>
  <c r="K71" i="6"/>
  <c r="L71" i="6" s="1"/>
  <c r="M71" i="6"/>
  <c r="N71" i="6" s="1"/>
  <c r="Q71" i="6"/>
  <c r="S61" i="6"/>
  <c r="M92" i="6"/>
  <c r="N92" i="6" s="1"/>
  <c r="O92" i="6" s="1"/>
  <c r="P92" i="6" s="1"/>
  <c r="S57" i="6"/>
  <c r="O98" i="6"/>
  <c r="P98" i="6" s="1"/>
  <c r="Q85" i="6"/>
  <c r="S95" i="6"/>
  <c r="S94" i="6"/>
  <c r="T66" i="6"/>
  <c r="S66" i="6"/>
  <c r="H82" i="6"/>
  <c r="K82" i="6" s="1"/>
  <c r="L82" i="6" s="1"/>
  <c r="M87" i="6"/>
  <c r="N87" i="6" s="1"/>
  <c r="K87" i="6"/>
  <c r="L87" i="6" s="1"/>
  <c r="Q87" i="6"/>
  <c r="S80" i="6"/>
  <c r="T97" i="6"/>
  <c r="S97" i="6"/>
  <c r="O94" i="6"/>
  <c r="P94" i="6" s="1"/>
  <c r="S60" i="6"/>
  <c r="M81" i="6"/>
  <c r="N81" i="6" s="1"/>
  <c r="K81" i="6"/>
  <c r="L81" i="6" s="1"/>
  <c r="Q81" i="6"/>
  <c r="K79" i="6"/>
  <c r="L79" i="6" s="1"/>
  <c r="M79" i="6"/>
  <c r="N79" i="6" s="1"/>
  <c r="Q79" i="6"/>
  <c r="T88" i="6"/>
  <c r="S88" i="6"/>
  <c r="K83" i="6"/>
  <c r="L83" i="6" s="1"/>
  <c r="M83" i="6"/>
  <c r="N83" i="6" s="1"/>
  <c r="Q83" i="6"/>
  <c r="H76" i="6"/>
  <c r="M76" i="6" s="1"/>
  <c r="N76" i="6" s="1"/>
  <c r="H85" i="6"/>
  <c r="K85" i="6" s="1"/>
  <c r="L85" i="6" s="1"/>
  <c r="T94" i="5"/>
  <c r="S94" i="5"/>
  <c r="H68" i="5"/>
  <c r="M68" i="5" s="1"/>
  <c r="N68" i="5" s="1"/>
  <c r="Q68" i="5"/>
  <c r="T63" i="5"/>
  <c r="S63" i="5"/>
  <c r="K81" i="5"/>
  <c r="L81" i="5" s="1"/>
  <c r="O81" i="5" s="1"/>
  <c r="P81" i="5" s="1"/>
  <c r="K94" i="5"/>
  <c r="L94" i="5" s="1"/>
  <c r="O94" i="5" s="1"/>
  <c r="P94" i="5" s="1"/>
  <c r="T95" i="5"/>
  <c r="S95" i="5"/>
  <c r="T77" i="5"/>
  <c r="S77" i="5"/>
  <c r="O73" i="5"/>
  <c r="P73" i="5" s="1"/>
  <c r="Q59" i="5"/>
  <c r="H59" i="5"/>
  <c r="M59" i="5" s="1"/>
  <c r="N59" i="5" s="1"/>
  <c r="T82" i="5"/>
  <c r="S82" i="5"/>
  <c r="Q58" i="5"/>
  <c r="T89" i="5"/>
  <c r="S89" i="5"/>
  <c r="T92" i="5"/>
  <c r="S92" i="5"/>
  <c r="O76" i="5"/>
  <c r="P76" i="5" s="1"/>
  <c r="M63" i="5"/>
  <c r="N63" i="5" s="1"/>
  <c r="O63" i="5" s="1"/>
  <c r="P63" i="5" s="1"/>
  <c r="T98" i="5"/>
  <c r="S98" i="5"/>
  <c r="T67" i="5"/>
  <c r="S67" i="5"/>
  <c r="T60" i="5"/>
  <c r="S60" i="5"/>
  <c r="K87" i="5"/>
  <c r="L87" i="5" s="1"/>
  <c r="O87" i="5" s="1"/>
  <c r="P87" i="5" s="1"/>
  <c r="T84" i="5"/>
  <c r="S84" i="5"/>
  <c r="M92" i="5"/>
  <c r="N92" i="5" s="1"/>
  <c r="O92" i="5" s="1"/>
  <c r="P92" i="5" s="1"/>
  <c r="O67" i="5"/>
  <c r="P67" i="5" s="1"/>
  <c r="K60" i="5"/>
  <c r="L60" i="5" s="1"/>
  <c r="O60" i="5" s="1"/>
  <c r="P60" i="5" s="1"/>
  <c r="T66" i="5"/>
  <c r="S66" i="5"/>
  <c r="M98" i="5"/>
  <c r="N98" i="5" s="1"/>
  <c r="O98" i="5" s="1"/>
  <c r="P98" i="5" s="1"/>
  <c r="T75" i="5"/>
  <c r="S75" i="5"/>
  <c r="T91" i="5"/>
  <c r="S91" i="5"/>
  <c r="M84" i="5"/>
  <c r="N84" i="5" s="1"/>
  <c r="O84" i="5" s="1"/>
  <c r="P84" i="5" s="1"/>
  <c r="T72" i="5"/>
  <c r="S72" i="5"/>
  <c r="K66" i="5"/>
  <c r="L66" i="5" s="1"/>
  <c r="O66" i="5" s="1"/>
  <c r="P66" i="5" s="1"/>
  <c r="T86" i="5"/>
  <c r="S86" i="5"/>
  <c r="H58" i="5"/>
  <c r="M58" i="5" s="1"/>
  <c r="N58" i="5" s="1"/>
  <c r="T69" i="5"/>
  <c r="S69" i="5"/>
  <c r="M77" i="5"/>
  <c r="N77" i="5" s="1"/>
  <c r="O77" i="5" s="1"/>
  <c r="P77" i="5" s="1"/>
  <c r="T90" i="5"/>
  <c r="S90" i="5"/>
  <c r="K86" i="5"/>
  <c r="L86" i="5" s="1"/>
  <c r="O86" i="5" s="1"/>
  <c r="P86" i="5" s="1"/>
  <c r="T57" i="5"/>
  <c r="S57" i="5"/>
  <c r="T88" i="5"/>
  <c r="S88" i="5"/>
  <c r="K91" i="5"/>
  <c r="L91" i="5" s="1"/>
  <c r="O91" i="5" s="1"/>
  <c r="P91" i="5" s="1"/>
  <c r="K69" i="5"/>
  <c r="L69" i="5" s="1"/>
  <c r="O69" i="5" s="1"/>
  <c r="P69" i="5" s="1"/>
  <c r="K75" i="5"/>
  <c r="L75" i="5" s="1"/>
  <c r="O75" i="5" s="1"/>
  <c r="P75" i="5" s="1"/>
  <c r="T85" i="5"/>
  <c r="S85" i="5"/>
  <c r="T79" i="5"/>
  <c r="S79" i="5"/>
  <c r="T62" i="5"/>
  <c r="S62" i="5"/>
  <c r="T81" i="5"/>
  <c r="S81" i="5"/>
  <c r="T61" i="5"/>
  <c r="S61" i="5"/>
  <c r="T83" i="5"/>
  <c r="S83" i="5"/>
  <c r="Q97" i="5"/>
  <c r="H70" i="5"/>
  <c r="M70" i="5" s="1"/>
  <c r="N70" i="5" s="1"/>
  <c r="Q70" i="5"/>
  <c r="T87" i="5"/>
  <c r="S87" i="5"/>
  <c r="T80" i="5"/>
  <c r="S80" i="5"/>
  <c r="T93" i="5"/>
  <c r="S93" i="5"/>
  <c r="S71" i="5"/>
  <c r="T76" i="5"/>
  <c r="S76" i="5"/>
  <c r="H97" i="5"/>
  <c r="M97" i="5" s="1"/>
  <c r="N97" i="5" s="1"/>
  <c r="T74" i="5"/>
  <c r="S74" i="5"/>
  <c r="Q78" i="5"/>
  <c r="H78" i="5"/>
  <c r="M78" i="5" s="1"/>
  <c r="N78" i="5" s="1"/>
  <c r="S96" i="5"/>
  <c r="T96" i="5"/>
  <c r="T64" i="5"/>
  <c r="S64" i="5"/>
  <c r="K65" i="5"/>
  <c r="L65" i="5" s="1"/>
  <c r="M65" i="5"/>
  <c r="N65" i="5" s="1"/>
  <c r="Q65" i="5"/>
  <c r="T73" i="5"/>
  <c r="S73" i="5"/>
  <c r="O95" i="4"/>
  <c r="P95" i="4" s="1"/>
  <c r="M92" i="4"/>
  <c r="N92" i="4" s="1"/>
  <c r="O92" i="4" s="1"/>
  <c r="P92" i="4" s="1"/>
  <c r="K72" i="4"/>
  <c r="L72" i="4" s="1"/>
  <c r="O72" i="4" s="1"/>
  <c r="P72" i="4" s="1"/>
  <c r="M70" i="4"/>
  <c r="N70" i="4" s="1"/>
  <c r="O70" i="4" s="1"/>
  <c r="P70" i="4" s="1"/>
  <c r="O67" i="4"/>
  <c r="P67" i="4" s="1"/>
  <c r="O64" i="4"/>
  <c r="P64" i="4" s="1"/>
  <c r="O62" i="4"/>
  <c r="P62" i="4" s="1"/>
  <c r="O60" i="4"/>
  <c r="P60" i="4" s="1"/>
  <c r="K97" i="3"/>
  <c r="L97" i="3" s="1"/>
  <c r="O97" i="3" s="1"/>
  <c r="P97" i="3" s="1"/>
  <c r="O96" i="3"/>
  <c r="P96" i="3" s="1"/>
  <c r="O84" i="3"/>
  <c r="P84" i="3" s="1"/>
  <c r="K80" i="3"/>
  <c r="L80" i="3" s="1"/>
  <c r="O80" i="3" s="1"/>
  <c r="P80" i="3" s="1"/>
  <c r="M73" i="3"/>
  <c r="N73" i="3" s="1"/>
  <c r="O73" i="3" s="1"/>
  <c r="P73" i="3" s="1"/>
  <c r="K72" i="3"/>
  <c r="L72" i="3" s="1"/>
  <c r="O72" i="3" s="1"/>
  <c r="P72" i="3" s="1"/>
  <c r="O68" i="3"/>
  <c r="P68" i="3" s="1"/>
  <c r="O65" i="3"/>
  <c r="P65" i="3" s="1"/>
  <c r="K62" i="3"/>
  <c r="L62" i="3" s="1"/>
  <c r="O62" i="3" s="1"/>
  <c r="P62" i="3" s="1"/>
  <c r="O61" i="3"/>
  <c r="P61" i="3" s="1"/>
  <c r="K60" i="3"/>
  <c r="L60" i="3" s="1"/>
  <c r="O60" i="3" s="1"/>
  <c r="P60" i="3" s="1"/>
  <c r="O98" i="4"/>
  <c r="P98" i="4" s="1"/>
  <c r="O96" i="4"/>
  <c r="P96" i="4" s="1"/>
  <c r="K97" i="4"/>
  <c r="L97" i="4" s="1"/>
  <c r="O97" i="4" s="1"/>
  <c r="P97" i="4" s="1"/>
  <c r="K58" i="4"/>
  <c r="L58" i="4" s="1"/>
  <c r="O58" i="4" s="1"/>
  <c r="P58" i="4" s="1"/>
  <c r="K76" i="4"/>
  <c r="L76" i="4" s="1"/>
  <c r="O76" i="4" s="1"/>
  <c r="P76" i="4" s="1"/>
  <c r="M69" i="4"/>
  <c r="N69" i="4" s="1"/>
  <c r="O69" i="4" s="1"/>
  <c r="P69" i="4" s="1"/>
  <c r="K73" i="4"/>
  <c r="L73" i="4" s="1"/>
  <c r="O73" i="4" s="1"/>
  <c r="P73" i="4" s="1"/>
  <c r="K84" i="4"/>
  <c r="L84" i="4" s="1"/>
  <c r="O84" i="4" s="1"/>
  <c r="P84" i="4" s="1"/>
  <c r="M65" i="4"/>
  <c r="N65" i="4" s="1"/>
  <c r="O65" i="4" s="1"/>
  <c r="P65" i="4" s="1"/>
  <c r="O76" i="3"/>
  <c r="P76" i="3" s="1"/>
  <c r="O63" i="3"/>
  <c r="P63" i="3" s="1"/>
  <c r="O70" i="3"/>
  <c r="P70" i="3" s="1"/>
  <c r="K83" i="3"/>
  <c r="L83" i="3" s="1"/>
  <c r="O83" i="3" s="1"/>
  <c r="P83" i="3" s="1"/>
  <c r="M59" i="3"/>
  <c r="N59" i="3" s="1"/>
  <c r="O59" i="3" s="1"/>
  <c r="P59" i="3" s="1"/>
  <c r="K98" i="3"/>
  <c r="L98" i="3" s="1"/>
  <c r="O98" i="3" s="1"/>
  <c r="P98" i="3" s="1"/>
  <c r="T92" i="4"/>
  <c r="S92" i="4"/>
  <c r="Q78" i="4"/>
  <c r="Q82" i="4"/>
  <c r="H82" i="4"/>
  <c r="M82" i="4" s="1"/>
  <c r="N82" i="4" s="1"/>
  <c r="T90" i="4"/>
  <c r="S90" i="4"/>
  <c r="K90" i="4"/>
  <c r="L90" i="4" s="1"/>
  <c r="O90" i="4" s="1"/>
  <c r="P90" i="4" s="1"/>
  <c r="Q63" i="4"/>
  <c r="H63" i="4"/>
  <c r="M63" i="4" s="1"/>
  <c r="N63" i="4" s="1"/>
  <c r="T95" i="4"/>
  <c r="S95" i="4"/>
  <c r="T67" i="4"/>
  <c r="S67" i="4"/>
  <c r="H78" i="4"/>
  <c r="M78" i="4" s="1"/>
  <c r="N78" i="4" s="1"/>
  <c r="K68" i="4"/>
  <c r="L68" i="4" s="1"/>
  <c r="O68" i="4" s="1"/>
  <c r="P68" i="4" s="1"/>
  <c r="K71" i="4"/>
  <c r="L71" i="4" s="1"/>
  <c r="M71" i="4"/>
  <c r="N71" i="4" s="1"/>
  <c r="Q71" i="4"/>
  <c r="S83" i="4"/>
  <c r="T83" i="4"/>
  <c r="T81" i="4"/>
  <c r="S81" i="4"/>
  <c r="T68" i="4"/>
  <c r="S68" i="4"/>
  <c r="K83" i="4"/>
  <c r="L83" i="4" s="1"/>
  <c r="O83" i="4" s="1"/>
  <c r="P83" i="4" s="1"/>
  <c r="Q85" i="4"/>
  <c r="H85" i="4"/>
  <c r="K85" i="4" s="1"/>
  <c r="L85" i="4" s="1"/>
  <c r="O93" i="4"/>
  <c r="P93" i="4" s="1"/>
  <c r="K77" i="4"/>
  <c r="L77" i="4" s="1"/>
  <c r="O77" i="4" s="1"/>
  <c r="P77" i="4" s="1"/>
  <c r="T98" i="4"/>
  <c r="S98" i="4"/>
  <c r="K94" i="4"/>
  <c r="L94" i="4" s="1"/>
  <c r="M94" i="4"/>
  <c r="N94" i="4" s="1"/>
  <c r="Q94" i="4"/>
  <c r="T64" i="4"/>
  <c r="S64" i="4"/>
  <c r="S97" i="4"/>
  <c r="T97" i="4"/>
  <c r="S58" i="4"/>
  <c r="T58" i="4"/>
  <c r="T87" i="4"/>
  <c r="S87" i="4"/>
  <c r="O81" i="4"/>
  <c r="P81" i="4" s="1"/>
  <c r="S96" i="4"/>
  <c r="T96" i="4"/>
  <c r="T77" i="4"/>
  <c r="S77" i="4"/>
  <c r="S80" i="4"/>
  <c r="T80" i="4"/>
  <c r="O87" i="4"/>
  <c r="P87" i="4" s="1"/>
  <c r="O80" i="4"/>
  <c r="P80" i="4" s="1"/>
  <c r="K79" i="4"/>
  <c r="L79" i="4" s="1"/>
  <c r="M79" i="4"/>
  <c r="N79" i="4" s="1"/>
  <c r="Q79" i="4"/>
  <c r="K59" i="4"/>
  <c r="L59" i="4" s="1"/>
  <c r="M59" i="4"/>
  <c r="N59" i="4" s="1"/>
  <c r="Q59" i="4"/>
  <c r="T69" i="4"/>
  <c r="S69" i="4"/>
  <c r="Q88" i="4"/>
  <c r="H88" i="4"/>
  <c r="K88" i="4" s="1"/>
  <c r="L88" i="4" s="1"/>
  <c r="T73" i="4"/>
  <c r="S73" i="4"/>
  <c r="T61" i="4"/>
  <c r="S61" i="4"/>
  <c r="S76" i="4"/>
  <c r="T76" i="4"/>
  <c r="T93" i="4"/>
  <c r="S93" i="4"/>
  <c r="T65" i="4"/>
  <c r="S65" i="4"/>
  <c r="T70" i="4"/>
  <c r="S70" i="4"/>
  <c r="Q74" i="4"/>
  <c r="H74" i="4"/>
  <c r="M74" i="4" s="1"/>
  <c r="N74" i="4" s="1"/>
  <c r="T62" i="4"/>
  <c r="S62" i="4"/>
  <c r="K57" i="4"/>
  <c r="L57" i="4" s="1"/>
  <c r="M57" i="4"/>
  <c r="N57" i="4" s="1"/>
  <c r="Q57" i="4"/>
  <c r="T84" i="4"/>
  <c r="S84" i="4"/>
  <c r="M61" i="4"/>
  <c r="N61" i="4" s="1"/>
  <c r="O61" i="4" s="1"/>
  <c r="P61" i="4" s="1"/>
  <c r="Q75" i="4"/>
  <c r="H75" i="4"/>
  <c r="M75" i="4" s="1"/>
  <c r="N75" i="4" s="1"/>
  <c r="T72" i="4"/>
  <c r="S72" i="4"/>
  <c r="K86" i="4"/>
  <c r="L86" i="4" s="1"/>
  <c r="M86" i="4"/>
  <c r="N86" i="4" s="1"/>
  <c r="Q86" i="4"/>
  <c r="T83" i="3"/>
  <c r="S83" i="3"/>
  <c r="T80" i="3"/>
  <c r="S80" i="3"/>
  <c r="S60" i="3"/>
  <c r="T60" i="3"/>
  <c r="S69" i="3"/>
  <c r="T69" i="3"/>
  <c r="M69" i="3"/>
  <c r="N69" i="3" s="1"/>
  <c r="O69" i="3" s="1"/>
  <c r="P69" i="3" s="1"/>
  <c r="S66" i="3"/>
  <c r="T66" i="3"/>
  <c r="T77" i="3"/>
  <c r="S77" i="3"/>
  <c r="K92" i="3"/>
  <c r="L92" i="3" s="1"/>
  <c r="O92" i="3" s="1"/>
  <c r="P92" i="3" s="1"/>
  <c r="K66" i="3"/>
  <c r="L66" i="3" s="1"/>
  <c r="O66" i="3" s="1"/>
  <c r="P66" i="3" s="1"/>
  <c r="K74" i="3"/>
  <c r="L74" i="3" s="1"/>
  <c r="O74" i="3" s="1"/>
  <c r="P74" i="3" s="1"/>
  <c r="T74" i="3"/>
  <c r="S74" i="3"/>
  <c r="T70" i="3"/>
  <c r="S70" i="3"/>
  <c r="T97" i="3"/>
  <c r="S97" i="3"/>
  <c r="T59" i="3"/>
  <c r="S59" i="3"/>
  <c r="T67" i="3"/>
  <c r="S67" i="3"/>
  <c r="S65" i="3"/>
  <c r="T65" i="3"/>
  <c r="K77" i="3"/>
  <c r="L77" i="3" s="1"/>
  <c r="O77" i="3" s="1"/>
  <c r="P77" i="3" s="1"/>
  <c r="T81" i="3"/>
  <c r="S81" i="3"/>
  <c r="M67" i="3"/>
  <c r="N67" i="3" s="1"/>
  <c r="O67" i="3" s="1"/>
  <c r="P67" i="3" s="1"/>
  <c r="T79" i="3"/>
  <c r="S79" i="3"/>
  <c r="S71" i="3"/>
  <c r="T71" i="3"/>
  <c r="T95" i="3"/>
  <c r="S95" i="3"/>
  <c r="S58" i="3"/>
  <c r="T58" i="3"/>
  <c r="M81" i="3"/>
  <c r="N81" i="3" s="1"/>
  <c r="O81" i="3" s="1"/>
  <c r="P81" i="3" s="1"/>
  <c r="T89" i="3"/>
  <c r="S89" i="3"/>
  <c r="Q93" i="3"/>
  <c r="H93" i="3"/>
  <c r="M93" i="3" s="1"/>
  <c r="N93" i="3" s="1"/>
  <c r="K71" i="3"/>
  <c r="L71" i="3" s="1"/>
  <c r="O71" i="3" s="1"/>
  <c r="P71" i="3" s="1"/>
  <c r="K58" i="3"/>
  <c r="L58" i="3" s="1"/>
  <c r="O58" i="3" s="1"/>
  <c r="P58" i="3" s="1"/>
  <c r="T87" i="3"/>
  <c r="S87" i="3"/>
  <c r="M79" i="3"/>
  <c r="N79" i="3" s="1"/>
  <c r="O79" i="3" s="1"/>
  <c r="P79" i="3" s="1"/>
  <c r="K95" i="3"/>
  <c r="L95" i="3" s="1"/>
  <c r="O95" i="3" s="1"/>
  <c r="P95" i="3" s="1"/>
  <c r="M87" i="3"/>
  <c r="N87" i="3" s="1"/>
  <c r="O87" i="3" s="1"/>
  <c r="P87" i="3" s="1"/>
  <c r="S63" i="3"/>
  <c r="T63" i="3"/>
  <c r="K89" i="3"/>
  <c r="L89" i="3" s="1"/>
  <c r="O89" i="3" s="1"/>
  <c r="P89" i="3" s="1"/>
  <c r="S96" i="3"/>
  <c r="T96" i="3"/>
  <c r="T84" i="3"/>
  <c r="S84" i="3"/>
  <c r="K90" i="3"/>
  <c r="L90" i="3" s="1"/>
  <c r="M90" i="3"/>
  <c r="N90" i="3" s="1"/>
  <c r="Q90" i="3"/>
  <c r="T98" i="3"/>
  <c r="S98" i="3"/>
  <c r="T72" i="3"/>
  <c r="S72" i="3"/>
  <c r="T68" i="3"/>
  <c r="S68" i="3"/>
  <c r="T61" i="3"/>
  <c r="S61" i="3"/>
  <c r="T76" i="3"/>
  <c r="S76" i="3"/>
  <c r="T62" i="3"/>
  <c r="S62" i="3"/>
  <c r="T92" i="3"/>
  <c r="S92" i="3"/>
  <c r="S73" i="3"/>
  <c r="T73" i="3"/>
  <c r="S82" i="3"/>
  <c r="T82" i="3"/>
  <c r="M82" i="6" l="1"/>
  <c r="N82" i="6" s="1"/>
  <c r="K74" i="4"/>
  <c r="L74" i="4" s="1"/>
  <c r="O74" i="4" s="1"/>
  <c r="P74" i="4" s="1"/>
  <c r="O92" i="8"/>
  <c r="P92" i="8" s="1"/>
  <c r="O86" i="8"/>
  <c r="P86" i="8" s="1"/>
  <c r="O81" i="8"/>
  <c r="P81" i="8" s="1"/>
  <c r="O63" i="8"/>
  <c r="P63" i="8" s="1"/>
  <c r="K65" i="8"/>
  <c r="L65" i="8" s="1"/>
  <c r="O65" i="8" s="1"/>
  <c r="P65" i="8" s="1"/>
  <c r="O98" i="8"/>
  <c r="P98" i="8" s="1"/>
  <c r="M88" i="8"/>
  <c r="N88" i="8" s="1"/>
  <c r="O88" i="8" s="1"/>
  <c r="P88" i="8" s="1"/>
  <c r="K59" i="8"/>
  <c r="L59" i="8" s="1"/>
  <c r="O59" i="8" s="1"/>
  <c r="P59" i="8" s="1"/>
  <c r="O71" i="7"/>
  <c r="P71" i="7" s="1"/>
  <c r="O87" i="6"/>
  <c r="P87" i="6" s="1"/>
  <c r="M85" i="6"/>
  <c r="N85" i="6" s="1"/>
  <c r="O85" i="6" s="1"/>
  <c r="P85" i="6" s="1"/>
  <c r="O84" i="6"/>
  <c r="P84" i="6" s="1"/>
  <c r="O83" i="6"/>
  <c r="P83" i="6" s="1"/>
  <c r="O75" i="6"/>
  <c r="P75" i="6" s="1"/>
  <c r="O78" i="6"/>
  <c r="P78" i="6" s="1"/>
  <c r="O81" i="6"/>
  <c r="P81" i="6" s="1"/>
  <c r="K78" i="5"/>
  <c r="L78" i="5" s="1"/>
  <c r="O78" i="5" s="1"/>
  <c r="P78" i="5" s="1"/>
  <c r="O65" i="5"/>
  <c r="P65" i="5" s="1"/>
  <c r="K58" i="5"/>
  <c r="L58" i="5" s="1"/>
  <c r="O58" i="5" s="1"/>
  <c r="P58" i="5" s="1"/>
  <c r="K68" i="5"/>
  <c r="L68" i="5" s="1"/>
  <c r="O68" i="5" s="1"/>
  <c r="P68" i="5" s="1"/>
  <c r="K70" i="5"/>
  <c r="L70" i="5" s="1"/>
  <c r="O70" i="5" s="1"/>
  <c r="P70" i="5" s="1"/>
  <c r="T65" i="8"/>
  <c r="S65" i="8"/>
  <c r="T63" i="8"/>
  <c r="S63" i="8"/>
  <c r="T98" i="8"/>
  <c r="S98" i="8"/>
  <c r="O93" i="8"/>
  <c r="P93" i="8" s="1"/>
  <c r="T86" i="8"/>
  <c r="S86" i="8"/>
  <c r="T93" i="8"/>
  <c r="S93" i="8"/>
  <c r="T92" i="8"/>
  <c r="S92" i="8"/>
  <c r="T59" i="8"/>
  <c r="S59" i="8"/>
  <c r="T91" i="8"/>
  <c r="S91" i="8"/>
  <c r="T87" i="8"/>
  <c r="S87" i="8"/>
  <c r="T81" i="8"/>
  <c r="S81" i="8"/>
  <c r="K73" i="8"/>
  <c r="L73" i="8" s="1"/>
  <c r="O73" i="8" s="1"/>
  <c r="P73" i="8" s="1"/>
  <c r="M91" i="8"/>
  <c r="N91" i="8" s="1"/>
  <c r="O91" i="8" s="1"/>
  <c r="P91" i="8" s="1"/>
  <c r="O72" i="8"/>
  <c r="P72" i="8" s="1"/>
  <c r="T88" i="8"/>
  <c r="S88" i="8"/>
  <c r="T73" i="8"/>
  <c r="S73" i="8"/>
  <c r="O87" i="8"/>
  <c r="P87" i="8" s="1"/>
  <c r="T72" i="8"/>
  <c r="S72" i="8"/>
  <c r="T80" i="7"/>
  <c r="S80" i="7"/>
  <c r="T78" i="7"/>
  <c r="S78" i="7"/>
  <c r="T71" i="7"/>
  <c r="S71" i="7"/>
  <c r="O80" i="7"/>
  <c r="P80" i="7" s="1"/>
  <c r="K78" i="7"/>
  <c r="L78" i="7" s="1"/>
  <c r="O78" i="7" s="1"/>
  <c r="P78" i="7" s="1"/>
  <c r="S83" i="7"/>
  <c r="T83" i="7"/>
  <c r="O83" i="7"/>
  <c r="P83" i="7" s="1"/>
  <c r="T85" i="6"/>
  <c r="S85" i="6"/>
  <c r="T79" i="6"/>
  <c r="S79" i="6"/>
  <c r="O82" i="6"/>
  <c r="P82" i="6" s="1"/>
  <c r="T71" i="6"/>
  <c r="S71" i="6"/>
  <c r="T84" i="6"/>
  <c r="S84" i="6"/>
  <c r="O79" i="6"/>
  <c r="P79" i="6" s="1"/>
  <c r="T81" i="6"/>
  <c r="S81" i="6"/>
  <c r="K76" i="6"/>
  <c r="L76" i="6" s="1"/>
  <c r="O76" i="6" s="1"/>
  <c r="P76" i="6" s="1"/>
  <c r="S75" i="6"/>
  <c r="T75" i="6"/>
  <c r="T82" i="6"/>
  <c r="S82" i="6"/>
  <c r="S78" i="6"/>
  <c r="T78" i="6"/>
  <c r="T87" i="6"/>
  <c r="S87" i="6"/>
  <c r="T83" i="6"/>
  <c r="S83" i="6"/>
  <c r="O71" i="6"/>
  <c r="P71" i="6" s="1"/>
  <c r="T76" i="6"/>
  <c r="S76" i="6"/>
  <c r="S58" i="5"/>
  <c r="T58" i="5"/>
  <c r="T68" i="5"/>
  <c r="S68" i="5"/>
  <c r="T70" i="5"/>
  <c r="S70" i="5"/>
  <c r="T65" i="5"/>
  <c r="S65" i="5"/>
  <c r="T97" i="5"/>
  <c r="S97" i="5"/>
  <c r="K97" i="5"/>
  <c r="L97" i="5" s="1"/>
  <c r="O97" i="5" s="1"/>
  <c r="P97" i="5" s="1"/>
  <c r="T59" i="5"/>
  <c r="S59" i="5"/>
  <c r="K59" i="5"/>
  <c r="L59" i="5" s="1"/>
  <c r="O59" i="5" s="1"/>
  <c r="P59" i="5" s="1"/>
  <c r="T78" i="5"/>
  <c r="S78" i="5"/>
  <c r="M85" i="4"/>
  <c r="N85" i="4" s="1"/>
  <c r="O85" i="4" s="1"/>
  <c r="P85" i="4" s="1"/>
  <c r="O94" i="4"/>
  <c r="P94" i="4" s="1"/>
  <c r="K78" i="4"/>
  <c r="L78" i="4" s="1"/>
  <c r="O78" i="4" s="1"/>
  <c r="P78" i="4" s="1"/>
  <c r="O59" i="4"/>
  <c r="P59" i="4" s="1"/>
  <c r="O79" i="4"/>
  <c r="P79" i="4" s="1"/>
  <c r="K63" i="4"/>
  <c r="L63" i="4" s="1"/>
  <c r="O63" i="4" s="1"/>
  <c r="P63" i="4" s="1"/>
  <c r="T94" i="4"/>
  <c r="S94" i="4"/>
  <c r="O86" i="4"/>
  <c r="P86" i="4" s="1"/>
  <c r="T82" i="4"/>
  <c r="S82" i="4"/>
  <c r="M88" i="4"/>
  <c r="N88" i="4" s="1"/>
  <c r="O88" i="4" s="1"/>
  <c r="P88" i="4" s="1"/>
  <c r="S75" i="4"/>
  <c r="T75" i="4"/>
  <c r="K82" i="4"/>
  <c r="L82" i="4" s="1"/>
  <c r="O82" i="4" s="1"/>
  <c r="P82" i="4" s="1"/>
  <c r="K75" i="4"/>
  <c r="L75" i="4" s="1"/>
  <c r="O75" i="4" s="1"/>
  <c r="P75" i="4" s="1"/>
  <c r="T71" i="4"/>
  <c r="S71" i="4"/>
  <c r="T88" i="4"/>
  <c r="S88" i="4"/>
  <c r="T59" i="4"/>
  <c r="S59" i="4"/>
  <c r="T85" i="4"/>
  <c r="S85" i="4"/>
  <c r="S78" i="4"/>
  <c r="T78" i="4"/>
  <c r="O71" i="4"/>
  <c r="P71" i="4" s="1"/>
  <c r="T79" i="4"/>
  <c r="S79" i="4"/>
  <c r="T74" i="4"/>
  <c r="S74" i="4"/>
  <c r="T57" i="4"/>
  <c r="S57" i="4"/>
  <c r="S63" i="4"/>
  <c r="T63" i="4"/>
  <c r="O57" i="4"/>
  <c r="P57" i="4" s="1"/>
  <c r="T86" i="4"/>
  <c r="S86" i="4"/>
  <c r="S90" i="3"/>
  <c r="T90" i="3"/>
  <c r="O90" i="3"/>
  <c r="P90" i="3" s="1"/>
  <c r="T93" i="3"/>
  <c r="S93" i="3"/>
  <c r="K93" i="3"/>
  <c r="L93" i="3" s="1"/>
  <c r="O93" i="3" s="1"/>
  <c r="P93" i="3" s="1"/>
  <c r="I3" i="8" l="1"/>
  <c r="I5" i="8" s="1"/>
  <c r="M4" i="8" s="1"/>
  <c r="I4" i="8"/>
  <c r="I6" i="8" s="1"/>
  <c r="I3" i="7"/>
  <c r="I5" i="7" s="1"/>
  <c r="I4" i="7"/>
  <c r="I6" i="7" s="1"/>
  <c r="I4" i="6"/>
  <c r="I6" i="6" s="1"/>
  <c r="I7" i="6" s="1"/>
  <c r="I3" i="6"/>
  <c r="I5" i="6" s="1"/>
  <c r="I4" i="5"/>
  <c r="I6" i="5" s="1"/>
  <c r="I7" i="5" s="1"/>
  <c r="I3" i="5"/>
  <c r="I5" i="5" s="1"/>
  <c r="I3" i="4"/>
  <c r="I5" i="4" s="1"/>
  <c r="I4" i="4"/>
  <c r="I6" i="4" s="1"/>
  <c r="I7" i="4" s="1"/>
  <c r="I3" i="3"/>
  <c r="I5" i="3" s="1"/>
  <c r="I4" i="3"/>
  <c r="I6" i="3" s="1"/>
  <c r="I7" i="3" s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13" i="1"/>
  <c r="L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13" i="1"/>
  <c r="I7" i="8" l="1"/>
  <c r="M5" i="8"/>
  <c r="M6" i="8" s="1"/>
  <c r="I8" i="8"/>
  <c r="I7" i="7"/>
  <c r="I8" i="7"/>
  <c r="I8" i="6"/>
  <c r="I8" i="5"/>
  <c r="I8" i="4"/>
  <c r="I8" i="3"/>
  <c r="B6" i="1"/>
  <c r="G40" i="1" s="1"/>
  <c r="B8" i="1"/>
  <c r="F3" i="1" s="1"/>
  <c r="C4" i="2"/>
  <c r="A4" i="2"/>
  <c r="C15" i="32" a="1"/>
  <c r="C9" i="32" a="1"/>
  <c r="C13" i="32" a="1"/>
  <c r="C5" i="32" a="1"/>
  <c r="C11" i="32" a="1"/>
  <c r="C7" i="32" a="1"/>
  <c r="C15" i="32" l="1"/>
  <c r="G15" i="32" s="1"/>
  <c r="C13" i="32"/>
  <c r="G13" i="32" s="1"/>
  <c r="C11" i="32"/>
  <c r="G11" i="32" s="1"/>
  <c r="C9" i="32"/>
  <c r="G9" i="32" s="1"/>
  <c r="C7" i="32"/>
  <c r="G7" i="32" s="1"/>
  <c r="C5" i="32"/>
  <c r="G5" i="32" s="1"/>
  <c r="G27" i="1"/>
  <c r="G54" i="1"/>
  <c r="G44" i="1"/>
  <c r="G14" i="1"/>
  <c r="G22" i="1"/>
  <c r="G39" i="1"/>
  <c r="G42" i="1"/>
  <c r="G29" i="1"/>
  <c r="N29" i="1" s="1"/>
  <c r="G53" i="1"/>
  <c r="N53" i="1" s="1"/>
  <c r="N39" i="1"/>
  <c r="N40" i="1"/>
  <c r="N42" i="1"/>
  <c r="N44" i="1"/>
  <c r="N45" i="1"/>
  <c r="N14" i="1"/>
  <c r="Q14" i="1" s="1"/>
  <c r="F58" i="1" s="1"/>
  <c r="N46" i="1"/>
  <c r="N27" i="1"/>
  <c r="N54" i="1"/>
  <c r="N22" i="1"/>
  <c r="Q22" i="1" s="1"/>
  <c r="F66" i="1" s="1"/>
  <c r="N50" i="1"/>
  <c r="N21" i="1"/>
  <c r="Q21" i="1" s="1"/>
  <c r="F65" i="1" s="1"/>
  <c r="N34" i="1"/>
  <c r="G19" i="1"/>
  <c r="N19" i="1" s="1"/>
  <c r="Q19" i="1" s="1"/>
  <c r="F63" i="1" s="1"/>
  <c r="G51" i="1"/>
  <c r="N51" i="1" s="1"/>
  <c r="G32" i="1"/>
  <c r="G48" i="1"/>
  <c r="N48" i="1" s="1"/>
  <c r="G37" i="1"/>
  <c r="G38" i="1"/>
  <c r="G36" i="1"/>
  <c r="N36" i="1" s="1"/>
  <c r="G24" i="1"/>
  <c r="G31" i="1"/>
  <c r="N31" i="1" s="1"/>
  <c r="G26" i="1"/>
  <c r="G17" i="1"/>
  <c r="N17" i="1" s="1"/>
  <c r="Q17" i="1" s="1"/>
  <c r="F61" i="1" s="1"/>
  <c r="G30" i="1"/>
  <c r="N30" i="1" s="1"/>
  <c r="G35" i="1"/>
  <c r="N35" i="1" s="1"/>
  <c r="G43" i="1"/>
  <c r="G49" i="1"/>
  <c r="N49" i="1" s="1"/>
  <c r="G23" i="1"/>
  <c r="N23" i="1" s="1"/>
  <c r="Q23" i="1" s="1"/>
  <c r="F67" i="1" s="1"/>
  <c r="G52" i="1"/>
  <c r="N52" i="1" s="1"/>
  <c r="G46" i="1"/>
  <c r="G25" i="1"/>
  <c r="H25" i="1" s="1"/>
  <c r="K25" i="1" s="1"/>
  <c r="G69" i="1" s="1"/>
  <c r="G16" i="1"/>
  <c r="N16" i="1" s="1"/>
  <c r="Q16" i="1" s="1"/>
  <c r="F60" i="1" s="1"/>
  <c r="G18" i="1"/>
  <c r="N18" i="1" s="1"/>
  <c r="Q18" i="1" s="1"/>
  <c r="F62" i="1" s="1"/>
  <c r="G28" i="1"/>
  <c r="N28" i="1" s="1"/>
  <c r="G34" i="1"/>
  <c r="G33" i="1"/>
  <c r="N33" i="1" s="1"/>
  <c r="G45" i="1"/>
  <c r="G50" i="1"/>
  <c r="G15" i="1"/>
  <c r="N15" i="1" s="1"/>
  <c r="Q15" i="1" s="1"/>
  <c r="F59" i="1" s="1"/>
  <c r="G20" i="1"/>
  <c r="N20" i="1" s="1"/>
  <c r="Q20" i="1" s="1"/>
  <c r="F64" i="1" s="1"/>
  <c r="G41" i="1"/>
  <c r="G21" i="1"/>
  <c r="G47" i="1"/>
  <c r="N47" i="1" s="1"/>
  <c r="G13" i="1"/>
  <c r="N13" i="1"/>
  <c r="F4" i="1"/>
  <c r="H54" i="1" s="1"/>
  <c r="K54" i="1" s="1"/>
  <c r="G98" i="1" s="1"/>
  <c r="H98" i="1" s="1"/>
  <c r="A5" i="2"/>
  <c r="B5" i="2"/>
  <c r="O40" i="1" l="1"/>
  <c r="O15" i="1"/>
  <c r="H19" i="1"/>
  <c r="K19" i="1" s="1"/>
  <c r="G63" i="1" s="1"/>
  <c r="H63" i="1" s="1"/>
  <c r="O43" i="1"/>
  <c r="O45" i="1"/>
  <c r="O17" i="1"/>
  <c r="H42" i="1"/>
  <c r="K42" i="1" s="1"/>
  <c r="G86" i="1" s="1"/>
  <c r="H86" i="1" s="1"/>
  <c r="O29" i="1"/>
  <c r="O50" i="1"/>
  <c r="I61" i="1"/>
  <c r="J61" i="1" s="1"/>
  <c r="H14" i="1"/>
  <c r="K14" i="1" s="1"/>
  <c r="G58" i="1" s="1"/>
  <c r="H58" i="1" s="1"/>
  <c r="H30" i="1"/>
  <c r="K30" i="1" s="1"/>
  <c r="G74" i="1" s="1"/>
  <c r="H74" i="1" s="1"/>
  <c r="H48" i="1"/>
  <c r="K48" i="1" s="1"/>
  <c r="G92" i="1" s="1"/>
  <c r="H92" i="1" s="1"/>
  <c r="H49" i="1"/>
  <c r="K49" i="1" s="1"/>
  <c r="G93" i="1" s="1"/>
  <c r="H93" i="1" s="1"/>
  <c r="H38" i="1"/>
  <c r="K38" i="1" s="1"/>
  <c r="G82" i="1" s="1"/>
  <c r="H82" i="1" s="1"/>
  <c r="H32" i="1"/>
  <c r="K32" i="1" s="1"/>
  <c r="G76" i="1" s="1"/>
  <c r="H76" i="1" s="1"/>
  <c r="H24" i="1"/>
  <c r="K24" i="1" s="1"/>
  <c r="G68" i="1" s="1"/>
  <c r="H18" i="1"/>
  <c r="K18" i="1" s="1"/>
  <c r="G62" i="1" s="1"/>
  <c r="H62" i="1" s="1"/>
  <c r="H41" i="1"/>
  <c r="K41" i="1" s="1"/>
  <c r="G85" i="1" s="1"/>
  <c r="H85" i="1" s="1"/>
  <c r="O26" i="1"/>
  <c r="I70" i="1" s="1"/>
  <c r="J70" i="1" s="1"/>
  <c r="O48" i="1"/>
  <c r="O54" i="1"/>
  <c r="O14" i="1"/>
  <c r="I58" i="1" s="1"/>
  <c r="J58" i="1" s="1"/>
  <c r="H21" i="1"/>
  <c r="K21" i="1" s="1"/>
  <c r="G65" i="1" s="1"/>
  <c r="H65" i="1" s="1"/>
  <c r="O38" i="1"/>
  <c r="H15" i="1"/>
  <c r="K15" i="1" s="1"/>
  <c r="G59" i="1" s="1"/>
  <c r="H59" i="1" s="1"/>
  <c r="O35" i="1"/>
  <c r="H23" i="1"/>
  <c r="K23" i="1" s="1"/>
  <c r="G67" i="1" s="1"/>
  <c r="H67" i="1" s="1"/>
  <c r="H47" i="1"/>
  <c r="K47" i="1" s="1"/>
  <c r="G91" i="1" s="1"/>
  <c r="H91" i="1" s="1"/>
  <c r="H45" i="1"/>
  <c r="K45" i="1" s="1"/>
  <c r="G89" i="1" s="1"/>
  <c r="H89" i="1" s="1"/>
  <c r="O22" i="1"/>
  <c r="I66" i="1" s="1"/>
  <c r="J66" i="1" s="1"/>
  <c r="O19" i="1"/>
  <c r="I63" i="1" s="1"/>
  <c r="J63" i="1" s="1"/>
  <c r="H34" i="1"/>
  <c r="K34" i="1" s="1"/>
  <c r="G78" i="1" s="1"/>
  <c r="H78" i="1" s="1"/>
  <c r="O32" i="1"/>
  <c r="H36" i="1"/>
  <c r="K36" i="1" s="1"/>
  <c r="G80" i="1" s="1"/>
  <c r="H80" i="1" s="1"/>
  <c r="H26" i="1"/>
  <c r="K26" i="1" s="1"/>
  <c r="G70" i="1" s="1"/>
  <c r="H44" i="1"/>
  <c r="K44" i="1" s="1"/>
  <c r="G88" i="1" s="1"/>
  <c r="H88" i="1" s="1"/>
  <c r="N38" i="1"/>
  <c r="H46" i="1"/>
  <c r="K46" i="1" s="1"/>
  <c r="G90" i="1" s="1"/>
  <c r="H90" i="1" s="1"/>
  <c r="O46" i="1"/>
  <c r="H22" i="1"/>
  <c r="K22" i="1" s="1"/>
  <c r="G66" i="1" s="1"/>
  <c r="H66" i="1" s="1"/>
  <c r="N26" i="1"/>
  <c r="Q26" i="1" s="1"/>
  <c r="F70" i="1" s="1"/>
  <c r="N41" i="1"/>
  <c r="O42" i="1"/>
  <c r="O21" i="1"/>
  <c r="I65" i="1" s="1"/>
  <c r="J65" i="1" s="1"/>
  <c r="O39" i="1"/>
  <c r="H27" i="1"/>
  <c r="K27" i="1" s="1"/>
  <c r="G71" i="1" s="1"/>
  <c r="H71" i="1" s="1"/>
  <c r="O53" i="1"/>
  <c r="H37" i="1"/>
  <c r="K37" i="1" s="1"/>
  <c r="G81" i="1" s="1"/>
  <c r="H81" i="1" s="1"/>
  <c r="N32" i="1"/>
  <c r="H31" i="1"/>
  <c r="K31" i="1" s="1"/>
  <c r="G75" i="1" s="1"/>
  <c r="H75" i="1" s="1"/>
  <c r="H43" i="1"/>
  <c r="K43" i="1" s="1"/>
  <c r="G87" i="1" s="1"/>
  <c r="H87" i="1" s="1"/>
  <c r="H17" i="1"/>
  <c r="K17" i="1" s="1"/>
  <c r="G61" i="1" s="1"/>
  <c r="H61" i="1" s="1"/>
  <c r="O33" i="1"/>
  <c r="I59" i="1"/>
  <c r="J59" i="1" s="1"/>
  <c r="H29" i="1"/>
  <c r="K29" i="1" s="1"/>
  <c r="G73" i="1" s="1"/>
  <c r="H73" i="1" s="1"/>
  <c r="O44" i="1"/>
  <c r="H28" i="1"/>
  <c r="K28" i="1" s="1"/>
  <c r="G72" i="1" s="1"/>
  <c r="H72" i="1" s="1"/>
  <c r="O41" i="1"/>
  <c r="O16" i="1"/>
  <c r="I60" i="1" s="1"/>
  <c r="J60" i="1" s="1"/>
  <c r="O30" i="1"/>
  <c r="O18" i="1"/>
  <c r="I62" i="1" s="1"/>
  <c r="J62" i="1" s="1"/>
  <c r="H53" i="1"/>
  <c r="K53" i="1" s="1"/>
  <c r="G97" i="1" s="1"/>
  <c r="H97" i="1" s="1"/>
  <c r="N25" i="1"/>
  <c r="Q25" i="1" s="1"/>
  <c r="F69" i="1" s="1"/>
  <c r="H69" i="1" s="1"/>
  <c r="H51" i="1"/>
  <c r="K51" i="1" s="1"/>
  <c r="G95" i="1" s="1"/>
  <c r="H95" i="1" s="1"/>
  <c r="O28" i="1"/>
  <c r="H20" i="1"/>
  <c r="K20" i="1" s="1"/>
  <c r="G64" i="1" s="1"/>
  <c r="H64" i="1" s="1"/>
  <c r="O49" i="1"/>
  <c r="O36" i="1"/>
  <c r="O27" i="1"/>
  <c r="O37" i="1"/>
  <c r="O34" i="1"/>
  <c r="O23" i="1"/>
  <c r="I67" i="1" s="1"/>
  <c r="J67" i="1" s="1"/>
  <c r="O52" i="1"/>
  <c r="H50" i="1"/>
  <c r="K50" i="1" s="1"/>
  <c r="G94" i="1" s="1"/>
  <c r="H94" i="1" s="1"/>
  <c r="H39" i="1"/>
  <c r="K39" i="1" s="1"/>
  <c r="G83" i="1" s="1"/>
  <c r="H83" i="1" s="1"/>
  <c r="N43" i="1"/>
  <c r="O20" i="1"/>
  <c r="I64" i="1" s="1"/>
  <c r="J64" i="1" s="1"/>
  <c r="O47" i="1"/>
  <c r="H40" i="1"/>
  <c r="K40" i="1" s="1"/>
  <c r="G84" i="1" s="1"/>
  <c r="H84" i="1" s="1"/>
  <c r="H52" i="1"/>
  <c r="K52" i="1" s="1"/>
  <c r="G96" i="1" s="1"/>
  <c r="H96" i="1" s="1"/>
  <c r="H16" i="1"/>
  <c r="K16" i="1" s="1"/>
  <c r="G60" i="1" s="1"/>
  <c r="H60" i="1" s="1"/>
  <c r="O25" i="1"/>
  <c r="I69" i="1" s="1"/>
  <c r="J69" i="1" s="1"/>
  <c r="O31" i="1"/>
  <c r="O24" i="1"/>
  <c r="I68" i="1" s="1"/>
  <c r="J68" i="1" s="1"/>
  <c r="H33" i="1"/>
  <c r="K33" i="1" s="1"/>
  <c r="G77" i="1" s="1"/>
  <c r="H77" i="1" s="1"/>
  <c r="O51" i="1"/>
  <c r="H35" i="1"/>
  <c r="K35" i="1" s="1"/>
  <c r="G79" i="1" s="1"/>
  <c r="H79" i="1" s="1"/>
  <c r="N37" i="1"/>
  <c r="N24" i="1"/>
  <c r="Q24" i="1" s="1"/>
  <c r="F68" i="1" s="1"/>
  <c r="R19" i="1"/>
  <c r="R24" i="1"/>
  <c r="R18" i="1"/>
  <c r="R22" i="1"/>
  <c r="R21" i="1"/>
  <c r="R17" i="1"/>
  <c r="R16" i="1"/>
  <c r="R20" i="1"/>
  <c r="Q13" i="1"/>
  <c r="U13" i="1" s="1"/>
  <c r="R13" i="1"/>
  <c r="R15" i="1"/>
  <c r="H13" i="1"/>
  <c r="O13" i="1"/>
  <c r="I57" i="1" s="1"/>
  <c r="R14" i="1"/>
  <c r="R23" i="1"/>
  <c r="I74" i="1" l="1"/>
  <c r="J74" i="1" s="1"/>
  <c r="K74" i="1" s="1"/>
  <c r="L74" i="1" s="1"/>
  <c r="S30" i="1"/>
  <c r="S39" i="1"/>
  <c r="I83" i="1"/>
  <c r="J83" i="1" s="1"/>
  <c r="M83" i="1" s="1"/>
  <c r="N83" i="1" s="1"/>
  <c r="I96" i="1"/>
  <c r="J96" i="1" s="1"/>
  <c r="M96" i="1" s="1"/>
  <c r="N96" i="1" s="1"/>
  <c r="S52" i="1"/>
  <c r="I91" i="1"/>
  <c r="J91" i="1" s="1"/>
  <c r="M91" i="1" s="1"/>
  <c r="N91" i="1" s="1"/>
  <c r="S47" i="1"/>
  <c r="I78" i="1"/>
  <c r="J78" i="1" s="1"/>
  <c r="K78" i="1" s="1"/>
  <c r="L78" i="1" s="1"/>
  <c r="S34" i="1"/>
  <c r="S37" i="1"/>
  <c r="I81" i="1"/>
  <c r="J81" i="1" s="1"/>
  <c r="M81" i="1" s="1"/>
  <c r="N81" i="1" s="1"/>
  <c r="I89" i="1"/>
  <c r="J89" i="1" s="1"/>
  <c r="M89" i="1" s="1"/>
  <c r="N89" i="1" s="1"/>
  <c r="S45" i="1"/>
  <c r="S44" i="1"/>
  <c r="I88" i="1"/>
  <c r="J88" i="1" s="1"/>
  <c r="K88" i="1" s="1"/>
  <c r="L88" i="1" s="1"/>
  <c r="I87" i="1"/>
  <c r="J87" i="1" s="1"/>
  <c r="M87" i="1" s="1"/>
  <c r="N87" i="1" s="1"/>
  <c r="S43" i="1"/>
  <c r="K83" i="1"/>
  <c r="L83" i="1" s="1"/>
  <c r="S38" i="1"/>
  <c r="I82" i="1"/>
  <c r="J82" i="1" s="1"/>
  <c r="K82" i="1" s="1"/>
  <c r="L82" i="1" s="1"/>
  <c r="S42" i="1"/>
  <c r="I86" i="1"/>
  <c r="J86" i="1" s="1"/>
  <c r="M86" i="1" s="1"/>
  <c r="N86" i="1" s="1"/>
  <c r="I94" i="1"/>
  <c r="J94" i="1" s="1"/>
  <c r="M94" i="1" s="1"/>
  <c r="N94" i="1" s="1"/>
  <c r="S50" i="1"/>
  <c r="M88" i="1"/>
  <c r="N88" i="1" s="1"/>
  <c r="I76" i="1"/>
  <c r="J76" i="1" s="1"/>
  <c r="S32" i="1"/>
  <c r="I80" i="1"/>
  <c r="J80" i="1" s="1"/>
  <c r="M80" i="1" s="1"/>
  <c r="N80" i="1" s="1"/>
  <c r="S36" i="1"/>
  <c r="S48" i="1"/>
  <c r="I92" i="1"/>
  <c r="J92" i="1" s="1"/>
  <c r="M92" i="1" s="1"/>
  <c r="N92" i="1" s="1"/>
  <c r="I75" i="1"/>
  <c r="J75" i="1" s="1"/>
  <c r="K75" i="1" s="1"/>
  <c r="L75" i="1" s="1"/>
  <c r="S31" i="1"/>
  <c r="I93" i="1"/>
  <c r="J93" i="1" s="1"/>
  <c r="M93" i="1" s="1"/>
  <c r="N93" i="1" s="1"/>
  <c r="S49" i="1"/>
  <c r="M64" i="1"/>
  <c r="N64" i="1" s="1"/>
  <c r="M75" i="1"/>
  <c r="N75" i="1" s="1"/>
  <c r="I72" i="1"/>
  <c r="J72" i="1" s="1"/>
  <c r="K72" i="1" s="1"/>
  <c r="L72" i="1" s="1"/>
  <c r="S28" i="1"/>
  <c r="S40" i="1"/>
  <c r="I84" i="1"/>
  <c r="J84" i="1" s="1"/>
  <c r="M84" i="1" s="1"/>
  <c r="N84" i="1" s="1"/>
  <c r="M74" i="1"/>
  <c r="N74" i="1" s="1"/>
  <c r="S41" i="1"/>
  <c r="I85" i="1"/>
  <c r="J85" i="1" s="1"/>
  <c r="M85" i="1" s="1"/>
  <c r="N85" i="1" s="1"/>
  <c r="I79" i="1"/>
  <c r="J79" i="1" s="1"/>
  <c r="K79" i="1" s="1"/>
  <c r="L79" i="1" s="1"/>
  <c r="S35" i="1"/>
  <c r="M79" i="1"/>
  <c r="N79" i="1" s="1"/>
  <c r="I90" i="1"/>
  <c r="J90" i="1" s="1"/>
  <c r="K90" i="1" s="1"/>
  <c r="L90" i="1" s="1"/>
  <c r="S46" i="1"/>
  <c r="I73" i="1"/>
  <c r="J73" i="1" s="1"/>
  <c r="K73" i="1" s="1"/>
  <c r="L73" i="1" s="1"/>
  <c r="S29" i="1"/>
  <c r="I95" i="1"/>
  <c r="J95" i="1" s="1"/>
  <c r="M95" i="1" s="1"/>
  <c r="N95" i="1" s="1"/>
  <c r="S51" i="1"/>
  <c r="I71" i="1"/>
  <c r="J71" i="1" s="1"/>
  <c r="M71" i="1" s="1"/>
  <c r="N71" i="1" s="1"/>
  <c r="S27" i="1"/>
  <c r="I77" i="1"/>
  <c r="J77" i="1" s="1"/>
  <c r="M77" i="1" s="1"/>
  <c r="N77" i="1" s="1"/>
  <c r="S33" i="1"/>
  <c r="S54" i="1"/>
  <c r="I98" i="1"/>
  <c r="J98" i="1" s="1"/>
  <c r="K87" i="1"/>
  <c r="L87" i="1" s="1"/>
  <c r="K80" i="1"/>
  <c r="L80" i="1" s="1"/>
  <c r="S53" i="1"/>
  <c r="I97" i="1"/>
  <c r="J97" i="1" s="1"/>
  <c r="K97" i="1" s="1"/>
  <c r="L97" i="1" s="1"/>
  <c r="K64" i="1"/>
  <c r="L64" i="1" s="1"/>
  <c r="M62" i="1"/>
  <c r="N62" i="1" s="1"/>
  <c r="K59" i="1"/>
  <c r="L59" i="1" s="1"/>
  <c r="M60" i="1"/>
  <c r="N60" i="1" s="1"/>
  <c r="M66" i="1"/>
  <c r="N66" i="1" s="1"/>
  <c r="K65" i="1"/>
  <c r="L65" i="1" s="1"/>
  <c r="K58" i="1"/>
  <c r="L58" i="1" s="1"/>
  <c r="K67" i="1"/>
  <c r="L67" i="1" s="1"/>
  <c r="M59" i="1"/>
  <c r="N59" i="1" s="1"/>
  <c r="K62" i="1"/>
  <c r="L62" i="1" s="1"/>
  <c r="H68" i="1"/>
  <c r="K68" i="1" s="1"/>
  <c r="L68" i="1" s="1"/>
  <c r="K61" i="1"/>
  <c r="L61" i="1" s="1"/>
  <c r="M69" i="1"/>
  <c r="N69" i="1" s="1"/>
  <c r="M63" i="1"/>
  <c r="N63" i="1" s="1"/>
  <c r="K63" i="1"/>
  <c r="L63" i="1" s="1"/>
  <c r="K66" i="1"/>
  <c r="L66" i="1" s="1"/>
  <c r="M58" i="1"/>
  <c r="N58" i="1" s="1"/>
  <c r="M67" i="1"/>
  <c r="N67" i="1" s="1"/>
  <c r="K60" i="1"/>
  <c r="L60" i="1" s="1"/>
  <c r="M61" i="1"/>
  <c r="N61" i="1" s="1"/>
  <c r="H70" i="1"/>
  <c r="M70" i="1" s="1"/>
  <c r="N70" i="1" s="1"/>
  <c r="K69" i="1"/>
  <c r="L69" i="1" s="1"/>
  <c r="R26" i="1"/>
  <c r="M65" i="1"/>
  <c r="N65" i="1" s="1"/>
  <c r="U36" i="1"/>
  <c r="U48" i="1"/>
  <c r="U27" i="1"/>
  <c r="U40" i="1"/>
  <c r="U50" i="1"/>
  <c r="U26" i="1"/>
  <c r="U21" i="1"/>
  <c r="U25" i="1"/>
  <c r="U35" i="1"/>
  <c r="U49" i="1"/>
  <c r="U16" i="1"/>
  <c r="U19" i="1"/>
  <c r="U46" i="1"/>
  <c r="U38" i="1"/>
  <c r="U34" i="1"/>
  <c r="U53" i="1"/>
  <c r="U17" i="1"/>
  <c r="U23" i="1"/>
  <c r="U54" i="1"/>
  <c r="U30" i="1"/>
  <c r="U22" i="1"/>
  <c r="U32" i="1"/>
  <c r="U52" i="1"/>
  <c r="U39" i="1"/>
  <c r="U14" i="1"/>
  <c r="U15" i="1"/>
  <c r="U20" i="1"/>
  <c r="U44" i="1"/>
  <c r="S23" i="1"/>
  <c r="S26" i="1"/>
  <c r="S18" i="1"/>
  <c r="S16" i="1"/>
  <c r="S17" i="1"/>
  <c r="S25" i="1"/>
  <c r="S22" i="1"/>
  <c r="S13" i="1"/>
  <c r="S20" i="1"/>
  <c r="R25" i="1"/>
  <c r="J57" i="1"/>
  <c r="S19" i="1"/>
  <c r="S24" i="1"/>
  <c r="S14" i="1"/>
  <c r="S15" i="1"/>
  <c r="S21" i="1"/>
  <c r="M13" i="1"/>
  <c r="F57" i="1" s="1"/>
  <c r="M72" i="1" l="1"/>
  <c r="N72" i="1" s="1"/>
  <c r="K89" i="1"/>
  <c r="L89" i="1" s="1"/>
  <c r="K94" i="1"/>
  <c r="L94" i="1" s="1"/>
  <c r="M97" i="1"/>
  <c r="N97" i="1" s="1"/>
  <c r="M90" i="1"/>
  <c r="N90" i="1" s="1"/>
  <c r="K86" i="1"/>
  <c r="L86" i="1" s="1"/>
  <c r="O86" i="1" s="1"/>
  <c r="P86" i="1" s="1"/>
  <c r="K71" i="1"/>
  <c r="L71" i="1" s="1"/>
  <c r="O79" i="1"/>
  <c r="P79" i="1" s="1"/>
  <c r="O71" i="1"/>
  <c r="P71" i="1" s="1"/>
  <c r="K77" i="1"/>
  <c r="L77" i="1" s="1"/>
  <c r="O77" i="1" s="1"/>
  <c r="P77" i="1" s="1"/>
  <c r="M78" i="1"/>
  <c r="N78" i="1" s="1"/>
  <c r="O78" i="1" s="1"/>
  <c r="P78" i="1" s="1"/>
  <c r="O83" i="1"/>
  <c r="P83" i="1" s="1"/>
  <c r="O75" i="1"/>
  <c r="P75" i="1" s="1"/>
  <c r="K76" i="1"/>
  <c r="L76" i="1" s="1"/>
  <c r="M76" i="1"/>
  <c r="N76" i="1" s="1"/>
  <c r="O88" i="1"/>
  <c r="P88" i="1" s="1"/>
  <c r="O64" i="1"/>
  <c r="K92" i="1"/>
  <c r="L92" i="1" s="1"/>
  <c r="O92" i="1" s="1"/>
  <c r="P92" i="1" s="1"/>
  <c r="M82" i="1"/>
  <c r="N82" i="1" s="1"/>
  <c r="O82" i="1" s="1"/>
  <c r="P82" i="1" s="1"/>
  <c r="O97" i="1"/>
  <c r="P97" i="1" s="1"/>
  <c r="K93" i="1"/>
  <c r="L93" i="1" s="1"/>
  <c r="O93" i="1" s="1"/>
  <c r="P93" i="1" s="1"/>
  <c r="K91" i="1"/>
  <c r="L91" i="1" s="1"/>
  <c r="O91" i="1" s="1"/>
  <c r="P91" i="1" s="1"/>
  <c r="O80" i="1"/>
  <c r="P80" i="1" s="1"/>
  <c r="K81" i="1"/>
  <c r="L81" i="1" s="1"/>
  <c r="O81" i="1" s="1"/>
  <c r="P81" i="1" s="1"/>
  <c r="K96" i="1"/>
  <c r="L96" i="1" s="1"/>
  <c r="O96" i="1" s="1"/>
  <c r="P96" i="1" s="1"/>
  <c r="O90" i="1"/>
  <c r="P90" i="1" s="1"/>
  <c r="O72" i="1"/>
  <c r="P72" i="1" s="1"/>
  <c r="O94" i="1"/>
  <c r="P94" i="1" s="1"/>
  <c r="K98" i="1"/>
  <c r="L98" i="1" s="1"/>
  <c r="M98" i="1"/>
  <c r="N98" i="1" s="1"/>
  <c r="O87" i="1"/>
  <c r="P87" i="1" s="1"/>
  <c r="K95" i="1"/>
  <c r="L95" i="1" s="1"/>
  <c r="O95" i="1" s="1"/>
  <c r="P95" i="1" s="1"/>
  <c r="K84" i="1"/>
  <c r="L84" i="1" s="1"/>
  <c r="O84" i="1" s="1"/>
  <c r="P84" i="1" s="1"/>
  <c r="M73" i="1"/>
  <c r="N73" i="1" s="1"/>
  <c r="O73" i="1" s="1"/>
  <c r="P73" i="1" s="1"/>
  <c r="K85" i="1"/>
  <c r="L85" i="1" s="1"/>
  <c r="O85" i="1" s="1"/>
  <c r="P85" i="1" s="1"/>
  <c r="O89" i="1"/>
  <c r="P89" i="1" s="1"/>
  <c r="O74" i="1"/>
  <c r="P74" i="1" s="1"/>
  <c r="O62" i="1"/>
  <c r="O69" i="1"/>
  <c r="O67" i="1"/>
  <c r="O66" i="1"/>
  <c r="O65" i="1"/>
  <c r="O63" i="1"/>
  <c r="O60" i="1"/>
  <c r="O59" i="1"/>
  <c r="O58" i="1"/>
  <c r="M68" i="1"/>
  <c r="N68" i="1" s="1"/>
  <c r="O68" i="1" s="1"/>
  <c r="O61" i="1"/>
  <c r="K70" i="1"/>
  <c r="L70" i="1" s="1"/>
  <c r="O70" i="1" s="1"/>
  <c r="U51" i="1"/>
  <c r="Q95" i="1"/>
  <c r="U45" i="1"/>
  <c r="U31" i="1"/>
  <c r="U41" i="1"/>
  <c r="Q85" i="1"/>
  <c r="U37" i="1"/>
  <c r="Q81" i="1"/>
  <c r="U28" i="1"/>
  <c r="U33" i="1"/>
  <c r="U42" i="1"/>
  <c r="Q86" i="1"/>
  <c r="U43" i="1"/>
  <c r="U29" i="1"/>
  <c r="U24" i="1"/>
  <c r="U18" i="1"/>
  <c r="U47" i="1"/>
  <c r="Q92" i="1"/>
  <c r="Q66" i="1"/>
  <c r="Q60" i="1"/>
  <c r="Q83" i="1"/>
  <c r="Q90" i="1"/>
  <c r="Q70" i="1"/>
  <c r="Q59" i="1"/>
  <c r="Q64" i="1"/>
  <c r="Q65" i="1"/>
  <c r="Q79" i="1"/>
  <c r="Q80" i="1"/>
  <c r="Q88" i="1"/>
  <c r="I13" i="1"/>
  <c r="J13" i="1" s="1"/>
  <c r="Q63" i="1"/>
  <c r="Q98" i="1"/>
  <c r="Q84" i="1"/>
  <c r="Q61" i="1"/>
  <c r="O98" i="1" l="1"/>
  <c r="P98" i="1" s="1"/>
  <c r="O76" i="1"/>
  <c r="P76" i="1" s="1"/>
  <c r="Q82" i="1"/>
  <c r="Q72" i="1"/>
  <c r="Q75" i="1"/>
  <c r="Q94" i="1"/>
  <c r="Q89" i="1"/>
  <c r="Q58" i="1"/>
  <c r="Q87" i="1"/>
  <c r="Q73" i="1"/>
  <c r="R85" i="1"/>
  <c r="T85" i="1" s="1"/>
  <c r="R90" i="1"/>
  <c r="T90" i="1" s="1"/>
  <c r="R94" i="1"/>
  <c r="Q91" i="1"/>
  <c r="R68" i="1"/>
  <c r="Q69" i="1"/>
  <c r="R95" i="1"/>
  <c r="T95" i="1" s="1"/>
  <c r="Q78" i="1"/>
  <c r="Q74" i="1"/>
  <c r="R80" i="1"/>
  <c r="T80" i="1" s="1"/>
  <c r="R64" i="1"/>
  <c r="T64" i="1" s="1"/>
  <c r="R97" i="1"/>
  <c r="Q96" i="1"/>
  <c r="Q93" i="1"/>
  <c r="R93" i="1"/>
  <c r="Q67" i="1"/>
  <c r="Q57" i="1"/>
  <c r="K13" i="1"/>
  <c r="R91" i="1"/>
  <c r="Q71" i="1"/>
  <c r="R71" i="1"/>
  <c r="R61" i="1"/>
  <c r="T61" i="1" s="1"/>
  <c r="Q77" i="1"/>
  <c r="Q76" i="1"/>
  <c r="R66" i="1"/>
  <c r="S66" i="1" s="1"/>
  <c r="Q97" i="1"/>
  <c r="Q68" i="1"/>
  <c r="Q62" i="1"/>
  <c r="T94" i="1" l="1"/>
  <c r="S94" i="1"/>
  <c r="S90" i="1"/>
  <c r="R76" i="1"/>
  <c r="P64" i="1"/>
  <c r="P68" i="1"/>
  <c r="P61" i="1"/>
  <c r="T91" i="1"/>
  <c r="S85" i="1"/>
  <c r="S95" i="1"/>
  <c r="R73" i="1"/>
  <c r="T73" i="1" s="1"/>
  <c r="R58" i="1"/>
  <c r="T58" i="1" s="1"/>
  <c r="S91" i="1"/>
  <c r="R88" i="1"/>
  <c r="S88" i="1" s="1"/>
  <c r="S61" i="1"/>
  <c r="T66" i="1"/>
  <c r="S80" i="1"/>
  <c r="R98" i="1"/>
  <c r="R72" i="1"/>
  <c r="R92" i="1"/>
  <c r="S71" i="1"/>
  <c r="T71" i="1"/>
  <c r="S76" i="1"/>
  <c r="T76" i="1"/>
  <c r="S93" i="1"/>
  <c r="T93" i="1"/>
  <c r="R84" i="1"/>
  <c r="R87" i="1"/>
  <c r="S64" i="1"/>
  <c r="R62" i="1"/>
  <c r="S62" i="1" s="1"/>
  <c r="S68" i="1"/>
  <c r="T68" i="1"/>
  <c r="R86" i="1"/>
  <c r="S97" i="1"/>
  <c r="T97" i="1"/>
  <c r="R69" i="1"/>
  <c r="P66" i="1"/>
  <c r="R65" i="1"/>
  <c r="G57" i="1"/>
  <c r="R82" i="1"/>
  <c r="S73" i="1" l="1"/>
  <c r="P58" i="1"/>
  <c r="S58" i="1"/>
  <c r="T88" i="1"/>
  <c r="R89" i="1"/>
  <c r="R67" i="1"/>
  <c r="T82" i="1"/>
  <c r="S82" i="1"/>
  <c r="R74" i="1"/>
  <c r="R96" i="1"/>
  <c r="T65" i="1"/>
  <c r="S65" i="1"/>
  <c r="T69" i="1"/>
  <c r="S69" i="1"/>
  <c r="R63" i="1"/>
  <c r="H57" i="1"/>
  <c r="K57" i="1" s="1"/>
  <c r="R57" i="1"/>
  <c r="R77" i="1"/>
  <c r="R79" i="1"/>
  <c r="R83" i="1"/>
  <c r="T72" i="1"/>
  <c r="S72" i="1"/>
  <c r="R60" i="1"/>
  <c r="T92" i="1"/>
  <c r="S92" i="1"/>
  <c r="R59" i="1"/>
  <c r="R70" i="1"/>
  <c r="R81" i="1"/>
  <c r="R75" i="1"/>
  <c r="S87" i="1"/>
  <c r="T87" i="1"/>
  <c r="S84" i="1"/>
  <c r="T84" i="1"/>
  <c r="S98" i="1"/>
  <c r="T98" i="1"/>
  <c r="R78" i="1"/>
  <c r="S86" i="1"/>
  <c r="T86" i="1"/>
  <c r="T62" i="1"/>
  <c r="M57" i="1" l="1"/>
  <c r="N57" i="1" s="1"/>
  <c r="L57" i="1"/>
  <c r="P62" i="1"/>
  <c r="S89" i="1"/>
  <c r="T89" i="1"/>
  <c r="T83" i="1"/>
  <c r="S83" i="1"/>
  <c r="S74" i="1"/>
  <c r="T74" i="1"/>
  <c r="S78" i="1"/>
  <c r="T78" i="1"/>
  <c r="T79" i="1"/>
  <c r="S79" i="1"/>
  <c r="P65" i="1"/>
  <c r="S96" i="1"/>
  <c r="T96" i="1"/>
  <c r="S60" i="1"/>
  <c r="T60" i="1"/>
  <c r="T75" i="1"/>
  <c r="S75" i="1"/>
  <c r="T81" i="1"/>
  <c r="S81" i="1"/>
  <c r="P69" i="1"/>
  <c r="S70" i="1"/>
  <c r="T70" i="1"/>
  <c r="S77" i="1"/>
  <c r="T77" i="1"/>
  <c r="S59" i="1"/>
  <c r="T59" i="1"/>
  <c r="S57" i="1"/>
  <c r="T57" i="1"/>
  <c r="T63" i="1"/>
  <c r="S63" i="1"/>
  <c r="T67" i="1"/>
  <c r="S67" i="1"/>
  <c r="I3" i="1" l="1"/>
  <c r="I5" i="1" s="1"/>
  <c r="I4" i="1"/>
  <c r="I6" i="1" s="1"/>
  <c r="P60" i="1"/>
  <c r="P70" i="1"/>
  <c r="P63" i="1"/>
  <c r="O57" i="1"/>
  <c r="P59" i="1"/>
  <c r="P67" i="1"/>
  <c r="P57" i="1" l="1"/>
  <c r="I8" i="1"/>
  <c r="I7" i="1"/>
  <c r="C4" i="32" a="1"/>
  <c r="C4" i="32" l="1"/>
  <c r="G4" i="32" s="1"/>
  <c r="C33" i="32" l="1" a="1"/>
  <c r="C33" i="3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<sst xmlns="http://schemas.openxmlformats.org/spreadsheetml/2006/main" count="2209" uniqueCount="107">
  <si>
    <t>Propeller Type</t>
  </si>
  <si>
    <t>P4119</t>
  </si>
  <si>
    <t>Number of Blades Z [n]</t>
  </si>
  <si>
    <t>J</t>
  </si>
  <si>
    <t>Results</t>
  </si>
  <si>
    <t>R=0.75 Kt</t>
  </si>
  <si>
    <t>Rnc</t>
  </si>
  <si>
    <t>CDm</t>
  </si>
  <si>
    <t>CDs</t>
  </si>
  <si>
    <t>ΔCD</t>
  </si>
  <si>
    <t>ΔKt</t>
  </si>
  <si>
    <t>ΔKq</t>
  </si>
  <si>
    <t>Ae/A0</t>
  </si>
  <si>
    <t>Ve</t>
  </si>
  <si>
    <t>T</t>
  </si>
  <si>
    <t>[N]</t>
  </si>
  <si>
    <t>R=0.75 Kq</t>
  </si>
  <si>
    <t>P/D</t>
  </si>
  <si>
    <r>
      <t xml:space="preserve">Angular Velocity </t>
    </r>
    <r>
      <rPr>
        <sz val="11"/>
        <color theme="1"/>
        <rFont val="Aptos Narrow"/>
        <family val="2"/>
      </rPr>
      <t>ω</t>
    </r>
  </si>
  <si>
    <t>Q</t>
  </si>
  <si>
    <t>[N*m]</t>
  </si>
  <si>
    <t>ITTC KT</t>
  </si>
  <si>
    <t>Propeller Diameter D [m]</t>
  </si>
  <si>
    <t>kT</t>
  </si>
  <si>
    <t>-</t>
  </si>
  <si>
    <t>ITTC KQ</t>
  </si>
  <si>
    <t>Propeller Radious R [m]</t>
  </si>
  <si>
    <t>kp</t>
  </si>
  <si>
    <t>kQ</t>
  </si>
  <si>
    <t>ITTC 10KQ</t>
  </si>
  <si>
    <t>Rotational Speed N [rpm]</t>
  </si>
  <si>
    <t>10KQ</t>
  </si>
  <si>
    <t>Rotational Speed n [rps]</t>
  </si>
  <si>
    <t>𝜂0</t>
  </si>
  <si>
    <t>Water Desnsity ρw [kg/m^3]</t>
  </si>
  <si>
    <t>Kinematic Velocity υ [m^2/s]</t>
  </si>
  <si>
    <t>x=r/R</t>
  </si>
  <si>
    <t>c/D</t>
  </si>
  <si>
    <t>t_M/c</t>
  </si>
  <si>
    <t>f_M/c</t>
  </si>
  <si>
    <t>r/R</t>
  </si>
  <si>
    <t>r</t>
  </si>
  <si>
    <t>V</t>
  </si>
  <si>
    <t>c</t>
  </si>
  <si>
    <t>Re</t>
  </si>
  <si>
    <t>t_m/c</t>
  </si>
  <si>
    <t>Pitch angle [rad]</t>
  </si>
  <si>
    <t>B [rad]</t>
  </si>
  <si>
    <t>Bi [rad]</t>
  </si>
  <si>
    <t>Angle of attack, α [rad]</t>
  </si>
  <si>
    <t>Pitch Angle[deg]</t>
  </si>
  <si>
    <t>B [deg]</t>
  </si>
  <si>
    <t>Bi [deg]</t>
  </si>
  <si>
    <t>Angle of attack, α [deg]</t>
  </si>
  <si>
    <t>CL</t>
  </si>
  <si>
    <t>CD</t>
  </si>
  <si>
    <t>Ɛ</t>
  </si>
  <si>
    <t>F</t>
  </si>
  <si>
    <t>K</t>
  </si>
  <si>
    <t>a/(1+a)</t>
  </si>
  <si>
    <t>a</t>
  </si>
  <si>
    <t>a'/(1-a')</t>
  </si>
  <si>
    <t>a'</t>
  </si>
  <si>
    <t>Diferença</t>
  </si>
  <si>
    <t>Módulo</t>
  </si>
  <si>
    <t>L</t>
  </si>
  <si>
    <t>D</t>
  </si>
  <si>
    <t>dT</t>
  </si>
  <si>
    <t>dQ</t>
  </si>
  <si>
    <t>Never Changes</t>
  </si>
  <si>
    <t>Changes</t>
  </si>
  <si>
    <t>Assume</t>
  </si>
  <si>
    <t>x'/c</t>
  </si>
  <si>
    <t>t/tM</t>
  </si>
  <si>
    <t>f/fM</t>
  </si>
  <si>
    <t>\</t>
  </si>
  <si>
    <t>Model</t>
  </si>
  <si>
    <t xml:space="preserve">J </t>
  </si>
  <si>
    <t>KT</t>
  </si>
  <si>
    <t>KQ</t>
  </si>
  <si>
    <t>ⴄo</t>
  </si>
  <si>
    <t>q</t>
  </si>
  <si>
    <t>Prototype</t>
  </si>
  <si>
    <t>KT-n</t>
  </si>
  <si>
    <t>KQ-n</t>
  </si>
  <si>
    <t>10KQ-n</t>
  </si>
  <si>
    <t>ⴄo-n</t>
  </si>
  <si>
    <t>ITTC</t>
  </si>
  <si>
    <t>Camber and Thickness Distributions</t>
  </si>
  <si>
    <t>x=r/R=0.2000</t>
  </si>
  <si>
    <t>x=r/R=0.3000</t>
  </si>
  <si>
    <t>x=r/R=0.4000</t>
  </si>
  <si>
    <t>x=r/R=0.5000</t>
  </si>
  <si>
    <t>Propeller</t>
  </si>
  <si>
    <t>t/t_M</t>
  </si>
  <si>
    <t>t/c</t>
  </si>
  <si>
    <t>f/c</t>
  </si>
  <si>
    <t>y back</t>
  </si>
  <si>
    <t>y face</t>
  </si>
  <si>
    <t>Z</t>
  </si>
  <si>
    <t>x=r/R=0.6000</t>
  </si>
  <si>
    <t>x=r/R=0.7000</t>
  </si>
  <si>
    <t>x=r/R=0.8000</t>
  </si>
  <si>
    <t>x=r/R=0.9000</t>
  </si>
  <si>
    <t>x=r/R=1.0000</t>
  </si>
  <si>
    <t>PROPGEOM</t>
  </si>
  <si>
    <t>DTRC Propeller P4119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</si>
</sst>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4" xfId="0" applyBorder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164" fontId="0" fillId="0" borderId="0" xfId="0" applyNumberFormat="1"/>
    <xf numFmtId="0" fontId="0" fillId="0" borderId="22" xfId="0" applyBorder="1"/>
    <xf numFmtId="164" fontId="0" fillId="0" borderId="1" xfId="0" applyNumberFormat="1" applyBorder="1"/>
    <xf numFmtId="0" fontId="0" fillId="0" borderId="17" xfId="0" applyBorder="1"/>
    <xf numFmtId="0" fontId="0" fillId="8" borderId="17" xfId="0" applyFill="1" applyBorder="1"/>
    <xf numFmtId="164" fontId="0" fillId="8" borderId="17" xfId="0" applyNumberFormat="1" applyFill="1" applyBorder="1"/>
    <xf numFmtId="0" fontId="0" fillId="7" borderId="23" xfId="0" applyFill="1" applyBorder="1"/>
    <xf numFmtId="0" fontId="0" fillId="7" borderId="4" xfId="0" applyFill="1" applyBorder="1"/>
    <xf numFmtId="0" fontId="0" fillId="7" borderId="6" xfId="0" applyFill="1" applyBorder="1"/>
    <xf numFmtId="0" fontId="0" fillId="9" borderId="17" xfId="0" applyFill="1" applyBorder="1"/>
    <xf numFmtId="0" fontId="0" fillId="10" borderId="10" xfId="0" applyFill="1" applyBorder="1" applyAlignment="1">
      <alignment horizontal="center"/>
    </xf>
    <xf numFmtId="0" fontId="2" fillId="11" borderId="24" xfId="0" applyFont="1" applyFill="1" applyBorder="1"/>
    <xf numFmtId="0" fontId="2" fillId="11" borderId="20" xfId="0" applyFont="1" applyFill="1" applyBorder="1"/>
    <xf numFmtId="0" fontId="2" fillId="11" borderId="21" xfId="0" applyFont="1" applyFill="1" applyBorder="1"/>
    <xf numFmtId="0" fontId="0" fillId="2" borderId="0" xfId="0" applyFill="1"/>
    <xf numFmtId="0" fontId="0" fillId="6" borderId="10" xfId="0" applyFill="1" applyBorder="1" applyAlignment="1">
      <alignment horizontal="center"/>
    </xf>
    <xf numFmtId="0" fontId="0" fillId="6" borderId="17" xfId="0" applyFill="1" applyBorder="1"/>
    <xf numFmtId="165" fontId="0" fillId="0" borderId="1" xfId="0" applyNumberFormat="1" applyBorder="1"/>
    <xf numFmtId="2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12" borderId="1" xfId="0" applyFill="1" applyBorder="1"/>
    <xf numFmtId="0" fontId="0" fillId="6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wrapText="1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2" fontId="0" fillId="14" borderId="28" xfId="0" applyNumberFormat="1" applyFill="1" applyBorder="1" applyAlignment="1">
      <alignment horizontal="center" vertical="center"/>
    </xf>
    <xf numFmtId="2" fontId="0" fillId="14" borderId="3" xfId="0" applyNumberFormat="1" applyFill="1" applyBorder="1" applyAlignment="1">
      <alignment horizontal="center" vertical="center"/>
    </xf>
    <xf numFmtId="2" fontId="0" fillId="14" borderId="32" xfId="0" applyNumberForma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2" fillId="13" borderId="25" xfId="0" applyFont="1" applyFill="1" applyBorder="1" applyAlignment="1">
      <alignment horizontal="center"/>
    </xf>
    <xf numFmtId="0" fontId="0" fillId="13" borderId="26" xfId="0" applyFill="1" applyBorder="1" applyAlignment="1">
      <alignment horizontal="center"/>
    </xf>
    <xf numFmtId="0" fontId="0" fillId="13" borderId="27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5" fillId="13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6.xml"/><Relationship Id="rId42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19.xml"/><Relationship Id="rId50" Type="http://schemas.openxmlformats.org/officeDocument/2006/relationships/externalLink" Target="externalLinks/externalLink22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37" Type="http://schemas.openxmlformats.org/officeDocument/2006/relationships/externalLink" Target="externalLinks/externalLink9.xml"/><Relationship Id="rId40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17.xml"/><Relationship Id="rId53" Type="http://schemas.openxmlformats.org/officeDocument/2006/relationships/externalLink" Target="externalLinks/externalLink25.xml"/><Relationship Id="rId58" Type="http://schemas.microsoft.com/office/2017/06/relationships/rdRichValue" Target="richData/rdrichvalue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externalLink" Target="externalLinks/externalLink7.xml"/><Relationship Id="rId43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20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5.xml"/><Relationship Id="rId38" Type="http://schemas.openxmlformats.org/officeDocument/2006/relationships/externalLink" Target="externalLinks/externalLink10.xml"/><Relationship Id="rId46" Type="http://schemas.openxmlformats.org/officeDocument/2006/relationships/externalLink" Target="externalLinks/externalLink18.xml"/><Relationship Id="rId59" Type="http://schemas.microsoft.com/office/2017/06/relationships/rdRichValueStructure" Target="richData/rdrichvaluestructure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3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8.xml"/><Relationship Id="rId49" Type="http://schemas.openxmlformats.org/officeDocument/2006/relationships/externalLink" Target="externalLinks/externalLink21.xml"/><Relationship Id="rId57" Type="http://schemas.openxmlformats.org/officeDocument/2006/relationships/sheetMetadata" Target="metadata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3.xml"/><Relationship Id="rId44" Type="http://schemas.openxmlformats.org/officeDocument/2006/relationships/externalLink" Target="externalLinks/externalLink16.xml"/><Relationship Id="rId52" Type="http://schemas.openxmlformats.org/officeDocument/2006/relationships/externalLink" Target="externalLinks/externalLink24.xml"/><Relationship Id="rId60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625885602568472"/>
          <c:y val="0.17176163228903862"/>
          <c:w val="0.76222759313400179"/>
          <c:h val="0.6408882045444040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'Open Water Diagram'!$F$2</c:f>
              <c:strCache>
                <c:ptCount val="1"/>
                <c:pt idx="0">
                  <c:v>ⴄo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'Open Water Diagram'!$B$3:$B$27</c:f>
              <c:numCache>
                <c:formatCode>0.00</c:formatCode>
                <c:ptCount val="25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1.08</c:v>
                </c:pt>
                <c:pt idx="23">
                  <c:v>1.0900000000000001</c:v>
                </c:pt>
                <c:pt idx="24">
                  <c:v>1.1000000000000001</c:v>
                </c:pt>
              </c:numCache>
            </c:numRef>
          </c:xVal>
          <c:yVal>
            <c:numRef>
              <c:f>'Open Water Diagram'!$F$3:$F$27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0.55878608563698162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37-4E41-8548-074AA5FF1030}"/>
            </c:ext>
          </c:extLst>
        </c:ser>
        <c:ser>
          <c:idx val="1"/>
          <c:order val="1"/>
          <c:tx>
            <c:strRef>
              <c:f>'Open Water Diagram'!$E$2</c:f>
              <c:strCache>
                <c:ptCount val="1"/>
                <c:pt idx="0">
                  <c:v>10KQ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'Open Water Diagram'!$B$3:$B$27</c:f>
              <c:numCache>
                <c:formatCode>0.00</c:formatCode>
                <c:ptCount val="25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1.08</c:v>
                </c:pt>
                <c:pt idx="23">
                  <c:v>1.0900000000000001</c:v>
                </c:pt>
                <c:pt idx="24">
                  <c:v>1.1000000000000001</c:v>
                </c:pt>
              </c:numCache>
            </c:numRef>
          </c:xVal>
          <c:yVal>
            <c:numRef>
              <c:f>'Open Water Diagram'!$E$3:$E$27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0.21466389773639127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37-4E41-8548-074AA5FF1030}"/>
            </c:ext>
          </c:extLst>
        </c:ser>
        <c:ser>
          <c:idx val="2"/>
          <c:order val="2"/>
          <c:tx>
            <c:strRef>
              <c:f>'Open Water Diagram'!$C$2</c:f>
              <c:strCache>
                <c:ptCount val="1"/>
                <c:pt idx="0">
                  <c:v>KT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'Open Water Diagram'!$B$3:$B$27</c:f>
              <c:numCache>
                <c:formatCode>0.00</c:formatCode>
                <c:ptCount val="25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1.08</c:v>
                </c:pt>
                <c:pt idx="23">
                  <c:v>1.0900000000000001</c:v>
                </c:pt>
                <c:pt idx="24">
                  <c:v>1.1000000000000001</c:v>
                </c:pt>
              </c:numCache>
            </c:numRef>
          </c:xVal>
          <c:yVal>
            <c:numRef>
              <c:f>'Open Water Diagram'!$C$3:$C$27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7.5367561203823957E-2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937-4E41-8548-074AA5FF1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37680"/>
        <c:axId val="940238160"/>
      </c:scatterChart>
      <c:valAx>
        <c:axId val="94023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40238160"/>
        <c:crosses val="autoZero"/>
        <c:crossBetween val="midCat"/>
      </c:valAx>
      <c:valAx>
        <c:axId val="94023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4023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Prototype</a:t>
            </a:r>
          </a:p>
        </c:rich>
      </c:tx>
      <c:layout>
        <c:manualLayout>
          <c:xMode val="edge"/>
          <c:yMode val="edge"/>
          <c:x val="0.4441216375868049"/>
          <c:y val="4.66753784851772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625885602568472"/>
          <c:y val="0.17176163228903862"/>
          <c:w val="0.76222759313400179"/>
          <c:h val="0.6408882045444040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'Open Water Diagram'!$F$32</c:f>
              <c:strCache>
                <c:ptCount val="1"/>
                <c:pt idx="0">
                  <c:v>ⴄo-n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'Open Water Diagram'!$B$33:$B$57</c:f>
              <c:numCache>
                <c:formatCode>0.00</c:formatCode>
                <c:ptCount val="25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1.08</c:v>
                </c:pt>
                <c:pt idx="23">
                  <c:v>1.0900000000000001</c:v>
                </c:pt>
                <c:pt idx="24">
                  <c:v>1.1000000000000001</c:v>
                </c:pt>
              </c:numCache>
            </c:numRef>
          </c:xVal>
          <c:yVal>
            <c:numRef>
              <c:f>'Open Water Diagram'!$F$33:$F$57</c:f>
              <c:numCache>
                <c:formatCode>General</c:formatCode>
                <c:ptCount val="25"/>
                <c:pt idx="0">
                  <c:v>1.092566619745311E-2</c:v>
                </c:pt>
                <c:pt idx="1">
                  <c:v>5.3944120409826816E-2</c:v>
                </c:pt>
                <c:pt idx="2">
                  <c:v>0.10606737292370147</c:v>
                </c:pt>
                <c:pt idx="3">
                  <c:v>0.15639178697698985</c:v>
                </c:pt>
                <c:pt idx="4">
                  <c:v>0.20497857144431716</c:v>
                </c:pt>
                <c:pt idx="5">
                  <c:v>0.25187605959577747</c:v>
                </c:pt>
                <c:pt idx="6">
                  <c:v>0.29711249113266303</c:v>
                </c:pt>
                <c:pt idx="7">
                  <c:v>0.34069200112942427</c:v>
                </c:pt>
                <c:pt idx="8">
                  <c:v>0.38259026445850025</c:v>
                </c:pt>
                <c:pt idx="9">
                  <c:v>0.42274784516840624</c:v>
                </c:pt>
                <c:pt idx="10">
                  <c:v>0.4610595570397002</c:v>
                </c:pt>
                <c:pt idx="11">
                  <c:v>0.49735918468047208</c:v>
                </c:pt>
                <c:pt idx="12">
                  <c:v>0.53139383573941668</c:v>
                </c:pt>
                <c:pt idx="13">
                  <c:v>0.56278350092695506</c:v>
                </c:pt>
                <c:pt idx="14">
                  <c:v>0.59095388932128523</c:v>
                </c:pt>
                <c:pt idx="15">
                  <c:v>0.61501997623412774</c:v>
                </c:pt>
                <c:pt idx="16">
                  <c:v>0.63357064994739909</c:v>
                </c:pt>
                <c:pt idx="17">
                  <c:v>0.64424297340688563</c:v>
                </c:pt>
                <c:pt idx="18">
                  <c:v>0.64280457787971856</c:v>
                </c:pt>
                <c:pt idx="19">
                  <c:v>0.62090562747811584</c:v>
                </c:pt>
                <c:pt idx="20">
                  <c:v>0.54984750543034933</c:v>
                </c:pt>
                <c:pt idx="21">
                  <c:v>0.40447112402632124</c:v>
                </c:pt>
                <c:pt idx="22">
                  <c:v>0.19155614575058424</c:v>
                </c:pt>
                <c:pt idx="23">
                  <c:v>7.4104190752551966E-2</c:v>
                </c:pt>
                <c:pt idx="24">
                  <c:v>-8.6677357020408227E-2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63-4677-9630-A548E45297F0}"/>
            </c:ext>
          </c:extLst>
        </c:ser>
        <c:ser>
          <c:idx val="1"/>
          <c:order val="1"/>
          <c:tx>
            <c:strRef>
              <c:f>'Open Water Diagram'!$E$32</c:f>
              <c:strCache>
                <c:ptCount val="1"/>
                <c:pt idx="0">
                  <c:v>10KQ-n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'Open Water Diagram'!$B$33:$B$57</c:f>
              <c:numCache>
                <c:formatCode>0.00</c:formatCode>
                <c:ptCount val="25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1.08</c:v>
                </c:pt>
                <c:pt idx="23">
                  <c:v>1.0900000000000001</c:v>
                </c:pt>
                <c:pt idx="24">
                  <c:v>1.1000000000000001</c:v>
                </c:pt>
              </c:numCache>
            </c:numRef>
          </c:xVal>
          <c:yVal>
            <c:numRef>
              <c:f>'Open Water Diagram'!$E$33:$E$57</c:f>
              <c:numCache>
                <c:formatCode>General</c:formatCode>
                <c:ptCount val="25"/>
                <c:pt idx="0">
                  <c:v>1.3336959135730755</c:v>
                </c:pt>
                <c:pt idx="1">
                  <c:v>1.2955811911783068</c:v>
                </c:pt>
                <c:pt idx="2">
                  <c:v>1.2469859402156216</c:v>
                </c:pt>
                <c:pt idx="3">
                  <c:v>1.1969492189399924</c:v>
                </c:pt>
                <c:pt idx="4">
                  <c:v>1.1456239852337404</c:v>
                </c:pt>
                <c:pt idx="5">
                  <c:v>1.0932450364617796</c:v>
                </c:pt>
                <c:pt idx="6">
                  <c:v>1.0400033086358342</c:v>
                </c:pt>
                <c:pt idx="7">
                  <c:v>0.98602461526487928</c:v>
                </c:pt>
                <c:pt idx="8">
                  <c:v>0.93138013259953978</c:v>
                </c:pt>
                <c:pt idx="9">
                  <c:v>0.87609887072485604</c:v>
                </c:pt>
                <c:pt idx="10">
                  <c:v>0.82017605260563387</c:v>
                </c:pt>
                <c:pt idx="11">
                  <c:v>0.76358817032111792</c:v>
                </c:pt>
                <c:pt idx="12">
                  <c:v>0.70629380420774213</c:v>
                </c:pt>
                <c:pt idx="13">
                  <c:v>0.64823854266459036</c:v>
                </c:pt>
                <c:pt idx="14">
                  <c:v>0.58935982926348152</c:v>
                </c:pt>
                <c:pt idx="15">
                  <c:v>0.52959087801030214</c:v>
                </c:pt>
                <c:pt idx="16">
                  <c:v>0.46886153502096234</c:v>
                </c:pt>
                <c:pt idx="17">
                  <c:v>0.40709771052732824</c:v>
                </c:pt>
                <c:pt idx="18">
                  <c:v>0.34422875518054852</c:v>
                </c:pt>
                <c:pt idx="19">
                  <c:v>0.28018463462786847</c:v>
                </c:pt>
                <c:pt idx="20">
                  <c:v>0.20915827603546661</c:v>
                </c:pt>
                <c:pt idx="21">
                  <c:v>0.14829940060202401</c:v>
                </c:pt>
                <c:pt idx="22">
                  <c:v>0.10768934799457404</c:v>
                </c:pt>
                <c:pt idx="23">
                  <c:v>9.4038980389532997E-2</c:v>
                </c:pt>
                <c:pt idx="24">
                  <c:v>8.0332151611694422E-2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63-4677-9630-A548E45297F0}"/>
            </c:ext>
          </c:extLst>
        </c:ser>
        <c:ser>
          <c:idx val="2"/>
          <c:order val="2"/>
          <c:tx>
            <c:strRef>
              <c:f>'Open Water Diagram'!$C$32</c:f>
              <c:strCache>
                <c:ptCount val="1"/>
                <c:pt idx="0">
                  <c:v>KT-n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'Open Water Diagram'!$B$33:$B$57</c:f>
              <c:numCache>
                <c:formatCode>0.00</c:formatCode>
                <c:ptCount val="25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1.08</c:v>
                </c:pt>
                <c:pt idx="23">
                  <c:v>1.0900000000000001</c:v>
                </c:pt>
                <c:pt idx="24">
                  <c:v>1.1000000000000001</c:v>
                </c:pt>
              </c:numCache>
            </c:numRef>
          </c:xVal>
          <c:yVal>
            <c:numRef>
              <c:f>'Open Water Diagram'!$C$33:$C$57</c:f>
              <c:numCache>
                <c:formatCode>General</c:formatCode>
                <c:ptCount val="25"/>
                <c:pt idx="0">
                  <c:v>0.91555537500290951</c:v>
                </c:pt>
                <c:pt idx="1">
                  <c:v>0.87825092227611001</c:v>
                </c:pt>
                <c:pt idx="2">
                  <c:v>0.83104250601311136</c:v>
                </c:pt>
                <c:pt idx="3">
                  <c:v>0.78411231903597789</c:v>
                </c:pt>
                <c:pt idx="4">
                  <c:v>0.7377350754665809</c:v>
                </c:pt>
                <c:pt idx="5">
                  <c:v>0.69206082225832521</c:v>
                </c:pt>
                <c:pt idx="6">
                  <c:v>0.64716384300756624</c:v>
                </c:pt>
                <c:pt idx="7">
                  <c:v>0.60306138123077335</c:v>
                </c:pt>
                <c:pt idx="8">
                  <c:v>0.55973280552917482</c:v>
                </c:pt>
                <c:pt idx="9">
                  <c:v>0.51713255377749523</c:v>
                </c:pt>
                <c:pt idx="10">
                  <c:v>0.4751973142179835</c:v>
                </c:pt>
                <c:pt idx="11">
                  <c:v>0.43385690406712973</c:v>
                </c:pt>
                <c:pt idx="12">
                  <c:v>0.3930343668938896</c:v>
                </c:pt>
                <c:pt idx="13">
                  <c:v>0.35264904983520584</c:v>
                </c:pt>
                <c:pt idx="14">
                  <c:v>0.3126194211815384</c:v>
                </c:pt>
                <c:pt idx="15">
                  <c:v>0.27286530796566294</c:v>
                </c:pt>
                <c:pt idx="16">
                  <c:v>0.2333079495581917</c:v>
                </c:pt>
                <c:pt idx="17">
                  <c:v>0.1938694120053579</c:v>
                </c:pt>
                <c:pt idx="18">
                  <c:v>0.15447687180335551</c:v>
                </c:pt>
                <c:pt idx="19">
                  <c:v>0.11506047800349783</c:v>
                </c:pt>
                <c:pt idx="20">
                  <c:v>7.2259870842849211E-2</c:v>
                </c:pt>
                <c:pt idx="21">
                  <c:v>3.5893638697011024E-2</c:v>
                </c:pt>
                <c:pt idx="22">
                  <c:v>1.2001207660518811E-2</c:v>
                </c:pt>
                <c:pt idx="23">
                  <c:v>4.0170205276851252E-3</c:v>
                </c:pt>
                <c:pt idx="24">
                  <c:v>-3.9772440674905466E-3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63-4677-9630-A548E4529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37680"/>
        <c:axId val="940238160"/>
      </c:scatterChart>
      <c:valAx>
        <c:axId val="94023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40238160"/>
        <c:crosses val="autoZero"/>
        <c:crossBetween val="midCat"/>
      </c:valAx>
      <c:valAx>
        <c:axId val="94023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4023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ITTC</a:t>
            </a:r>
          </a:p>
        </c:rich>
      </c:tx>
      <c:layout>
        <c:manualLayout>
          <c:xMode val="edge"/>
          <c:yMode val="edge"/>
          <c:x val="0.4441216375868049"/>
          <c:y val="4.66753784851772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0625885602568472"/>
          <c:y val="0.17176163228903862"/>
          <c:w val="0.76222759313400179"/>
          <c:h val="0.6408882045444040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'Open Water Diagram'!$F$62</c:f>
              <c:strCache>
                <c:ptCount val="1"/>
                <c:pt idx="0">
                  <c:v>ⴄo-n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'Open Water Diagram'!$B$63:$B$87</c:f>
              <c:numCache>
                <c:formatCode>0.00</c:formatCode>
                <c:ptCount val="25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1.08</c:v>
                </c:pt>
                <c:pt idx="23">
                  <c:v>1.0900000000000001</c:v>
                </c:pt>
                <c:pt idx="24">
                  <c:v>1.1000000000000001</c:v>
                </c:pt>
              </c:numCache>
            </c:numRef>
          </c:xVal>
          <c:yVal>
            <c:numRef>
              <c:f>'Open Water Diagram'!$F$63:$F$87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0.55878241493969827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F5-4080-AA4E-722BCF50B764}"/>
            </c:ext>
          </c:extLst>
        </c:ser>
        <c:ser>
          <c:idx val="1"/>
          <c:order val="1"/>
          <c:tx>
            <c:strRef>
              <c:f>'Open Water Diagram'!$E$62</c:f>
              <c:strCache>
                <c:ptCount val="1"/>
                <c:pt idx="0">
                  <c:v>10KQ-n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'Open Water Diagram'!$B$63:$B$87</c:f>
              <c:numCache>
                <c:formatCode>0.00</c:formatCode>
                <c:ptCount val="25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1.08</c:v>
                </c:pt>
                <c:pt idx="23">
                  <c:v>1.0900000000000001</c:v>
                </c:pt>
                <c:pt idx="24">
                  <c:v>1.1000000000000001</c:v>
                </c:pt>
              </c:numCache>
            </c:numRef>
          </c:xVal>
          <c:yVal>
            <c:numRef>
              <c:f>'Open Water Diagram'!$E$63:$E$87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0.2146649486825799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F5-4080-AA4E-722BCF50B764}"/>
            </c:ext>
          </c:extLst>
        </c:ser>
        <c:ser>
          <c:idx val="2"/>
          <c:order val="2"/>
          <c:tx>
            <c:strRef>
              <c:f>'Open Water Diagram'!$C$62</c:f>
              <c:strCache>
                <c:ptCount val="1"/>
                <c:pt idx="0">
                  <c:v>KT-n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'Open Water Diagram'!$B$63:$B$87</c:f>
              <c:numCache>
                <c:formatCode>0.00</c:formatCode>
                <c:ptCount val="25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1.08</c:v>
                </c:pt>
                <c:pt idx="23">
                  <c:v>1.0900000000000001</c:v>
                </c:pt>
                <c:pt idx="24">
                  <c:v>1.1000000000000001</c:v>
                </c:pt>
              </c:numCache>
            </c:numRef>
          </c:xVal>
          <c:yVal>
            <c:numRef>
              <c:f>'Open Water Diagram'!$C$63:$C$87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7.5367435090281321E-2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F5-4080-AA4E-722BCF50B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37680"/>
        <c:axId val="940238160"/>
      </c:scatterChart>
      <c:valAx>
        <c:axId val="94023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40238160"/>
        <c:crosses val="autoZero"/>
        <c:crossBetween val="midCat"/>
      </c:valAx>
      <c:valAx>
        <c:axId val="94023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4023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554064</xdr:colOff>
      <xdr:row>3</xdr:row>
      <xdr:rowOff>69582</xdr:rowOff>
    </xdr:from>
    <xdr:to>
      <xdr:col>18</xdr:col>
      <xdr:colOff>535014</xdr:colOff>
      <xdr:row>25</xdr:row>
      <xdr:rowOff>161022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63A2DD-2618-BA34-0F18-9B01DC044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16144</xdr:colOff>
      <xdr:row>32</xdr:row>
      <xdr:rowOff>113008</xdr:rowOff>
    </xdr:from>
    <xdr:to>
      <xdr:col>18</xdr:col>
      <xdr:colOff>610569</xdr:colOff>
      <xdr:row>55</xdr:row>
      <xdr:rowOff>10718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34C353-BAF6-4DDD-BB13-95694DC16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403412</xdr:colOff>
      <xdr:row>60</xdr:row>
      <xdr:rowOff>190500</xdr:rowOff>
    </xdr:from>
    <xdr:to>
      <xdr:col>19</xdr:col>
      <xdr:colOff>392720</xdr:colOff>
      <xdr:row>82</xdr:row>
      <xdr:rowOff>20975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0F12B9-7509-41CE-8B0D-2A95922D86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a6a94ba29721b529/Documents/RP2_Navio.xlsx" TargetMode="External"/><Relationship Id="rId1" Type="http://schemas.openxmlformats.org/officeDocument/2006/relationships/externalLinkPath" Target="RP2_Navi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0,35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0,5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0,0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0,9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0,8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0,7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0,3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0,15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0,65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0,55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0,25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0,85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0,05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0,95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0,75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0,45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0,2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0,6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0,1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0,4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1,09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1,05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1,1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J=1,08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=0.01"/>
      <sheetName val="J=0.05"/>
      <sheetName val="J=0.1"/>
      <sheetName val="J=0.15"/>
      <sheetName val="J=0.2"/>
      <sheetName val="J=0.25"/>
      <sheetName val="J=0.3"/>
      <sheetName val="J=0.35"/>
      <sheetName val="J=0.4"/>
      <sheetName val="J=0.45"/>
      <sheetName val="J=0.5"/>
      <sheetName val="J=0.55"/>
      <sheetName val="J=0.6"/>
      <sheetName val="J=0.65"/>
      <sheetName val="J=0.7"/>
      <sheetName val="J=0.75"/>
      <sheetName val="J=0.8"/>
      <sheetName val="J=0.85"/>
      <sheetName val="J=0.9"/>
      <sheetName val="J=0.95"/>
      <sheetName val="J=1"/>
      <sheetName val="J=1.05"/>
      <sheetName val="J=1.08"/>
      <sheetName val="J=1.09"/>
      <sheetName val="J=1.1"/>
      <sheetName val="Open Water Diag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3">
          <cell r="C3">
            <v>0.91555537500290951</v>
          </cell>
          <cell r="D3">
            <v>0.13336959135730755</v>
          </cell>
          <cell r="E3">
            <v>1.3336959135730755</v>
          </cell>
          <cell r="F3">
            <v>1.092566619745311E-2</v>
          </cell>
          <cell r="G3">
            <v>0.83960410753095971</v>
          </cell>
        </row>
        <row r="4">
          <cell r="C4">
            <v>0.87825092227611001</v>
          </cell>
          <cell r="D4">
            <v>0.12955811911783069</v>
          </cell>
          <cell r="E4">
            <v>1.2955811911783068</v>
          </cell>
          <cell r="F4">
            <v>5.3944120409826816E-2</v>
          </cell>
          <cell r="G4">
            <v>0.83414404803683151</v>
          </cell>
        </row>
        <row r="5">
          <cell r="C5">
            <v>0.83104250601311136</v>
          </cell>
          <cell r="D5">
            <v>0.12469859402156215</v>
          </cell>
          <cell r="E5">
            <v>1.2469859402156216</v>
          </cell>
          <cell r="F5">
            <v>0.10606737292370147</v>
          </cell>
          <cell r="G5">
            <v>0.82635001238268546</v>
          </cell>
        </row>
        <row r="6">
          <cell r="C6">
            <v>0.78411231903597789</v>
          </cell>
          <cell r="D6">
            <v>0.11969492189399925</v>
          </cell>
          <cell r="E6">
            <v>1.1969492189399924</v>
          </cell>
          <cell r="F6">
            <v>0.15639178697698985</v>
          </cell>
          <cell r="G6">
            <v>0.81896883742974291</v>
          </cell>
        </row>
        <row r="7">
          <cell r="C7">
            <v>0.7377350754665809</v>
          </cell>
          <cell r="D7">
            <v>0.11456239852337403</v>
          </cell>
          <cell r="E7">
            <v>1.1456239852337404</v>
          </cell>
          <cell r="F7">
            <v>0.20497857144431716</v>
          </cell>
          <cell r="G7">
            <v>0.81230194443523085</v>
          </cell>
        </row>
        <row r="8">
          <cell r="C8">
            <v>0.69206082225832521</v>
          </cell>
          <cell r="D8">
            <v>0.10932450364617796</v>
          </cell>
          <cell r="E8">
            <v>1.0932450364617796</v>
          </cell>
          <cell r="F8">
            <v>0.25187605959577747</v>
          </cell>
          <cell r="G8">
            <v>0.80643581071860138</v>
          </cell>
        </row>
        <row r="9">
          <cell r="C9">
            <v>0.64716384300756624</v>
          </cell>
          <cell r="D9">
            <v>0.10400033086358342</v>
          </cell>
          <cell r="E9">
            <v>1.0400033086358342</v>
          </cell>
          <cell r="F9">
            <v>0.29711249113266303</v>
          </cell>
          <cell r="G9">
            <v>0.8013758623735866</v>
          </cell>
        </row>
        <row r="10">
          <cell r="C10">
            <v>0.60306138123077335</v>
          </cell>
          <cell r="D10">
            <v>9.8602461526487925E-2</v>
          </cell>
          <cell r="E10">
            <v>0.98602461526487928</v>
          </cell>
          <cell r="F10">
            <v>0.34069200112942427</v>
          </cell>
          <cell r="G10">
            <v>0.79707552197802944</v>
          </cell>
        </row>
        <row r="11">
          <cell r="C11">
            <v>0.55973280552917482</v>
          </cell>
          <cell r="D11">
            <v>9.3138013259953981E-2</v>
          </cell>
          <cell r="E11">
            <v>0.93138013259953978</v>
          </cell>
          <cell r="F11">
            <v>0.38259026445850025</v>
          </cell>
          <cell r="G11">
            <v>0.79344724762345731</v>
          </cell>
        </row>
        <row r="12">
          <cell r="C12">
            <v>0.51713255377749523</v>
          </cell>
          <cell r="D12">
            <v>8.7609887072485598E-2</v>
          </cell>
          <cell r="E12">
            <v>0.87609887072485604</v>
          </cell>
          <cell r="F12">
            <v>0.42274784516840624</v>
          </cell>
          <cell r="G12">
            <v>0.7903628674249108</v>
          </cell>
        </row>
        <row r="13">
          <cell r="C13">
            <v>0.4751973142179835</v>
          </cell>
          <cell r="D13">
            <v>8.2017605260563384E-2</v>
          </cell>
          <cell r="E13">
            <v>0.82017605260563387</v>
          </cell>
          <cell r="F13">
            <v>0.4610595570397002</v>
          </cell>
          <cell r="G13">
            <v>0.78764542834676365</v>
          </cell>
        </row>
        <row r="14">
          <cell r="C14">
            <v>0.43385690406712973</v>
          </cell>
          <cell r="D14">
            <v>7.6358817032111795E-2</v>
          </cell>
          <cell r="E14">
            <v>0.76358817032111792</v>
          </cell>
          <cell r="F14">
            <v>0.49735918468047208</v>
          </cell>
          <cell r="G14">
            <v>0.78505883605922633</v>
          </cell>
        </row>
        <row r="15">
          <cell r="C15">
            <v>0.3930343668938896</v>
          </cell>
          <cell r="D15">
            <v>7.0629380420774213E-2</v>
          </cell>
          <cell r="E15">
            <v>0.70629380420774213</v>
          </cell>
          <cell r="F15">
            <v>0.53139383573941668</v>
          </cell>
          <cell r="G15">
            <v>0.78228097739375202</v>
          </cell>
        </row>
        <row r="16">
          <cell r="C16">
            <v>0.35264904983520584</v>
          </cell>
          <cell r="D16">
            <v>6.4823854266459036E-2</v>
          </cell>
          <cell r="E16">
            <v>0.64823854266459036</v>
          </cell>
          <cell r="F16">
            <v>0.56278350092695506</v>
          </cell>
          <cell r="G16">
            <v>0.77886463732460387</v>
          </cell>
        </row>
        <row r="17">
          <cell r="C17">
            <v>0.3126194211815384</v>
          </cell>
          <cell r="D17">
            <v>5.8935982926348156E-2</v>
          </cell>
          <cell r="E17">
            <v>0.58935982926348152</v>
          </cell>
          <cell r="F17">
            <v>0.59095388932128523</v>
          </cell>
          <cell r="G17">
            <v>0.77417245298312731</v>
          </cell>
        </row>
        <row r="18">
          <cell r="C18">
            <v>0.27286530796566294</v>
          </cell>
          <cell r="D18">
            <v>5.2959087801030216E-2</v>
          </cell>
          <cell r="E18">
            <v>0.52959087801030214</v>
          </cell>
          <cell r="F18">
            <v>0.61501997623412774</v>
          </cell>
          <cell r="G18">
            <v>0.76726379181252535</v>
          </cell>
        </row>
        <row r="19">
          <cell r="C19">
            <v>0.2333079495581917</v>
          </cell>
          <cell r="D19">
            <v>4.6886153502096233E-2</v>
          </cell>
          <cell r="E19">
            <v>0.46886153502096234</v>
          </cell>
          <cell r="F19">
            <v>0.63357064994739909</v>
          </cell>
          <cell r="G19">
            <v>0.75668402112478472</v>
          </cell>
        </row>
        <row r="20">
          <cell r="C20">
            <v>0.1938694120053579</v>
          </cell>
          <cell r="D20">
            <v>4.0709771052732824E-2</v>
          </cell>
          <cell r="E20">
            <v>0.40709771052732824</v>
          </cell>
          <cell r="F20">
            <v>0.64424297340688563</v>
          </cell>
          <cell r="G20">
            <v>0.74004853919448943</v>
          </cell>
        </row>
        <row r="21">
          <cell r="C21">
            <v>0.15447687180335551</v>
          </cell>
          <cell r="D21">
            <v>3.4422875518054855E-2</v>
          </cell>
          <cell r="E21">
            <v>0.34422875518054852</v>
          </cell>
          <cell r="F21">
            <v>0.64280457787971856</v>
          </cell>
          <cell r="G21">
            <v>0.71314996547846765</v>
          </cell>
        </row>
        <row r="22">
          <cell r="C22">
            <v>0.11506047800349783</v>
          </cell>
          <cell r="D22">
            <v>2.8018463462786844E-2</v>
          </cell>
          <cell r="E22">
            <v>0.28018463462786847</v>
          </cell>
          <cell r="F22">
            <v>0.62090562747811584</v>
          </cell>
          <cell r="G22">
            <v>0.66776400763125987</v>
          </cell>
        </row>
        <row r="23">
          <cell r="C23">
            <v>7.2259870842849211E-2</v>
          </cell>
          <cell r="D23">
            <v>2.0915827603546662E-2</v>
          </cell>
          <cell r="E23">
            <v>0.20915827603546661</v>
          </cell>
          <cell r="F23">
            <v>0.54984750543034933</v>
          </cell>
          <cell r="G23">
            <v>0.57407418012596201</v>
          </cell>
        </row>
        <row r="24">
          <cell r="C24">
            <v>3.5893638697011024E-2</v>
          </cell>
          <cell r="D24">
            <v>1.48299400602024E-2</v>
          </cell>
          <cell r="E24">
            <v>0.14829940060202401</v>
          </cell>
          <cell r="F24">
            <v>0.40447112402632124</v>
          </cell>
          <cell r="G24">
            <v>0.41268735971147469</v>
          </cell>
        </row>
        <row r="25">
          <cell r="C25">
            <v>1.2001207660518811E-2</v>
          </cell>
          <cell r="D25">
            <v>1.0768934799457404E-2</v>
          </cell>
          <cell r="E25">
            <v>0.10768934799457404</v>
          </cell>
          <cell r="F25">
            <v>0.19155614575058424</v>
          </cell>
          <cell r="G25">
            <v>0.19280277257571818</v>
          </cell>
        </row>
        <row r="26">
          <cell r="C26">
            <v>4.0170205276851252E-3</v>
          </cell>
          <cell r="D26">
            <v>9.4038980389532997E-3</v>
          </cell>
          <cell r="E26">
            <v>9.4038980389532997E-2</v>
          </cell>
          <cell r="F26">
            <v>7.4104190752551966E-2</v>
          </cell>
          <cell r="G26">
            <v>7.4263353767729356E-2</v>
          </cell>
        </row>
        <row r="27">
          <cell r="C27">
            <v>-3.9772440674905466E-3</v>
          </cell>
          <cell r="D27">
            <v>8.0332151611694422E-3</v>
          </cell>
          <cell r="E27">
            <v>8.0332151611694422E-2</v>
          </cell>
          <cell r="F27">
            <v>-8.6677357020408227E-2</v>
          </cell>
          <cell r="G27">
            <v>-8.6495598697485687E-2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0,35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0,5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0,0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0,9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0,8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0,7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0,3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0,15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0,65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0,55"/>
    </sheetNames>
    <sheetDataSet>
      <sheetData sheetId="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0,25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0,85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0,05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0,95"/>
    </sheetNames>
    <sheetDataSet>
      <sheetData sheetId="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0,75"/>
    </sheetNames>
    <sheetDataSet>
      <sheetData sheetId="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0,45"/>
    </sheetNames>
    <sheetDataSet>
      <sheetData sheetId="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0,2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0,6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0,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0,4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1,09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1,05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1,1"/>
    </sheetNames>
    <sheetDataSet>
      <sheetData sheetId="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=1,08"/>
    </sheetNames>
    <sheetDataSet>
      <sheetData sheetId="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10</v>
    <v>2</v>
  </rv>
  <rv s="1">
    <v>10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66BF-E01E-4ED4-BB92-70D56985F456}">
  <sheetPr codeName="Sheet13"/>
  <dimension ref="A1:AF249"/>
  <sheetViews>
    <sheetView topLeftCell="E1" zoomScale="55" zoomScaleNormal="55" workbookViewId="0">
      <selection activeCell="V21" sqref="V21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2" max="12" width="15.7109375" bestFit="1" customWidth="1"/>
    <col min="14" max="14" width="14" bestFit="1" customWidth="1"/>
    <col min="15" max="15" width="16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3" max="23" width="14.140625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0.01</v>
      </c>
      <c r="H2" s="81" t="s">
        <v>4</v>
      </c>
      <c r="I2" s="81"/>
      <c r="J2" s="81"/>
      <c r="L2" s="63" t="s">
        <v>5</v>
      </c>
      <c r="M2" s="61">
        <f>AVERAGE(S3:S4)</f>
        <v>1.6817151414022137E-7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3.5999999999999997E-2</v>
      </c>
      <c r="H3" s="5" t="s">
        <v>14</v>
      </c>
      <c r="I3" s="1">
        <f>((0.02/2)*(S57+2*SUM(S58:S96)+S97)+((F53-F52)/2)*(S96+S97))*B6</f>
        <v>683.42988058244782</v>
      </c>
      <c r="J3" s="1" t="s">
        <v>15</v>
      </c>
      <c r="L3" s="63" t="s">
        <v>16</v>
      </c>
      <c r="M3" s="61">
        <f>AVERAGE(T3:T4)</f>
        <v>-1.4014292845018405E-7</v>
      </c>
      <c r="O3" s="50">
        <f>0.75*PI()*$B$8*J40*$B$5/$B$10*(SQRT(1+($F$2/((0.75*PI())))^2))</f>
        <v>1319362.07670015</v>
      </c>
      <c r="P3" s="1">
        <f>2*(1+2*C40)*(((0.044)/((O3)^(1/6)))-((5)/((O3)^(2/3))))</f>
        <v>8.3189164587103934E-3</v>
      </c>
      <c r="Q3" s="1">
        <f>2*(1+2*L40)*((0.044/(K40^(1/6)))-(5/(K40^(2/3))))</f>
        <v>8.3313834444112451E-3</v>
      </c>
      <c r="R3" s="1">
        <f>P3-Q3</f>
        <v>-1.246698570085171E-5</v>
      </c>
      <c r="S3" s="61">
        <f>-R3*0.3*($B$4)*(I40*$B$2)</f>
        <v>1.144089293614025E-5</v>
      </c>
      <c r="T3" s="61">
        <f>R3*0.25*(I40*$B$2)</f>
        <v>-9.5340774467835415E-6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23.900170620364896</v>
      </c>
      <c r="J4" s="1" t="s">
        <v>20</v>
      </c>
      <c r="L4" s="63" t="s">
        <v>21</v>
      </c>
      <c r="M4" s="61">
        <f>I5-M2</f>
        <v>0.91551696866839904</v>
      </c>
      <c r="O4" s="50">
        <f>0.75*PI()*$B$8*J41*$B$5/$B$10*(SQRT(1+($F$2/((0.75*PI())))^2))</f>
        <v>1303279.4907448143</v>
      </c>
      <c r="P4" s="1">
        <f>2*(1+2*C41)*(((0.044)/((O4)^(1/6)))-((5)/((O4)^(2/3))))</f>
        <v>8.2936127284610941E-3</v>
      </c>
      <c r="Q4" s="1">
        <f>2*(1+2*L41)*((0.044/(K41^(1/6)))-(5/(K41^(2/3))))</f>
        <v>8.2813629302154954E-3</v>
      </c>
      <c r="R4" s="1">
        <f>P4-Q4</f>
        <v>1.2249798245598728E-5</v>
      </c>
      <c r="S4" s="61">
        <f>-R4*0.3*($B$4)*(I41*$B$2)</f>
        <v>-1.1104549907859807E-5</v>
      </c>
      <c r="T4" s="61">
        <f>R4*0.25*(I41*$B$2)</f>
        <v>9.2537915898831734E-6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0.9155171368399132</v>
      </c>
      <c r="J5" s="1" t="s">
        <v>24</v>
      </c>
      <c r="L5" s="63" t="s">
        <v>25</v>
      </c>
      <c r="M5" s="61">
        <f>I6-M3</f>
        <v>0.13340211986086453</v>
      </c>
    </row>
    <row r="6" spans="1:21">
      <c r="A6" s="5" t="s">
        <v>26</v>
      </c>
      <c r="B6" s="1">
        <f>B5/2</f>
        <v>0.12</v>
      </c>
      <c r="C6">
        <v>0.12</v>
      </c>
      <c r="E6" s="5" t="s">
        <v>27</v>
      </c>
      <c r="F6" s="4">
        <f>150*10^-6</f>
        <v>1.4999999999999999E-4</v>
      </c>
      <c r="H6" s="5" t="s">
        <v>28</v>
      </c>
      <c r="I6" s="1">
        <f>I4/(B9*(B8^2)*(B5^5))</f>
        <v>0.13340197971793608</v>
      </c>
      <c r="J6" s="1" t="s">
        <v>24</v>
      </c>
      <c r="L6" s="63" t="s">
        <v>29</v>
      </c>
      <c r="M6" s="61">
        <f>10*M5</f>
        <v>1.3340211986086454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1.3340197971793608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1.0922557380444975E-2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2.2622331713430257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249554.07291677911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1.5914150699453098E-2</v>
      </c>
      <c r="P13" s="43">
        <v>0.85160057679332446</v>
      </c>
      <c r="Q13" s="38">
        <f>N13-P13</f>
        <v>0.1582136338929484</v>
      </c>
      <c r="R13" s="45">
        <f>DEGREES(N13)</f>
        <v>57.858092364657949</v>
      </c>
      <c r="S13" s="45">
        <f t="shared" ref="S13:U28" si="3">DEGREES(O13)</f>
        <v>0.91181366961382948</v>
      </c>
      <c r="T13" s="45">
        <f t="shared" si="3"/>
        <v>48.793118881164048</v>
      </c>
      <c r="U13" s="45">
        <f t="shared" si="3"/>
        <v>9.0649734834938993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2.4884018033759969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281794.95425152412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1.4467621689668543E-2</v>
      </c>
      <c r="P14" s="43">
        <v>0.81813177733774733</v>
      </c>
      <c r="Q14" s="38">
        <f t="shared" ref="Q14:Q54" si="10">N14-P14</f>
        <v>0.14790265021165472</v>
      </c>
      <c r="R14" s="45">
        <f t="shared" ref="R14:U54" si="11">DEGREES(N14)</f>
        <v>55.34969556291724</v>
      </c>
      <c r="S14" s="45">
        <f t="shared" si="3"/>
        <v>0.82893366240993638</v>
      </c>
      <c r="T14" s="45">
        <f t="shared" si="3"/>
        <v>46.875497926989731</v>
      </c>
      <c r="U14" s="45">
        <f t="shared" si="3"/>
        <v>8.4741976359275064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2.7145747746185958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315361.77680545667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1.3262134336290747E-2</v>
      </c>
      <c r="P15" s="43">
        <v>0.78727458216527657</v>
      </c>
      <c r="Q15" s="38">
        <f t="shared" si="10"/>
        <v>0.13747687207962178</v>
      </c>
      <c r="R15" s="45">
        <f t="shared" si="11"/>
        <v>52.984355426817935</v>
      </c>
      <c r="S15" s="45">
        <f t="shared" si="3"/>
        <v>0.759864324804993</v>
      </c>
      <c r="T15" s="45">
        <f t="shared" si="3"/>
        <v>45.1075108759957</v>
      </c>
      <c r="U15" s="45">
        <f t="shared" si="3"/>
        <v>7.8768445508222324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2.940751083886016</v>
      </c>
      <c r="I16" s="34">
        <f t="shared" si="1"/>
        <v>0.58559340000000004</v>
      </c>
      <c r="J16" s="33">
        <f t="shared" si="6"/>
        <v>0.140542416</v>
      </c>
      <c r="K16" s="33">
        <f t="shared" si="7"/>
        <v>350254.45947793173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1.2242076326550709E-2</v>
      </c>
      <c r="P16" s="43">
        <v>0.75878908755110552</v>
      </c>
      <c r="Q16" s="38">
        <f t="shared" si="10"/>
        <v>0.12709756046837717</v>
      </c>
      <c r="R16" s="45">
        <f t="shared" si="11"/>
        <v>50.757566058507848</v>
      </c>
      <c r="S16" s="45">
        <f t="shared" si="3"/>
        <v>0.70141930598837421</v>
      </c>
      <c r="T16" s="45">
        <f t="shared" si="3"/>
        <v>43.475412257261063</v>
      </c>
      <c r="U16" s="45">
        <f t="shared" si="3"/>
        <v>7.2821538012467864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3.1669300159915843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386472.94433510932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1.1367720530710201E-2</v>
      </c>
      <c r="P17" s="43">
        <v>0.73246515003979029</v>
      </c>
      <c r="Q17" s="38">
        <f t="shared" si="10"/>
        <v>0.11687589710911916</v>
      </c>
      <c r="R17" s="45">
        <f t="shared" si="11"/>
        <v>48.663657368854373</v>
      </c>
      <c r="S17" s="45">
        <f t="shared" si="3"/>
        <v>0.65132240909391081</v>
      </c>
      <c r="T17" s="45">
        <f t="shared" si="3"/>
        <v>41.967161737696586</v>
      </c>
      <c r="U17" s="45">
        <f t="shared" si="3"/>
        <v>6.696495631157787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3.3931110464337331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424017.18888939888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1.0609931399260935E-2</v>
      </c>
      <c r="P18" s="43">
        <v>0.70811840462115272</v>
      </c>
      <c r="Q18" s="38">
        <f t="shared" si="10"/>
        <v>0.10688390601443643</v>
      </c>
      <c r="R18" s="45">
        <f t="shared" si="11"/>
        <v>46.696192692829342</v>
      </c>
      <c r="S18" s="45">
        <f t="shared" si="3"/>
        <v>0.60790429010098357</v>
      </c>
      <c r="T18" s="45">
        <f t="shared" si="3"/>
        <v>40.572195980329184</v>
      </c>
      <c r="U18" s="45">
        <f t="shared" si="3"/>
        <v>6.1239967125001629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3.6192937818175648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462837.25182562717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9.9468558831455663E-3</v>
      </c>
      <c r="P19" s="43">
        <v>0.68280944631921348</v>
      </c>
      <c r="Q19" s="38">
        <f t="shared" si="10"/>
        <v>9.9940928123192441E-2</v>
      </c>
      <c r="R19" s="45">
        <f t="shared" si="11"/>
        <v>44.848292867834715</v>
      </c>
      <c r="S19" s="45">
        <f t="shared" si="3"/>
        <v>0.56991286152911413</v>
      </c>
      <c r="T19" s="45">
        <f t="shared" si="3"/>
        <v>39.122099485755477</v>
      </c>
      <c r="U19" s="45">
        <f t="shared" si="3"/>
        <v>5.7261933820792423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3.8454779213000889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502976.78013951203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9.3617819683061744E-3</v>
      </c>
      <c r="P20" s="43">
        <v>0.65915466531907407</v>
      </c>
      <c r="Q20" s="38">
        <f t="shared" si="10"/>
        <v>9.3307231168786586E-2</v>
      </c>
      <c r="R20" s="45">
        <f t="shared" si="11"/>
        <v>43.112890913164236</v>
      </c>
      <c r="S20" s="45">
        <f t="shared" si="3"/>
        <v>0.5363905955056204</v>
      </c>
      <c r="T20" s="45">
        <f t="shared" si="3"/>
        <v>37.766780369141237</v>
      </c>
      <c r="U20" s="45">
        <f t="shared" si="3"/>
        <v>5.3461105440229986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4.0716632308849041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544435.75482737843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8.8417108729203393E-3</v>
      </c>
      <c r="P21" s="43">
        <v>0.6370187004953467</v>
      </c>
      <c r="Q21" s="38">
        <f t="shared" si="10"/>
        <v>8.6994927790816301E-2</v>
      </c>
      <c r="R21" s="45">
        <f t="shared" si="11"/>
        <v>41.482925210750736</v>
      </c>
      <c r="S21" s="45">
        <f t="shared" si="3"/>
        <v>0.50659271669326644</v>
      </c>
      <c r="T21" s="45">
        <f t="shared" si="3"/>
        <v>36.498483009291611</v>
      </c>
      <c r="U21" s="45">
        <f t="shared" si="3"/>
        <v>4.984442201459129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4.2978495258331524</v>
      </c>
      <c r="I22" s="34">
        <f t="shared" si="1"/>
        <v>0.671763</v>
      </c>
      <c r="J22" s="33">
        <f t="shared" si="6"/>
        <v>0.16122312</v>
      </c>
      <c r="K22" s="33">
        <f t="shared" si="7"/>
        <v>587214.16088588256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8.3763800406490042E-3</v>
      </c>
      <c r="P22" s="43">
        <v>0.6162783151506106</v>
      </c>
      <c r="Q22" s="38">
        <f t="shared" si="10"/>
        <v>8.1006563114721986E-2</v>
      </c>
      <c r="R22" s="45">
        <f t="shared" si="11"/>
        <v>39.951480642896946</v>
      </c>
      <c r="S22" s="45">
        <f t="shared" si="3"/>
        <v>0.47993122392680887</v>
      </c>
      <c r="T22" s="45">
        <f t="shared" si="3"/>
        <v>35.31014646356325</v>
      </c>
      <c r="U22" s="45">
        <f t="shared" si="3"/>
        <v>4.6413341793336977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4.5240366583504708</v>
      </c>
      <c r="I23" s="34">
        <f t="shared" si="1"/>
        <v>0.68610199999999999</v>
      </c>
      <c r="J23" s="33">
        <f t="shared" si="6"/>
        <v>0.16466448</v>
      </c>
      <c r="K23" s="33">
        <f t="shared" si="7"/>
        <v>631311.98631204909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7.9575791842349895E-3</v>
      </c>
      <c r="P23" s="43">
        <v>0.5968201401476555</v>
      </c>
      <c r="Q23" s="38">
        <f t="shared" si="10"/>
        <v>7.5339093590898853E-2</v>
      </c>
      <c r="R23" s="45">
        <f t="shared" si="11"/>
        <v>38.511887253966577</v>
      </c>
      <c r="S23" s="45">
        <f t="shared" si="3"/>
        <v>0.45593570239782144</v>
      </c>
      <c r="T23" s="45">
        <f t="shared" si="3"/>
        <v>34.195275158866963</v>
      </c>
      <c r="U23" s="45">
        <f t="shared" si="3"/>
        <v>4.3166120950996145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4.7502245087915602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674141.87876500178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7.5786617142750328E-3</v>
      </c>
      <c r="P24" s="43">
        <v>0.57780207208888568</v>
      </c>
      <c r="Q24" s="38">
        <f t="shared" si="10"/>
        <v>7.0723623707976468E-2</v>
      </c>
      <c r="R24" s="45">
        <f t="shared" si="11"/>
        <v>37.157785274945311</v>
      </c>
      <c r="S24" s="45">
        <f t="shared" si="3"/>
        <v>0.4342253305853408</v>
      </c>
      <c r="T24" s="45">
        <f t="shared" si="3"/>
        <v>33.105620124606894</v>
      </c>
      <c r="U24" s="45">
        <f t="shared" si="3"/>
        <v>4.0521651503384213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4.9764129792632419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718044.77316627384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7.2341893956365906E-3</v>
      </c>
      <c r="P25" s="43">
        <v>0.55991404468808936</v>
      </c>
      <c r="Q25" s="38">
        <f t="shared" si="10"/>
        <v>6.6365316884651637E-2</v>
      </c>
      <c r="R25" s="45">
        <f t="shared" si="11"/>
        <v>35.883164214265733</v>
      </c>
      <c r="S25" s="45">
        <f t="shared" si="3"/>
        <v>0.41448852056827235</v>
      </c>
      <c r="T25" s="45">
        <f t="shared" si="3"/>
        <v>32.08071165072689</v>
      </c>
      <c r="U25" s="45">
        <f t="shared" si="3"/>
        <v>3.8024525635388398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5.2026019888961121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763020.6620670819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6.919669690168849E-3</v>
      </c>
      <c r="P26" s="43">
        <v>0.5430664482513452</v>
      </c>
      <c r="Q26" s="38">
        <f t="shared" si="10"/>
        <v>6.2255318054039943E-2</v>
      </c>
      <c r="R26" s="45">
        <f t="shared" si="11"/>
        <v>34.682382456702889</v>
      </c>
      <c r="S26" s="45">
        <f t="shared" si="3"/>
        <v>0.39646786887127305</v>
      </c>
      <c r="T26" s="45">
        <f t="shared" si="3"/>
        <v>31.115415479961804</v>
      </c>
      <c r="U26" s="45">
        <f t="shared" si="3"/>
        <v>3.5669669767410856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5.4287914702981919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809069.5392600242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6.6313587559645093E-3</v>
      </c>
      <c r="P27" s="43">
        <v>0.5271780510707692</v>
      </c>
      <c r="Q27" s="38">
        <f t="shared" si="10"/>
        <v>5.8382925251436735E-2</v>
      </c>
      <c r="R27" s="45">
        <f t="shared" si="11"/>
        <v>33.550172590822328</v>
      </c>
      <c r="S27" s="45">
        <f t="shared" si="3"/>
        <v>0.37994886915389042</v>
      </c>
      <c r="T27" s="45">
        <f t="shared" si="3"/>
        <v>30.205077378287246</v>
      </c>
      <c r="U27" s="45">
        <f t="shared" si="3"/>
        <v>3.3450952125350857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5.6549813668596212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856191.39953082125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6.3661117216753009E-3</v>
      </c>
      <c r="P28" s="43">
        <v>0.5121748131195677</v>
      </c>
      <c r="Q28" s="38">
        <f t="shared" si="10"/>
        <v>5.4736691821441696E-2</v>
      </c>
      <c r="R28" s="45">
        <f t="shared" si="11"/>
        <v>32.481636590529753</v>
      </c>
      <c r="S28" s="45">
        <f t="shared" si="3"/>
        <v>0.36475133356075695</v>
      </c>
      <c r="T28" s="45">
        <v>0</v>
      </c>
      <c r="U28" s="45">
        <f t="shared" si="3"/>
        <v>3.1361814258768601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5.8811716306793089</v>
      </c>
      <c r="I29" s="34">
        <f t="shared" si="1"/>
        <v>0.75179680000000004</v>
      </c>
      <c r="J29" s="33">
        <f t="shared" si="6"/>
        <v>0.180431232</v>
      </c>
      <c r="K29" s="33">
        <f t="shared" si="7"/>
        <v>899277.15502281091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6.1212675094673439E-3</v>
      </c>
      <c r="P29" s="43">
        <v>0.49754531222209425</v>
      </c>
      <c r="Q29" s="38">
        <f t="shared" si="10"/>
        <v>5.1748794772491669E-2</v>
      </c>
      <c r="R29" s="45">
        <f t="shared" si="11"/>
        <v>31.472234042197247</v>
      </c>
      <c r="S29" s="45">
        <f t="shared" si="11"/>
        <v>0.35072279356303548</v>
      </c>
      <c r="T29" s="45">
        <f t="shared" si="11"/>
        <v>28.507246506844815</v>
      </c>
      <c r="U29" s="45">
        <f t="shared" si="11"/>
        <v>2.9649875353524298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6.1073622209522851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943042.89345624705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5.8945592505244178E-3</v>
      </c>
      <c r="P30" s="43">
        <v>0.48371338321012858</v>
      </c>
      <c r="Q30" s="38">
        <f t="shared" si="10"/>
        <v>4.892211104042421E-2</v>
      </c>
      <c r="R30" s="45">
        <f t="shared" si="11"/>
        <v>30.517765839421301</v>
      </c>
      <c r="S30" s="45">
        <f t="shared" si="11"/>
        <v>0.33773336714484681</v>
      </c>
      <c r="T30" s="45">
        <f t="shared" si="11"/>
        <v>27.714735351934625</v>
      </c>
      <c r="U30" s="45">
        <f t="shared" si="11"/>
        <v>2.803030487486676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6.3335531027026084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987488.61084988399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5.6840438955977138E-3</v>
      </c>
      <c r="P31" s="43">
        <v>0.47061847725312739</v>
      </c>
      <c r="Q31" s="38">
        <f t="shared" si="10"/>
        <v>4.6249525971345185E-2</v>
      </c>
      <c r="R31" s="45">
        <f t="shared" si="11"/>
        <v>29.614355150116502</v>
      </c>
      <c r="S31" s="45">
        <f t="shared" si="11"/>
        <v>0.32567172578484815</v>
      </c>
      <c r="T31" s="45">
        <f t="shared" si="11"/>
        <v>26.964452507477734</v>
      </c>
      <c r="U31" s="45">
        <f t="shared" si="11"/>
        <v>2.6499026426387684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6.5597442457784059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1032614.303771589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5.4880463877417509E-3</v>
      </c>
      <c r="P32" s="43">
        <v>0.45820638091833854</v>
      </c>
      <c r="Q32" s="38">
        <f t="shared" si="10"/>
        <v>4.3722857497999534E-2</v>
      </c>
      <c r="R32" s="45">
        <f t="shared" si="11"/>
        <v>28.758426975471835</v>
      </c>
      <c r="S32" s="45">
        <f t="shared" si="11"/>
        <v>0.31444189578961929</v>
      </c>
      <c r="T32" s="45">
        <f t="shared" si="11"/>
        <v>26.253291772584536</v>
      </c>
      <c r="U32" s="45">
        <f t="shared" si="11"/>
        <v>2.5051352028872995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6.7859356240479096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1078419.9692468296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5.3051149996838319E-3</v>
      </c>
      <c r="P33" s="43">
        <v>0.44642730678258902</v>
      </c>
      <c r="Q33" s="38">
        <f t="shared" si="10"/>
        <v>4.1334400676122152E-2</v>
      </c>
      <c r="R33" s="45">
        <f t="shared" si="11"/>
        <v>27.946687245478877</v>
      </c>
      <c r="S33" s="45">
        <f t="shared" si="11"/>
        <v>0.30396069931343062</v>
      </c>
      <c r="T33" s="45">
        <f t="shared" si="11"/>
        <v>25.57840053803438</v>
      </c>
      <c r="U33" s="45">
        <f t="shared" si="11"/>
        <v>2.3682867074444958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7.0121272147510689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1114946.482446101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5.1339853149819977E-3</v>
      </c>
      <c r="P34" s="43">
        <v>0.43478225690680417</v>
      </c>
      <c r="Q34" s="38">
        <f t="shared" si="10"/>
        <v>3.9530202779028856E-2</v>
      </c>
      <c r="R34" s="45">
        <f t="shared" si="11"/>
        <v>27.176102110467237</v>
      </c>
      <c r="S34" s="45">
        <f t="shared" si="11"/>
        <v>0.29415569063061103</v>
      </c>
      <c r="T34" s="45">
        <f t="shared" si="11"/>
        <v>24.911188327932564</v>
      </c>
      <c r="U34" s="45">
        <f t="shared" si="11"/>
        <v>2.2649137825346712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7.2383189979727449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1151510.4559966256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4.9735509622836488E-3</v>
      </c>
      <c r="P35" s="43">
        <v>0.42371947642462432</v>
      </c>
      <c r="Q35" s="38">
        <f t="shared" si="10"/>
        <v>3.7813259470491523E-2</v>
      </c>
      <c r="R35" s="45">
        <f t="shared" si="11"/>
        <v>26.443877873916211</v>
      </c>
      <c r="S35" s="45">
        <f t="shared" si="11"/>
        <v>0.28496347933208238</v>
      </c>
      <c r="T35" s="45">
        <f t="shared" si="11"/>
        <v>24.27733769662396</v>
      </c>
      <c r="U35" s="45">
        <f t="shared" si="11"/>
        <v>2.1665401772922541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7.464510956211682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1188111.8871605485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4.822839670308967E-3</v>
      </c>
      <c r="P36" s="43">
        <v>0.41319865774589193</v>
      </c>
      <c r="Q36" s="38">
        <f t="shared" si="10"/>
        <v>3.6178976557733555E-2</v>
      </c>
      <c r="R36" s="45">
        <f t="shared" si="11"/>
        <v>25.747441853171065</v>
      </c>
      <c r="S36" s="45">
        <f t="shared" si="11"/>
        <v>0.27632835837696923</v>
      </c>
      <c r="T36" s="45">
        <f t="shared" si="11"/>
        <v>23.674539189310188</v>
      </c>
      <c r="U36" s="45">
        <f t="shared" si="11"/>
        <v>2.0729026638608761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7.6907030740255351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1224750.7735221051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4.6809935481875488E-3</v>
      </c>
      <c r="P37" s="43">
        <v>0.40318238852253563</v>
      </c>
      <c r="Q37" s="38">
        <f t="shared" si="10"/>
        <v>3.4623407157174546E-2</v>
      </c>
      <c r="R37" s="45">
        <f t="shared" si="11"/>
        <v>25.084424338814244</v>
      </c>
      <c r="S37" s="45">
        <f t="shared" si="11"/>
        <v>0.26820117423911471</v>
      </c>
      <c r="T37" s="45">
        <f t="shared" si="11"/>
        <v>23.100649236345095</v>
      </c>
      <c r="U37" s="45">
        <f t="shared" si="11"/>
        <v>1.9837751024691492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7.9168953377367473</v>
      </c>
      <c r="I38" s="34">
        <f t="shared" si="1"/>
        <v>0.78339000000000003</v>
      </c>
      <c r="J38" s="33">
        <f t="shared" si="6"/>
        <v>0.1880136</v>
      </c>
      <c r="K38" s="33">
        <f t="shared" si="7"/>
        <v>1261427.1129416118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4.5472527461296579E-3</v>
      </c>
      <c r="P38" s="43">
        <v>0.39363694579829678</v>
      </c>
      <c r="Q38" s="38">
        <f t="shared" si="10"/>
        <v>3.3142163377267109E-2</v>
      </c>
      <c r="R38" s="45">
        <f t="shared" si="11"/>
        <v>24.452641740112796</v>
      </c>
      <c r="S38" s="45">
        <f t="shared" si="11"/>
        <v>0.26053839073250301</v>
      </c>
      <c r="T38" s="45">
        <f t="shared" si="11"/>
        <v>22.553735654662351</v>
      </c>
      <c r="U38" s="45">
        <f t="shared" si="11"/>
        <v>1.898906085450448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8.1430877351874571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1282027.858373102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4.420941839182963E-3</v>
      </c>
      <c r="P39" s="43">
        <v>0.38396875506166722</v>
      </c>
      <c r="Q39" s="38">
        <f t="shared" si="10"/>
        <v>3.2293684298344283E-2</v>
      </c>
      <c r="R39" s="45">
        <f t="shared" si="11"/>
        <v>23.850080945149021</v>
      </c>
      <c r="S39" s="45">
        <f t="shared" si="11"/>
        <v>0.25330130885798768</v>
      </c>
      <c r="T39" s="45">
        <f t="shared" si="11"/>
        <v>21.999789129925997</v>
      </c>
      <c r="U39" s="45">
        <f t="shared" si="11"/>
        <v>1.8502918152230226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8.3692802555341288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1301770.9013488889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4.3014584189246131E-3</v>
      </c>
      <c r="P40" s="43">
        <v>0.37472906397337047</v>
      </c>
      <c r="Q40" s="38">
        <f t="shared" si="10"/>
        <v>3.1494310269987891E-2</v>
      </c>
      <c r="R40" s="45">
        <f t="shared" si="11"/>
        <v>23.274884883707784</v>
      </c>
      <c r="S40" s="45">
        <f t="shared" si="11"/>
        <v>0.24645541315539632</v>
      </c>
      <c r="T40" s="45">
        <f t="shared" si="11"/>
        <v>21.470393826561956</v>
      </c>
      <c r="U40" s="45">
        <f t="shared" si="11"/>
        <v>1.8044910571458304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8.5954728890746317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1320656.2396792502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4.1882634863847799E-3</v>
      </c>
      <c r="P41" s="43">
        <v>0.36589073952105416</v>
      </c>
      <c r="Q41" s="38">
        <f t="shared" si="10"/>
        <v>3.0741254093202441E-2</v>
      </c>
      <c r="R41" s="45">
        <f t="shared" si="11"/>
        <v>22.725339253956722</v>
      </c>
      <c r="S41" s="45">
        <f t="shared" si="11"/>
        <v>0.23996982125859581</v>
      </c>
      <c r="T41" s="45">
        <f t="shared" si="11"/>
        <v>20.963995137476957</v>
      </c>
      <c r="U41" s="45">
        <f t="shared" si="11"/>
        <v>1.7613441164797665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8.8216656271018934</v>
      </c>
      <c r="I42" s="34">
        <f t="shared" si="1"/>
        <v>0.74610200000000004</v>
      </c>
      <c r="J42" s="33">
        <f t="shared" si="6"/>
        <v>0.17906448</v>
      </c>
      <c r="K42" s="33">
        <f t="shared" si="7"/>
        <v>1338683.8713990462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4.0808733229195631E-3</v>
      </c>
      <c r="P42" s="43">
        <v>0.35742770065619939</v>
      </c>
      <c r="Q42" s="38">
        <f t="shared" si="10"/>
        <v>3.0032956052522264E-2</v>
      </c>
      <c r="R42" s="45">
        <f t="shared" si="11"/>
        <v>22.199860356776998</v>
      </c>
      <c r="S42" s="45">
        <f t="shared" si="11"/>
        <v>0.23381681813081889</v>
      </c>
      <c r="T42" s="45">
        <f t="shared" si="11"/>
        <v>20.479098728665591</v>
      </c>
      <c r="U42" s="45">
        <f t="shared" si="11"/>
        <v>1.7207616281114069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9.047858461779537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1355853.7947396461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3.9788525804040995E-3</v>
      </c>
      <c r="P43" s="43">
        <v>0.34931629945517734</v>
      </c>
      <c r="Q43" s="38">
        <f t="shared" si="10"/>
        <v>2.9367508600632253E-2</v>
      </c>
      <c r="R43" s="45">
        <f t="shared" si="11"/>
        <v>21.696983971540053</v>
      </c>
      <c r="S43" s="45">
        <f t="shared" si="11"/>
        <v>0.22797146016189193</v>
      </c>
      <c r="T43" s="45">
        <f t="shared" si="11"/>
        <v>20.014349673909681</v>
      </c>
      <c r="U43" s="45">
        <f t="shared" si="11"/>
        <v>1.6826342976303743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9.2740513860356941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1342817.1250264824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3.881808382578472E-3</v>
      </c>
      <c r="P44" s="43">
        <v>0.34010716402617219</v>
      </c>
      <c r="Q44" s="38">
        <f t="shared" si="10"/>
        <v>3.0170636231040548E-2</v>
      </c>
      <c r="R44" s="45">
        <f t="shared" si="11"/>
        <v>21.2153552021264</v>
      </c>
      <c r="S44" s="45">
        <f t="shared" si="11"/>
        <v>0.22241123720025086</v>
      </c>
      <c r="T44" s="45">
        <f t="shared" si="11"/>
        <v>19.486705080863285</v>
      </c>
      <c r="U44" s="45">
        <f t="shared" si="11"/>
        <v>1.7286501212631122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9.5002443934719967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1327491.1123767113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3.789385269028001E-3</v>
      </c>
      <c r="P45" s="43">
        <v>0.33118069333991068</v>
      </c>
      <c r="Q45" s="38">
        <f t="shared" si="10"/>
        <v>3.1040039092621041E-2</v>
      </c>
      <c r="R45" s="45">
        <f t="shared" si="11"/>
        <v>20.753719220521525</v>
      </c>
      <c r="S45" s="45">
        <f t="shared" si="11"/>
        <v>0.21711578286435049</v>
      </c>
      <c r="T45" s="45">
        <f t="shared" si="11"/>
        <v>18.975255984593254</v>
      </c>
      <c r="U45" s="45">
        <f t="shared" si="11"/>
        <v>1.778463235928271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9.7264374782852592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1309875.7547459784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3.7012608446303518E-3</v>
      </c>
      <c r="P46" s="43">
        <v>0.32251374322015802</v>
      </c>
      <c r="Q46" s="38">
        <f t="shared" si="10"/>
        <v>3.1978559858459599E-2</v>
      </c>
      <c r="R46" s="45">
        <f t="shared" si="11"/>
        <v>20.310912836277229</v>
      </c>
      <c r="S46" s="45">
        <f t="shared" si="11"/>
        <v>0.2120666252743455</v>
      </c>
      <c r="T46" s="45">
        <f t="shared" si="11"/>
        <v>18.478676321481021</v>
      </c>
      <c r="U46" s="45">
        <f t="shared" si="11"/>
        <v>1.8322365147962063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9.9526306351998528</v>
      </c>
      <c r="I47" s="34">
        <f t="shared" si="1"/>
        <v>0.6372544</v>
      </c>
      <c r="J47" s="33">
        <f t="shared" si="6"/>
        <v>0.15294105599999999</v>
      </c>
      <c r="K47" s="33">
        <f t="shared" si="7"/>
        <v>1289971.0502757765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3.6171420222403726E-3</v>
      </c>
      <c r="P47" s="43">
        <v>0.31408438969987285</v>
      </c>
      <c r="Q47" s="38">
        <f t="shared" si="10"/>
        <v>3.2989286435925025E-2</v>
      </c>
      <c r="R47" s="45">
        <f t="shared" si="11"/>
        <v>19.885856822671617</v>
      </c>
      <c r="S47" s="45">
        <f t="shared" si="11"/>
        <v>0.20724697177378909</v>
      </c>
      <c r="T47" s="45">
        <f t="shared" si="11"/>
        <v>17.995709940744938</v>
      </c>
      <c r="U47" s="45">
        <f t="shared" si="11"/>
        <v>1.8901468819266776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10.178823859409084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1267776.9972727972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3.5367617663345837E-3</v>
      </c>
      <c r="P48" s="43">
        <v>0.30587125634155926</v>
      </c>
      <c r="Q48" s="38">
        <f t="shared" si="10"/>
        <v>3.4076102774056982E-2</v>
      </c>
      <c r="R48" s="45">
        <f t="shared" si="11"/>
        <v>19.477548933942966</v>
      </c>
      <c r="S48" s="45">
        <f t="shared" si="11"/>
        <v>0.20264152235420588</v>
      </c>
      <c r="T48" s="45">
        <f t="shared" si="11"/>
        <v>17.525132062735462</v>
      </c>
      <c r="U48" s="45">
        <f t="shared" si="11"/>
        <v>1.9524168712075018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10.405017146524225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1036759.5766891082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3.4598762613849724E-3</v>
      </c>
      <c r="P49" s="43">
        <v>0.28748673090137861</v>
      </c>
      <c r="Q49" s="38">
        <f t="shared" si="10"/>
        <v>4.5610361315105707E-2</v>
      </c>
      <c r="R49" s="45">
        <f t="shared" si="11"/>
        <v>19.085057552084535</v>
      </c>
      <c r="S49" s="45">
        <f t="shared" si="11"/>
        <v>0.19823630741486095</v>
      </c>
      <c r="T49" s="45">
        <f t="shared" si="11"/>
        <v>16.471776346662217</v>
      </c>
      <c r="U49" s="45">
        <f t="shared" si="11"/>
        <v>2.6132812054223162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10.631210492530053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794473.17107090191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3.3862624417066319E-3</v>
      </c>
      <c r="P50" s="43">
        <v>0.2655855968889233</v>
      </c>
      <c r="Q50" s="38">
        <f t="shared" si="10"/>
        <v>6.0922150541182718E-2</v>
      </c>
      <c r="R50" s="45">
        <f t="shared" si="11"/>
        <v>18.707515906068526</v>
      </c>
      <c r="S50" s="45">
        <f t="shared" si="11"/>
        <v>0.19401854623345496</v>
      </c>
      <c r="T50" s="45">
        <f t="shared" si="11"/>
        <v>15.216933801198111</v>
      </c>
      <c r="U50" s="45">
        <f t="shared" si="11"/>
        <v>3.490582104870414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10.857403893745945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540917.77583388949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3.3157158300659759E-3</v>
      </c>
      <c r="P51" s="43">
        <v>0.23686503967919648</v>
      </c>
      <c r="Q51" s="38">
        <f t="shared" si="10"/>
        <v>8.3300197039855473E-2</v>
      </c>
      <c r="R51" s="45">
        <f t="shared" si="11"/>
        <v>18.344116810808607</v>
      </c>
      <c r="S51" s="45">
        <f t="shared" si="11"/>
        <v>0.18997652312749688</v>
      </c>
      <c r="T51" s="45">
        <f t="shared" si="11"/>
        <v>13.571367087816737</v>
      </c>
      <c r="U51" s="45">
        <f t="shared" si="11"/>
        <v>4.7727497229918718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11.083597346791725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276093.38676800928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3.2480486409422285E-3</v>
      </c>
      <c r="P52" s="43">
        <v>0.19152745482399197</v>
      </c>
      <c r="Q52" s="38">
        <f t="shared" si="10"/>
        <v>0.12252897359797538</v>
      </c>
      <c r="R52" s="45">
        <f t="shared" si="11"/>
        <v>17.99410787753116</v>
      </c>
      <c r="S52" s="45">
        <f t="shared" si="11"/>
        <v>0.18609947877919261</v>
      </c>
      <c r="T52" s="45">
        <f t="shared" si="11"/>
        <v>10.973714822297278</v>
      </c>
      <c r="U52" s="45">
        <f t="shared" si="11"/>
        <v>7.0203930552338827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11.196694091769208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139455.31832662356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3.2152402960762992E-3</v>
      </c>
      <c r="P53" s="43">
        <v>0.15090584514738001</v>
      </c>
      <c r="Q53" s="38">
        <f t="shared" si="10"/>
        <v>0.16017995651777775</v>
      </c>
      <c r="R53" s="45">
        <f t="shared" si="11"/>
        <v>17.823903501857338</v>
      </c>
      <c r="S53" s="45">
        <f t="shared" si="11"/>
        <v>0.18421969908556515</v>
      </c>
      <c r="T53" s="45">
        <f t="shared" si="11"/>
        <v>8.6462680307996287</v>
      </c>
      <c r="U53" s="45">
        <f t="shared" si="11"/>
        <v>9.1776354710577071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11.309790848557636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3.1830881113917844E-3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0.18237751460101731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0.97730431384206484</v>
      </c>
      <c r="G57" s="32">
        <f t="shared" ref="G57:G98" si="37">2*(1+2*L13)*((0.044/(K13^(1/6)))-(5/(K13^(2/3))))</f>
        <v>1.2089111838341715E-2</v>
      </c>
      <c r="H57" s="32">
        <f>G57/F57</f>
        <v>1.2369854166319938E-2</v>
      </c>
      <c r="I57" s="32">
        <f t="shared" ref="I57:I98" si="38">($B$2*$B$6)/(2*G13*TAN(O13))-0.5</f>
        <v>627.81853071795865</v>
      </c>
      <c r="J57" s="30">
        <f t="shared" ref="J57:J98" si="39">(2/PI())*ACOS((COSH((G13*I57)/$B$6))/COSH(I57))</f>
        <v>1</v>
      </c>
      <c r="K57" s="4">
        <f t="shared" ref="K57:K98" si="40">(($B$2*J13*F57*COS(P13))/(8*PI()*J57*G13*(SIN(P13)^2)))*(1-H57*TAN(P13))</f>
        <v>0.96802375750822467</v>
      </c>
      <c r="L57" s="31">
        <f>K57/(1-K57)</f>
        <v>30.273217929130098</v>
      </c>
      <c r="M57" s="4">
        <f t="shared" ref="M57:M98" si="41">(($B$2*J13*F57)/(8*PI()*J57*G13*COS(P13)))*(1+H57*_xlfn.COT(P13))</f>
        <v>1.2944537507844998</v>
      </c>
      <c r="N57" s="4">
        <f t="shared" ref="N57:N98" si="42">M57/(1+M57)</f>
        <v>0.56416641666536593</v>
      </c>
      <c r="O57" s="46">
        <f t="shared" ref="O57:O98" si="43">TAN(P13)-((1+L57)/(1-N57))*TAN(O13)</f>
        <v>-1.5029436080116199E-6</v>
      </c>
      <c r="P57" s="31">
        <f>ABS(O57)</f>
        <v>1.5029436080116199E-6</v>
      </c>
      <c r="Q57" s="4">
        <f t="shared" ref="Q57:Q98" si="44">0.5*$B$9*(H13^2)*J13*F57</f>
        <v>325.52463145479965</v>
      </c>
      <c r="R57" s="32">
        <f t="shared" ref="R57:R98" si="45">0.5*$B$9*(H13^2)*J13*G57</f>
        <v>4.0266922186409158</v>
      </c>
      <c r="S57" s="32">
        <f t="shared" ref="S57:S98" si="46">$B$2*(Q57*COS(P13)-R57*SIN(P13))</f>
        <v>845.67853241412899</v>
      </c>
      <c r="T57" s="32">
        <f t="shared" ref="T57:T98" si="47">$B$2*(Q57*SIN(P13)+R57*COS(P13))*G13</f>
        <v>23.765427486258361</v>
      </c>
    </row>
    <row r="58" spans="1:32">
      <c r="F58" s="32">
        <f t="shared" si="36"/>
        <v>0.95205543129350445</v>
      </c>
      <c r="G58" s="32">
        <f t="shared" si="37"/>
        <v>1.1880859890715861E-2</v>
      </c>
      <c r="H58" s="32">
        <f t="shared" ref="H58:H98" si="48">G58/F58</f>
        <v>1.2479168229284718E-2</v>
      </c>
      <c r="I58" s="32">
        <f t="shared" si="38"/>
        <v>627.81853071795865</v>
      </c>
      <c r="J58" s="30">
        <f t="shared" si="39"/>
        <v>1</v>
      </c>
      <c r="K58" s="4">
        <f t="shared" si="40"/>
        <v>0.97106826677137992</v>
      </c>
      <c r="L58" s="31">
        <f t="shared" ref="L58:L98" si="49">K58/(1-K58)</f>
        <v>33.564123486759236</v>
      </c>
      <c r="M58" s="4">
        <f t="shared" si="41"/>
        <v>1.1350801705188567</v>
      </c>
      <c r="N58" s="4">
        <f t="shared" si="42"/>
        <v>0.53163351249850965</v>
      </c>
      <c r="O58" s="46">
        <f t="shared" si="43"/>
        <v>-3.6372103023429858E-5</v>
      </c>
      <c r="P58" s="31">
        <f t="shared" ref="P58:P98" si="50">ABS(O58)</f>
        <v>3.6372103023429858E-5</v>
      </c>
      <c r="Q58" s="4">
        <f t="shared" si="44"/>
        <v>393.88366154623748</v>
      </c>
      <c r="R58" s="32">
        <f t="shared" si="45"/>
        <v>4.9153404752021421</v>
      </c>
      <c r="S58" s="32">
        <f t="shared" si="46"/>
        <v>1062.6631237942931</v>
      </c>
      <c r="T58" s="32">
        <f t="shared" si="47"/>
        <v>30.713119120591134</v>
      </c>
    </row>
    <row r="59" spans="1:32">
      <c r="F59" s="32">
        <f t="shared" si="36"/>
        <v>0.92549864698415241</v>
      </c>
      <c r="G59" s="32">
        <f t="shared" si="37"/>
        <v>1.1663024849256992E-2</v>
      </c>
      <c r="H59" s="32">
        <f t="shared" si="48"/>
        <v>1.2601882117561542E-2</v>
      </c>
      <c r="I59" s="32">
        <f t="shared" si="38"/>
        <v>627.81853071795877</v>
      </c>
      <c r="J59" s="30">
        <f t="shared" si="39"/>
        <v>1</v>
      </c>
      <c r="K59" s="4">
        <f t="shared" si="40"/>
        <v>0.97349988533988663</v>
      </c>
      <c r="L59" s="31">
        <f t="shared" si="49"/>
        <v>36.735685781961891</v>
      </c>
      <c r="M59" s="4">
        <f t="shared" si="41"/>
        <v>1.0058717606111485</v>
      </c>
      <c r="N59" s="4">
        <f t="shared" si="42"/>
        <v>0.50146364307191793</v>
      </c>
      <c r="O59" s="46">
        <f t="shared" si="43"/>
        <v>-1.4898533156193494E-4</v>
      </c>
      <c r="P59" s="31">
        <f t="shared" si="50"/>
        <v>1.4898533156193494E-4</v>
      </c>
      <c r="Q59" s="4">
        <f t="shared" si="44"/>
        <v>467.45376571555744</v>
      </c>
      <c r="R59" s="32">
        <f t="shared" si="45"/>
        <v>5.8907972509576858</v>
      </c>
      <c r="S59" s="32">
        <f t="shared" si="46"/>
        <v>1302.9827348620838</v>
      </c>
      <c r="T59" s="32">
        <f t="shared" si="47"/>
        <v>38.628515587244863</v>
      </c>
    </row>
    <row r="60" spans="1:32">
      <c r="F60" s="32">
        <f t="shared" si="36"/>
        <v>0.89848167029538872</v>
      </c>
      <c r="G60" s="32">
        <f t="shared" si="37"/>
        <v>1.1439380694064839E-2</v>
      </c>
      <c r="H60" s="32">
        <f t="shared" si="48"/>
        <v>1.2731902132520944E-2</v>
      </c>
      <c r="I60" s="32">
        <f t="shared" si="38"/>
        <v>627.81853071795865</v>
      </c>
      <c r="J60" s="30">
        <f t="shared" si="39"/>
        <v>1</v>
      </c>
      <c r="K60" s="4">
        <f t="shared" si="40"/>
        <v>0.97547270980637779</v>
      </c>
      <c r="L60" s="31">
        <f t="shared" si="49"/>
        <v>39.770912404340059</v>
      </c>
      <c r="M60" s="4">
        <f t="shared" si="41"/>
        <v>0.89957246040718097</v>
      </c>
      <c r="N60" s="4">
        <f t="shared" si="42"/>
        <v>0.47356575185047378</v>
      </c>
      <c r="O60" s="46">
        <f t="shared" si="43"/>
        <v>-1.3844990346179031E-5</v>
      </c>
      <c r="P60" s="31">
        <f t="shared" si="50"/>
        <v>1.3844990346179031E-5</v>
      </c>
      <c r="Q60" s="4">
        <f t="shared" si="44"/>
        <v>546.01323831662978</v>
      </c>
      <c r="R60" s="32">
        <f t="shared" si="45"/>
        <v>6.9517871133081641</v>
      </c>
      <c r="S60" s="32">
        <f t="shared" si="46"/>
        <v>1565.7685370588265</v>
      </c>
      <c r="T60" s="32">
        <f t="shared" si="47"/>
        <v>47.514531407897771</v>
      </c>
    </row>
    <row r="61" spans="1:32">
      <c r="F61" s="32">
        <f t="shared" si="36"/>
        <v>0.87161450843260202</v>
      </c>
      <c r="G61" s="32">
        <f t="shared" si="37"/>
        <v>1.1212494990691716E-2</v>
      </c>
      <c r="H61" s="32">
        <f t="shared" si="48"/>
        <v>1.286405272309522E-2</v>
      </c>
      <c r="I61" s="32">
        <f t="shared" si="38"/>
        <v>627.81853071795865</v>
      </c>
      <c r="J61" s="30">
        <f t="shared" si="39"/>
        <v>1</v>
      </c>
      <c r="K61" s="4">
        <f t="shared" si="40"/>
        <v>0.97710883505707991</v>
      </c>
      <c r="L61" s="31">
        <f t="shared" si="49"/>
        <v>42.684976386895741</v>
      </c>
      <c r="M61" s="4">
        <f t="shared" si="41"/>
        <v>0.81103276266794222</v>
      </c>
      <c r="N61" s="4">
        <f t="shared" si="42"/>
        <v>0.4478288738814204</v>
      </c>
      <c r="O61" s="46">
        <f t="shared" si="43"/>
        <v>-2.8294900723757621E-5</v>
      </c>
      <c r="P61" s="31">
        <f t="shared" si="50"/>
        <v>2.8294900723757621E-5</v>
      </c>
      <c r="Q61" s="4">
        <f t="shared" si="44"/>
        <v>629.41055907024122</v>
      </c>
      <c r="R61" s="32">
        <f t="shared" si="45"/>
        <v>8.0967706163524209</v>
      </c>
      <c r="S61" s="32">
        <f t="shared" si="46"/>
        <v>1850.2806253853632</v>
      </c>
      <c r="T61" s="32">
        <f t="shared" si="47"/>
        <v>57.376690135502187</v>
      </c>
    </row>
    <row r="62" spans="1:32">
      <c r="F62" s="32">
        <f t="shared" si="36"/>
        <v>0.84531613256523841</v>
      </c>
      <c r="G62" s="32">
        <f t="shared" si="37"/>
        <v>1.0984145897304525E-2</v>
      </c>
      <c r="H62" s="32">
        <f t="shared" si="48"/>
        <v>1.2994127846550721E-2</v>
      </c>
      <c r="I62" s="32">
        <f t="shared" si="38"/>
        <v>627.81853071795865</v>
      </c>
      <c r="J62" s="30">
        <f t="shared" si="39"/>
        <v>1</v>
      </c>
      <c r="K62" s="4">
        <f t="shared" si="40"/>
        <v>0.97848427345786304</v>
      </c>
      <c r="L62" s="31">
        <f t="shared" si="49"/>
        <v>45.477631050086735</v>
      </c>
      <c r="M62" s="4">
        <f t="shared" si="41"/>
        <v>0.73649149882712783</v>
      </c>
      <c r="N62" s="4">
        <f t="shared" si="42"/>
        <v>0.42412617586931672</v>
      </c>
      <c r="O62" s="46">
        <f t="shared" si="43"/>
        <v>-7.6349593566282792E-5</v>
      </c>
      <c r="P62" s="31">
        <f t="shared" si="50"/>
        <v>7.6349593566282792E-5</v>
      </c>
      <c r="Q62" s="4">
        <f t="shared" si="44"/>
        <v>717.55088523925508</v>
      </c>
      <c r="R62" s="32">
        <f t="shared" si="45"/>
        <v>9.3239479392045244</v>
      </c>
      <c r="S62" s="32">
        <f t="shared" si="46"/>
        <v>2155.9119600282224</v>
      </c>
      <c r="T62" s="32">
        <f t="shared" si="47"/>
        <v>68.224539868899669</v>
      </c>
    </row>
    <row r="63" spans="1:32">
      <c r="F63" s="32">
        <f t="shared" si="36"/>
        <v>0.81260161772996231</v>
      </c>
      <c r="G63" s="32">
        <f t="shared" si="37"/>
        <v>1.0798663125862988E-2</v>
      </c>
      <c r="H63" s="32">
        <f t="shared" si="48"/>
        <v>1.3289000280395109E-2</v>
      </c>
      <c r="I63" s="32">
        <f t="shared" si="38"/>
        <v>627.81853071795865</v>
      </c>
      <c r="J63" s="30">
        <f t="shared" si="39"/>
        <v>1</v>
      </c>
      <c r="K63" s="4">
        <f t="shared" si="40"/>
        <v>0.9796268007103649</v>
      </c>
      <c r="L63" s="31">
        <f t="shared" si="49"/>
        <v>48.084092575914262</v>
      </c>
      <c r="M63" s="4">
        <f t="shared" si="41"/>
        <v>0.66579457191825708</v>
      </c>
      <c r="N63" s="4">
        <f t="shared" si="42"/>
        <v>0.39968588152592954</v>
      </c>
      <c r="O63" s="46">
        <f t="shared" si="43"/>
        <v>-3.0922405211963877E-6</v>
      </c>
      <c r="P63" s="31">
        <f t="shared" si="50"/>
        <v>3.0922405211963877E-6</v>
      </c>
      <c r="Q63" s="4">
        <f t="shared" si="44"/>
        <v>803.12258137461674</v>
      </c>
      <c r="R63" s="32">
        <f t="shared" si="45"/>
        <v>10.672696209078927</v>
      </c>
      <c r="S63" s="32">
        <f t="shared" si="46"/>
        <v>2465.3231062660457</v>
      </c>
      <c r="T63" s="32">
        <f t="shared" si="47"/>
        <v>79.10864678771398</v>
      </c>
    </row>
    <row r="64" spans="1:32">
      <c r="F64" s="32">
        <f t="shared" si="36"/>
        <v>0.78105734885084543</v>
      </c>
      <c r="G64" s="32">
        <f t="shared" si="37"/>
        <v>1.0613359725319104E-2</v>
      </c>
      <c r="H64" s="32">
        <f t="shared" si="48"/>
        <v>1.3588451271771959E-2</v>
      </c>
      <c r="I64" s="32">
        <f t="shared" si="38"/>
        <v>627.81853071795865</v>
      </c>
      <c r="J64" s="30">
        <f t="shared" si="39"/>
        <v>1</v>
      </c>
      <c r="K64" s="4">
        <f t="shared" si="40"/>
        <v>0.9806048887167077</v>
      </c>
      <c r="L64" s="31">
        <f t="shared" si="49"/>
        <v>50.559384496104379</v>
      </c>
      <c r="M64" s="4">
        <f t="shared" si="41"/>
        <v>0.60529366202717705</v>
      </c>
      <c r="N64" s="4">
        <f t="shared" si="42"/>
        <v>0.37706101777216733</v>
      </c>
      <c r="O64" s="46">
        <f t="shared" si="43"/>
        <v>-1.2688101791880069E-4</v>
      </c>
      <c r="P64" s="31">
        <f t="shared" si="50"/>
        <v>1.2688101791880069E-4</v>
      </c>
      <c r="Q64" s="4">
        <f t="shared" si="44"/>
        <v>891.31905915645211</v>
      </c>
      <c r="R64" s="32">
        <f t="shared" si="45"/>
        <v>12.111645602949077</v>
      </c>
      <c r="S64" s="32">
        <f t="shared" si="46"/>
        <v>2788.7163142745349</v>
      </c>
      <c r="T64" s="32">
        <f t="shared" si="47"/>
        <v>90.651347884873715</v>
      </c>
    </row>
    <row r="65" spans="6:20">
      <c r="F65" s="32">
        <f t="shared" si="36"/>
        <v>0.7507871326107638</v>
      </c>
      <c r="G65" s="32">
        <f t="shared" si="37"/>
        <v>1.0428852006678318E-2</v>
      </c>
      <c r="H65" s="32">
        <f t="shared" si="48"/>
        <v>1.3890557727612289E-2</v>
      </c>
      <c r="I65" s="32">
        <f t="shared" si="38"/>
        <v>627.81853071795865</v>
      </c>
      <c r="J65" s="30">
        <f t="shared" si="39"/>
        <v>1</v>
      </c>
      <c r="K65" s="4">
        <f t="shared" si="40"/>
        <v>0.9814459439781793</v>
      </c>
      <c r="L65" s="31">
        <f t="shared" si="49"/>
        <v>52.896571122989997</v>
      </c>
      <c r="M65" s="4">
        <f t="shared" si="41"/>
        <v>0.55309561984033828</v>
      </c>
      <c r="N65" s="4">
        <f t="shared" si="42"/>
        <v>0.356124640862227</v>
      </c>
      <c r="O65" s="46">
        <f t="shared" si="43"/>
        <v>-2.0810795313108699E-4</v>
      </c>
      <c r="P65" s="31">
        <f t="shared" si="50"/>
        <v>2.0810795313108699E-4</v>
      </c>
      <c r="Q65" s="4">
        <f t="shared" si="44"/>
        <v>981.94535836268653</v>
      </c>
      <c r="R65" s="32">
        <f t="shared" si="45"/>
        <v>13.639768685697835</v>
      </c>
      <c r="S65" s="32">
        <f t="shared" si="46"/>
        <v>3124.9840894089634</v>
      </c>
      <c r="T65" s="32">
        <f t="shared" si="47"/>
        <v>102.82070218105568</v>
      </c>
    </row>
    <row r="66" spans="6:20">
      <c r="F66" s="32">
        <f t="shared" si="36"/>
        <v>0.72184280598710893</v>
      </c>
      <c r="G66" s="32">
        <f t="shared" si="37"/>
        <v>1.0245581538209685E-2</v>
      </c>
      <c r="H66" s="32">
        <f t="shared" si="48"/>
        <v>1.4193646391195948E-2</v>
      </c>
      <c r="I66" s="32">
        <f t="shared" si="38"/>
        <v>627.81853071795865</v>
      </c>
      <c r="J66" s="30">
        <f t="shared" si="39"/>
        <v>1</v>
      </c>
      <c r="K66" s="4">
        <f t="shared" si="40"/>
        <v>0.98217078707236527</v>
      </c>
      <c r="L66" s="31">
        <f t="shared" si="49"/>
        <v>55.087725468241551</v>
      </c>
      <c r="M66" s="4">
        <f t="shared" si="41"/>
        <v>0.50773026549488631</v>
      </c>
      <c r="N66" s="4">
        <f t="shared" si="42"/>
        <v>0.33675139188655384</v>
      </c>
      <c r="O66" s="46">
        <f t="shared" si="43"/>
        <v>-6.1127792645554457E-5</v>
      </c>
      <c r="P66" s="31">
        <f t="shared" si="50"/>
        <v>6.1127792645554457E-5</v>
      </c>
      <c r="Q66" s="4">
        <f t="shared" si="44"/>
        <v>1074.8364120827546</v>
      </c>
      <c r="R66" s="32">
        <f t="shared" si="45"/>
        <v>15.25584796148439</v>
      </c>
      <c r="S66" s="32">
        <f t="shared" si="46"/>
        <v>3473.1459278717557</v>
      </c>
      <c r="T66" s="32">
        <f t="shared" si="47"/>
        <v>115.5881678841516</v>
      </c>
    </row>
    <row r="67" spans="6:20">
      <c r="F67" s="32">
        <f t="shared" si="36"/>
        <v>0.69424492647274127</v>
      </c>
      <c r="G67" s="32">
        <f t="shared" si="37"/>
        <v>1.0063863427797136E-2</v>
      </c>
      <c r="H67" s="32">
        <f t="shared" si="48"/>
        <v>1.4496128158874319E-2</v>
      </c>
      <c r="I67" s="32">
        <f t="shared" si="38"/>
        <v>627.81853071795865</v>
      </c>
      <c r="J67" s="30">
        <f t="shared" si="39"/>
        <v>1</v>
      </c>
      <c r="K67" s="4">
        <f t="shared" si="40"/>
        <v>0.98280801380600169</v>
      </c>
      <c r="L67" s="31">
        <f t="shared" si="49"/>
        <v>57.166635821816683</v>
      </c>
      <c r="M67" s="4">
        <f t="shared" si="41"/>
        <v>0.46804461031693972</v>
      </c>
      <c r="N67" s="4">
        <f t="shared" si="42"/>
        <v>0.31882178990180171</v>
      </c>
      <c r="O67" s="46">
        <f t="shared" si="43"/>
        <v>-4.2953388235567047E-5</v>
      </c>
      <c r="P67" s="31">
        <f t="shared" si="50"/>
        <v>4.2953388235567047E-5</v>
      </c>
      <c r="Q67" s="4">
        <f t="shared" si="44"/>
        <v>1169.8626530921574</v>
      </c>
      <c r="R67" s="32">
        <f t="shared" si="45"/>
        <v>16.958478947504641</v>
      </c>
      <c r="S67" s="32">
        <f t="shared" si="46"/>
        <v>3832.3758971063676</v>
      </c>
      <c r="T67" s="32">
        <f t="shared" si="47"/>
        <v>128.92941584038718</v>
      </c>
    </row>
    <row r="68" spans="6:20">
      <c r="F68" s="32">
        <f t="shared" si="36"/>
        <v>0.66870031261080198</v>
      </c>
      <c r="G68" s="32">
        <f t="shared" si="37"/>
        <v>9.917962405497166E-3</v>
      </c>
      <c r="H68" s="32">
        <f t="shared" si="48"/>
        <v>1.4831699968517338E-2</v>
      </c>
      <c r="I68" s="32">
        <f t="shared" si="38"/>
        <v>627.81853071795865</v>
      </c>
      <c r="J68" s="30">
        <f t="shared" si="39"/>
        <v>1</v>
      </c>
      <c r="K68" s="4">
        <f t="shared" si="40"/>
        <v>0.98335924043188294</v>
      </c>
      <c r="L68" s="31">
        <f t="shared" si="49"/>
        <v>59.093410754876523</v>
      </c>
      <c r="M68" s="4">
        <f t="shared" si="41"/>
        <v>0.43175564854383541</v>
      </c>
      <c r="N68" s="4">
        <f t="shared" si="42"/>
        <v>0.30155679775592414</v>
      </c>
      <c r="O68" s="46">
        <f t="shared" si="43"/>
        <v>-4.1986120793091608E-5</v>
      </c>
      <c r="P68" s="31">
        <f t="shared" si="50"/>
        <v>4.1986120793091608E-5</v>
      </c>
      <c r="Q68" s="4">
        <f t="shared" si="44"/>
        <v>1263.4235883250431</v>
      </c>
      <c r="R68" s="32">
        <f t="shared" si="45"/>
        <v>18.738719595184605</v>
      </c>
      <c r="S68" s="32">
        <f t="shared" si="46"/>
        <v>4192.3644513652725</v>
      </c>
      <c r="T68" s="32">
        <f t="shared" si="47"/>
        <v>142.28095102144505</v>
      </c>
    </row>
    <row r="69" spans="6:20">
      <c r="F69" s="32">
        <f t="shared" si="36"/>
        <v>0.64433197460965019</v>
      </c>
      <c r="G69" s="32">
        <f t="shared" si="37"/>
        <v>9.7736323471223786E-3</v>
      </c>
      <c r="H69" s="32">
        <f t="shared" si="48"/>
        <v>1.5168628490062827E-2</v>
      </c>
      <c r="I69" s="32">
        <f t="shared" si="38"/>
        <v>627.81853071795865</v>
      </c>
      <c r="J69" s="30">
        <f t="shared" si="39"/>
        <v>1</v>
      </c>
      <c r="K69" s="4">
        <f t="shared" si="40"/>
        <v>0.9838458292058877</v>
      </c>
      <c r="L69" s="31">
        <f t="shared" si="49"/>
        <v>60.903517843482838</v>
      </c>
      <c r="M69" s="4">
        <f t="shared" si="41"/>
        <v>0.39972355560192951</v>
      </c>
      <c r="N69" s="4">
        <f t="shared" si="42"/>
        <v>0.28557321479814246</v>
      </c>
      <c r="O69" s="46">
        <f t="shared" si="43"/>
        <v>-7.8182497452727873E-6</v>
      </c>
      <c r="P69" s="31">
        <f t="shared" si="50"/>
        <v>7.8182497452727873E-6</v>
      </c>
      <c r="Q69" s="4">
        <f t="shared" si="44"/>
        <v>1358.4061354730611</v>
      </c>
      <c r="R69" s="32">
        <f t="shared" si="45"/>
        <v>20.605158007612818</v>
      </c>
      <c r="S69" s="32">
        <f t="shared" si="46"/>
        <v>4560.1395377390627</v>
      </c>
      <c r="T69" s="32">
        <f t="shared" si="47"/>
        <v>156.06126126524222</v>
      </c>
    </row>
    <row r="70" spans="6:20">
      <c r="F70" s="32">
        <f t="shared" si="36"/>
        <v>0.62111132318157025</v>
      </c>
      <c r="G70" s="32">
        <f t="shared" si="37"/>
        <v>9.6309501760629065E-3</v>
      </c>
      <c r="H70" s="32">
        <f t="shared" si="48"/>
        <v>1.5505996778048561E-2</v>
      </c>
      <c r="I70" s="32">
        <f t="shared" si="38"/>
        <v>627.81853071795865</v>
      </c>
      <c r="J70" s="30">
        <f t="shared" si="39"/>
        <v>1</v>
      </c>
      <c r="K70" s="4">
        <f t="shared" si="40"/>
        <v>0.98428086236061774</v>
      </c>
      <c r="L70" s="31">
        <f t="shared" si="49"/>
        <v>62.61672140936215</v>
      </c>
      <c r="M70" s="4">
        <f t="shared" si="41"/>
        <v>0.3713001641452735</v>
      </c>
      <c r="N70" s="4">
        <f t="shared" si="42"/>
        <v>0.2707650548388168</v>
      </c>
      <c r="O70" s="46">
        <f t="shared" si="43"/>
        <v>-5.9569436900330786E-5</v>
      </c>
      <c r="P70" s="31">
        <f t="shared" si="50"/>
        <v>5.9569436900330786E-5</v>
      </c>
      <c r="Q70" s="4">
        <f t="shared" si="44"/>
        <v>1454.7164822477698</v>
      </c>
      <c r="R70" s="32">
        <f t="shared" si="45"/>
        <v>22.556829086708053</v>
      </c>
      <c r="S70" s="32">
        <f t="shared" si="46"/>
        <v>4935.0683138700806</v>
      </c>
      <c r="T70" s="32">
        <f t="shared" si="47"/>
        <v>170.24920706902634</v>
      </c>
    </row>
    <row r="71" spans="6:20">
      <c r="F71" s="32">
        <f t="shared" si="36"/>
        <v>0.59899805993124078</v>
      </c>
      <c r="G71" s="32">
        <f t="shared" si="37"/>
        <v>9.4899633269012393E-3</v>
      </c>
      <c r="H71" s="32">
        <f t="shared" si="48"/>
        <v>1.5843061875677186E-2</v>
      </c>
      <c r="I71" s="32">
        <f t="shared" si="38"/>
        <v>627.81853071795877</v>
      </c>
      <c r="J71" s="30">
        <f t="shared" si="39"/>
        <v>1</v>
      </c>
      <c r="K71" s="4">
        <f t="shared" si="40"/>
        <v>0.98466971694866168</v>
      </c>
      <c r="L71" s="31">
        <f t="shared" si="49"/>
        <v>64.230367674959581</v>
      </c>
      <c r="M71" s="4">
        <f t="shared" si="41"/>
        <v>0.34595523031661457</v>
      </c>
      <c r="N71" s="4">
        <f t="shared" si="42"/>
        <v>0.25703323745414181</v>
      </c>
      <c r="O71" s="46">
        <f t="shared" si="43"/>
        <v>-9.0424536263178368E-5</v>
      </c>
      <c r="P71" s="31">
        <f t="shared" si="50"/>
        <v>9.0424536263178368E-5</v>
      </c>
      <c r="Q71" s="4">
        <f t="shared" si="44"/>
        <v>1552.2670472587233</v>
      </c>
      <c r="R71" s="32">
        <f t="shared" si="45"/>
        <v>24.592662877294678</v>
      </c>
      <c r="S71" s="32">
        <f t="shared" si="46"/>
        <v>5316.5744484348061</v>
      </c>
      <c r="T71" s="32">
        <f t="shared" si="47"/>
        <v>184.82547316215687</v>
      </c>
    </row>
    <row r="72" spans="6:20">
      <c r="F72" s="32">
        <f t="shared" si="36"/>
        <v>0.57794631649252048</v>
      </c>
      <c r="G72" s="32">
        <f t="shared" si="37"/>
        <v>9.3506971570158585E-3</v>
      </c>
      <c r="H72" s="32">
        <f t="shared" si="48"/>
        <v>1.6179179432726554E-2</v>
      </c>
      <c r="I72" s="32">
        <f t="shared" si="38"/>
        <v>627.81853071795854</v>
      </c>
      <c r="J72" s="30">
        <f t="shared" si="39"/>
        <v>1</v>
      </c>
      <c r="K72" s="4">
        <f t="shared" si="40"/>
        <v>0.98501632338504674</v>
      </c>
      <c r="L72" s="31">
        <f t="shared" si="49"/>
        <v>65.739294079667346</v>
      </c>
      <c r="M72" s="4">
        <f t="shared" si="41"/>
        <v>0.32325261590696786</v>
      </c>
      <c r="N72" s="4">
        <f t="shared" si="42"/>
        <v>0.24428639854636369</v>
      </c>
      <c r="O72" s="46">
        <f t="shared" si="43"/>
        <v>-2.0124825150791281E-7</v>
      </c>
      <c r="P72" s="31">
        <f t="shared" si="50"/>
        <v>2.0124825150791281E-7</v>
      </c>
      <c r="Q72" s="4">
        <f t="shared" si="44"/>
        <v>1650.9790070766965</v>
      </c>
      <c r="R72" s="32">
        <f t="shared" si="45"/>
        <v>26.711485595158596</v>
      </c>
      <c r="S72" s="32">
        <f t="shared" si="46"/>
        <v>5704.1440440165916</v>
      </c>
      <c r="T72" s="32">
        <f t="shared" si="47"/>
        <v>199.772643978063</v>
      </c>
    </row>
    <row r="73" spans="6:20">
      <c r="F73" s="32">
        <f t="shared" si="36"/>
        <v>0.56001912765345385</v>
      </c>
      <c r="G73" s="32">
        <f t="shared" si="37"/>
        <v>9.2410188983102111E-3</v>
      </c>
      <c r="H73" s="32">
        <f t="shared" si="48"/>
        <v>1.6501255835726841E-2</v>
      </c>
      <c r="I73" s="32">
        <f t="shared" si="38"/>
        <v>627.81853071795865</v>
      </c>
      <c r="J73" s="30">
        <f t="shared" si="39"/>
        <v>1</v>
      </c>
      <c r="K73" s="4">
        <f t="shared" si="40"/>
        <v>0.98532824901525007</v>
      </c>
      <c r="L73" s="31">
        <f t="shared" si="49"/>
        <v>67.158190596297402</v>
      </c>
      <c r="M73" s="4">
        <f t="shared" si="41"/>
        <v>0.30218983979366559</v>
      </c>
      <c r="N73" s="4">
        <f t="shared" si="42"/>
        <v>0.23206281492838873</v>
      </c>
      <c r="O73" s="46">
        <f t="shared" si="43"/>
        <v>-1.7982029345919859E-4</v>
      </c>
      <c r="P73" s="31">
        <f t="shared" si="50"/>
        <v>1.7982029345919859E-4</v>
      </c>
      <c r="Q73" s="4">
        <f t="shared" si="44"/>
        <v>1747.4802935694561</v>
      </c>
      <c r="R73" s="32">
        <f t="shared" si="45"/>
        <v>28.835619392080641</v>
      </c>
      <c r="S73" s="32">
        <f t="shared" si="46"/>
        <v>6087.3909679679891</v>
      </c>
      <c r="T73" s="32">
        <f t="shared" si="47"/>
        <v>214.49606865370293</v>
      </c>
    </row>
    <row r="74" spans="6:20">
      <c r="F74" s="32">
        <f t="shared" si="36"/>
        <v>0.54288818920823956</v>
      </c>
      <c r="G74" s="32">
        <f t="shared" si="37"/>
        <v>9.1327706968436454E-3</v>
      </c>
      <c r="H74" s="32">
        <f t="shared" si="48"/>
        <v>1.6822562874618963E-2</v>
      </c>
      <c r="I74" s="32">
        <f t="shared" si="38"/>
        <v>627.81853071795865</v>
      </c>
      <c r="J74" s="30">
        <f t="shared" si="39"/>
        <v>1</v>
      </c>
      <c r="K74" s="4">
        <f t="shared" si="40"/>
        <v>0.98560229098880237</v>
      </c>
      <c r="L74" s="31">
        <f t="shared" si="49"/>
        <v>68.455494566688543</v>
      </c>
      <c r="M74" s="4">
        <f t="shared" si="41"/>
        <v>0.28322176280553829</v>
      </c>
      <c r="N74" s="4">
        <f t="shared" si="42"/>
        <v>0.22071147093572027</v>
      </c>
      <c r="O74" s="46">
        <f t="shared" si="43"/>
        <v>-2.9450418567056325E-5</v>
      </c>
      <c r="P74" s="31">
        <f t="shared" si="50"/>
        <v>2.9450418567056325E-5</v>
      </c>
      <c r="Q74" s="4">
        <f t="shared" si="44"/>
        <v>1844.7925244441474</v>
      </c>
      <c r="R74" s="32">
        <f t="shared" si="45"/>
        <v>31.034138233088704</v>
      </c>
      <c r="S74" s="32">
        <f t="shared" si="46"/>
        <v>6474.8556309448541</v>
      </c>
      <c r="T74" s="32">
        <f t="shared" si="47"/>
        <v>229.50368667571169</v>
      </c>
    </row>
    <row r="75" spans="6:20">
      <c r="F75" s="32">
        <f t="shared" si="36"/>
        <v>0.52652207806215823</v>
      </c>
      <c r="G75" s="32">
        <f t="shared" si="37"/>
        <v>9.0259258828846653E-3</v>
      </c>
      <c r="H75" s="32">
        <f t="shared" si="48"/>
        <v>1.714254018768633E-2</v>
      </c>
      <c r="I75" s="32">
        <f t="shared" si="38"/>
        <v>627.81853071795865</v>
      </c>
      <c r="J75" s="30">
        <f t="shared" si="39"/>
        <v>1</v>
      </c>
      <c r="K75" s="4">
        <f t="shared" si="40"/>
        <v>0.98585478028922224</v>
      </c>
      <c r="L75" s="31">
        <f t="shared" si="49"/>
        <v>69.695261045543447</v>
      </c>
      <c r="M75" s="4">
        <f t="shared" si="41"/>
        <v>0.26607790546702526</v>
      </c>
      <c r="N75" s="4">
        <f t="shared" si="42"/>
        <v>0.21015918871822947</v>
      </c>
      <c r="O75" s="46">
        <f t="shared" si="43"/>
        <v>-1.5648131470480386E-5</v>
      </c>
      <c r="P75" s="31">
        <f t="shared" si="50"/>
        <v>1.5648131470480386E-5</v>
      </c>
      <c r="Q75" s="4">
        <f t="shared" si="44"/>
        <v>1942.8895389451272</v>
      </c>
      <c r="R75" s="32">
        <f t="shared" si="45"/>
        <v>33.306062001602207</v>
      </c>
      <c r="S75" s="32">
        <f t="shared" si="46"/>
        <v>6866.2877790388047</v>
      </c>
      <c r="T75" s="32">
        <f t="shared" si="47"/>
        <v>244.78661482719806</v>
      </c>
    </row>
    <row r="76" spans="6:20">
      <c r="F76" s="32">
        <f t="shared" si="36"/>
        <v>0.51088246327358633</v>
      </c>
      <c r="G76" s="32">
        <f t="shared" si="37"/>
        <v>8.9204549007177256E-3</v>
      </c>
      <c r="H76" s="32">
        <f t="shared" si="48"/>
        <v>1.7460875136637188E-2</v>
      </c>
      <c r="I76" s="32">
        <f t="shared" si="38"/>
        <v>627.81853071795854</v>
      </c>
      <c r="J76" s="30">
        <f t="shared" si="39"/>
        <v>1</v>
      </c>
      <c r="K76" s="4">
        <f t="shared" si="40"/>
        <v>0.98608521887691458</v>
      </c>
      <c r="L76" s="31">
        <f t="shared" si="49"/>
        <v>70.866024420674705</v>
      </c>
      <c r="M76" s="4">
        <f t="shared" si="41"/>
        <v>0.25052762102155013</v>
      </c>
      <c r="N76" s="4">
        <f t="shared" si="42"/>
        <v>0.20033753498135073</v>
      </c>
      <c r="O76" s="46">
        <f t="shared" si="43"/>
        <v>-1.2899531425247801E-6</v>
      </c>
      <c r="P76" s="31">
        <f t="shared" si="50"/>
        <v>1.2899531425247801E-6</v>
      </c>
      <c r="Q76" s="4">
        <f t="shared" si="44"/>
        <v>2041.7287803908698</v>
      </c>
      <c r="R76" s="32">
        <f t="shared" si="45"/>
        <v>35.650371297283513</v>
      </c>
      <c r="S76" s="32">
        <f t="shared" si="46"/>
        <v>7261.3976456610735</v>
      </c>
      <c r="T76" s="32">
        <f t="shared" si="47"/>
        <v>260.33509499461951</v>
      </c>
    </row>
    <row r="77" spans="6:20">
      <c r="F77" s="32">
        <f t="shared" si="36"/>
        <v>0.49593313537418676</v>
      </c>
      <c r="G77" s="32">
        <f t="shared" si="37"/>
        <v>8.8163263416915945E-3</v>
      </c>
      <c r="H77" s="32">
        <f t="shared" si="48"/>
        <v>1.7777248005498934E-2</v>
      </c>
      <c r="I77" s="32">
        <f t="shared" si="38"/>
        <v>627.81853071795865</v>
      </c>
      <c r="J77" s="30">
        <f t="shared" si="39"/>
        <v>1</v>
      </c>
      <c r="K77" s="4">
        <f t="shared" si="40"/>
        <v>0.98629723687272441</v>
      </c>
      <c r="L77" s="31">
        <f t="shared" si="49"/>
        <v>71.977981937780328</v>
      </c>
      <c r="M77" s="4">
        <f t="shared" si="41"/>
        <v>0.23637633752806381</v>
      </c>
      <c r="N77" s="4">
        <f t="shared" si="42"/>
        <v>0.19118477954751251</v>
      </c>
      <c r="O77" s="46">
        <f t="shared" si="43"/>
        <v>-1.9448235290819849E-5</v>
      </c>
      <c r="P77" s="31">
        <f t="shared" si="50"/>
        <v>1.9448235290819849E-5</v>
      </c>
      <c r="Q77" s="4">
        <f t="shared" si="44"/>
        <v>2141.2767152981905</v>
      </c>
      <c r="R77" s="32">
        <f t="shared" si="45"/>
        <v>38.066007216256068</v>
      </c>
      <c r="S77" s="32">
        <f t="shared" si="46"/>
        <v>7659.9472211002185</v>
      </c>
      <c r="T77" s="32">
        <f t="shared" si="47"/>
        <v>276.14087121419141</v>
      </c>
    </row>
    <row r="78" spans="6:20">
      <c r="F78" s="32">
        <f t="shared" si="36"/>
        <v>0.48486473005062369</v>
      </c>
      <c r="G78" s="32">
        <f t="shared" si="37"/>
        <v>8.7378059255998636E-3</v>
      </c>
      <c r="H78" s="32">
        <f t="shared" si="48"/>
        <v>1.8021120910748794E-2</v>
      </c>
      <c r="I78" s="32">
        <f t="shared" si="38"/>
        <v>627.81853071795865</v>
      </c>
      <c r="J78" s="30">
        <f t="shared" si="39"/>
        <v>1</v>
      </c>
      <c r="K78" s="4">
        <f t="shared" si="40"/>
        <v>0.98648288548495444</v>
      </c>
      <c r="L78" s="31">
        <f t="shared" si="49"/>
        <v>72.980286168836201</v>
      </c>
      <c r="M78" s="4">
        <f t="shared" si="41"/>
        <v>0.22289400271685511</v>
      </c>
      <c r="N78" s="4">
        <f t="shared" si="42"/>
        <v>0.18226763907718932</v>
      </c>
      <c r="O78" s="46">
        <f t="shared" si="43"/>
        <v>-5.4065165915051505E-5</v>
      </c>
      <c r="P78" s="31">
        <f t="shared" si="50"/>
        <v>5.4065165915051505E-5</v>
      </c>
      <c r="Q78" s="4">
        <f t="shared" si="44"/>
        <v>2236.5386811638082</v>
      </c>
      <c r="R78" s="32">
        <f t="shared" si="45"/>
        <v>40.304933994819628</v>
      </c>
      <c r="S78" s="32">
        <f t="shared" si="46"/>
        <v>8045.9125764380497</v>
      </c>
      <c r="T78" s="32">
        <f t="shared" si="47"/>
        <v>291.23553777651762</v>
      </c>
    </row>
    <row r="79" spans="6:20">
      <c r="F79" s="32">
        <f t="shared" si="36"/>
        <v>0.47424851491819303</v>
      </c>
      <c r="G79" s="32">
        <f t="shared" si="37"/>
        <v>8.6603733155446744E-3</v>
      </c>
      <c r="H79" s="32">
        <f t="shared" si="48"/>
        <v>1.8261255529790268E-2</v>
      </c>
      <c r="I79" s="32">
        <f t="shared" si="38"/>
        <v>627.81853071795865</v>
      </c>
      <c r="J79" s="30">
        <f t="shared" si="39"/>
        <v>1</v>
      </c>
      <c r="K79" s="4">
        <f t="shared" si="40"/>
        <v>0.98665327259802627</v>
      </c>
      <c r="L79" s="31">
        <f t="shared" si="49"/>
        <v>73.92473397277287</v>
      </c>
      <c r="M79" s="4">
        <f t="shared" si="41"/>
        <v>0.21058409748463136</v>
      </c>
      <c r="N79" s="4">
        <f t="shared" si="42"/>
        <v>0.17395247296093344</v>
      </c>
      <c r="O79" s="46">
        <f t="shared" si="43"/>
        <v>-7.694798617224885E-5</v>
      </c>
      <c r="P79" s="31">
        <f t="shared" si="50"/>
        <v>7.694798617224885E-5</v>
      </c>
      <c r="Q79" s="4">
        <f t="shared" si="44"/>
        <v>2332.1882121868148</v>
      </c>
      <c r="R79" s="32">
        <f t="shared" si="45"/>
        <v>42.588684886308151</v>
      </c>
      <c r="S79" s="32">
        <f t="shared" si="46"/>
        <v>8433.7316565649289</v>
      </c>
      <c r="T79" s="32">
        <f t="shared" si="47"/>
        <v>306.49667451371533</v>
      </c>
    </row>
    <row r="80" spans="6:20">
      <c r="F80" s="32">
        <f t="shared" si="36"/>
        <v>0.46406127450982099</v>
      </c>
      <c r="G80" s="32">
        <f t="shared" si="37"/>
        <v>8.5839844463823332E-3</v>
      </c>
      <c r="H80" s="32">
        <f t="shared" si="48"/>
        <v>1.8497523749313991E-2</v>
      </c>
      <c r="I80" s="32">
        <f t="shared" si="38"/>
        <v>627.81853071795865</v>
      </c>
      <c r="J80" s="30">
        <f t="shared" si="39"/>
        <v>1</v>
      </c>
      <c r="K80" s="4">
        <f t="shared" si="40"/>
        <v>0.98680752561809315</v>
      </c>
      <c r="L80" s="31">
        <f t="shared" si="49"/>
        <v>74.80079150060547</v>
      </c>
      <c r="M80" s="4">
        <f t="shared" si="41"/>
        <v>0.1993126242559155</v>
      </c>
      <c r="N80" s="4">
        <f t="shared" si="42"/>
        <v>0.16618904881416902</v>
      </c>
      <c r="O80" s="46">
        <f t="shared" si="43"/>
        <v>-2.779287426091237E-6</v>
      </c>
      <c r="P80" s="31">
        <f t="shared" si="50"/>
        <v>2.779287426091237E-6</v>
      </c>
      <c r="Q80" s="4">
        <f t="shared" si="44"/>
        <v>2428.2088686569764</v>
      </c>
      <c r="R80" s="32">
        <f t="shared" si="45"/>
        <v>44.915851216277282</v>
      </c>
      <c r="S80" s="32">
        <f t="shared" si="46"/>
        <v>8823.2719100955892</v>
      </c>
      <c r="T80" s="32">
        <f t="shared" si="47"/>
        <v>321.91974488350428</v>
      </c>
    </row>
    <row r="81" spans="6:20">
      <c r="F81" s="32">
        <f t="shared" si="36"/>
        <v>0.45428337198549185</v>
      </c>
      <c r="G81" s="32">
        <f t="shared" si="37"/>
        <v>8.5085975384321857E-3</v>
      </c>
      <c r="H81" s="32">
        <f t="shared" si="48"/>
        <v>1.8729713793495219E-2</v>
      </c>
      <c r="I81" s="32">
        <f t="shared" si="38"/>
        <v>627.81853071795865</v>
      </c>
      <c r="J81" s="30">
        <f t="shared" si="39"/>
        <v>1</v>
      </c>
      <c r="K81" s="4">
        <f t="shared" si="40"/>
        <v>0.98695308924610448</v>
      </c>
      <c r="L81" s="31">
        <f t="shared" si="49"/>
        <v>75.64649654336155</v>
      </c>
      <c r="M81" s="4">
        <f t="shared" si="41"/>
        <v>0.18896528469508364</v>
      </c>
      <c r="N81" s="4">
        <f t="shared" si="42"/>
        <v>0.15893255011524141</v>
      </c>
      <c r="O81" s="46">
        <f t="shared" si="43"/>
        <v>-3.2629102709680335E-5</v>
      </c>
      <c r="P81" s="31">
        <f t="shared" si="50"/>
        <v>3.2629102709680335E-5</v>
      </c>
      <c r="Q81" s="4">
        <f t="shared" si="44"/>
        <v>2524.6002393304534</v>
      </c>
      <c r="R81" s="32">
        <f t="shared" si="45"/>
        <v>47.285039925648924</v>
      </c>
      <c r="S81" s="32">
        <f t="shared" si="46"/>
        <v>9214.4727178659923</v>
      </c>
      <c r="T81" s="32">
        <f t="shared" si="47"/>
        <v>337.50226026845178</v>
      </c>
    </row>
    <row r="82" spans="6:20">
      <c r="F82" s="32">
        <f t="shared" si="36"/>
        <v>0.44489227063902026</v>
      </c>
      <c r="G82" s="32">
        <f t="shared" si="37"/>
        <v>8.4341730063876227E-3</v>
      </c>
      <c r="H82" s="32">
        <f t="shared" si="48"/>
        <v>1.8957787228519866E-2</v>
      </c>
      <c r="I82" s="32">
        <f t="shared" si="38"/>
        <v>627.81853071795865</v>
      </c>
      <c r="J82" s="30">
        <f t="shared" si="39"/>
        <v>1</v>
      </c>
      <c r="K82" s="4">
        <f t="shared" si="40"/>
        <v>0.98708622175710481</v>
      </c>
      <c r="L82" s="31">
        <f t="shared" si="49"/>
        <v>76.436671219762715</v>
      </c>
      <c r="M82" s="4">
        <f t="shared" si="41"/>
        <v>0.17944181916101476</v>
      </c>
      <c r="N82" s="4">
        <f t="shared" si="42"/>
        <v>0.15214130637546758</v>
      </c>
      <c r="O82" s="46">
        <f t="shared" si="43"/>
        <v>-4.4736729321037672E-9</v>
      </c>
      <c r="P82" s="31">
        <f t="shared" si="50"/>
        <v>4.4736729321037672E-9</v>
      </c>
      <c r="Q82" s="4">
        <f t="shared" si="44"/>
        <v>2621.3435163648896</v>
      </c>
      <c r="R82" s="32">
        <f t="shared" si="45"/>
        <v>49.694872636105671</v>
      </c>
      <c r="S82" s="32">
        <f t="shared" si="46"/>
        <v>9607.2131548403086</v>
      </c>
      <c r="T82" s="32">
        <f t="shared" si="47"/>
        <v>353.24010525166415</v>
      </c>
    </row>
    <row r="83" spans="6:20">
      <c r="F83" s="32">
        <f t="shared" si="36"/>
        <v>0.43998632509043673</v>
      </c>
      <c r="G83" s="32">
        <f t="shared" si="37"/>
        <v>8.3823073902139552E-3</v>
      </c>
      <c r="H83" s="32">
        <f t="shared" si="48"/>
        <v>1.9051290715662625E-2</v>
      </c>
      <c r="I83" s="32">
        <f t="shared" si="38"/>
        <v>627.81853071795865</v>
      </c>
      <c r="J83" s="30">
        <f t="shared" si="39"/>
        <v>1</v>
      </c>
      <c r="K83" s="4">
        <f t="shared" si="40"/>
        <v>0.98719682801405284</v>
      </c>
      <c r="L83" s="31">
        <f t="shared" si="49"/>
        <v>77.10564453071521</v>
      </c>
      <c r="M83" s="4">
        <f t="shared" si="41"/>
        <v>0.17005132272900103</v>
      </c>
      <c r="N83" s="4">
        <f t="shared" si="42"/>
        <v>0.14533663560362226</v>
      </c>
      <c r="O83" s="46">
        <f t="shared" si="43"/>
        <v>-8.0293852122714782E-9</v>
      </c>
      <c r="P83" s="31">
        <f t="shared" si="50"/>
        <v>8.0293852122714782E-9</v>
      </c>
      <c r="Q83" s="4">
        <f t="shared" si="44"/>
        <v>2710.0528903138938</v>
      </c>
      <c r="R83" s="32">
        <f t="shared" si="45"/>
        <v>51.630005468191754</v>
      </c>
      <c r="S83" s="32">
        <f t="shared" si="46"/>
        <v>9973.5210278064496</v>
      </c>
      <c r="T83" s="32">
        <f t="shared" si="47"/>
        <v>367.39526819087467</v>
      </c>
    </row>
    <row r="84" spans="6:20">
      <c r="F84" s="32">
        <f t="shared" si="36"/>
        <v>0.43535175439817786</v>
      </c>
      <c r="G84" s="32">
        <f t="shared" si="37"/>
        <v>8.3313834444112451E-3</v>
      </c>
      <c r="H84" s="32">
        <f t="shared" si="48"/>
        <v>1.9137130745983541E-2</v>
      </c>
      <c r="I84" s="32">
        <f t="shared" si="38"/>
        <v>627.81853071795865</v>
      </c>
      <c r="J84" s="30">
        <f t="shared" si="39"/>
        <v>1</v>
      </c>
      <c r="K84" s="4">
        <f t="shared" si="40"/>
        <v>0.98730264219826469</v>
      </c>
      <c r="L84" s="31">
        <f t="shared" si="49"/>
        <v>77.756542551185973</v>
      </c>
      <c r="M84" s="4">
        <f t="shared" si="41"/>
        <v>0.1613774306262763</v>
      </c>
      <c r="N84" s="4">
        <f t="shared" si="42"/>
        <v>0.13895347573549197</v>
      </c>
      <c r="O84" s="46">
        <f t="shared" si="43"/>
        <v>-1.262339190983286E-4</v>
      </c>
      <c r="P84" s="31">
        <f t="shared" si="50"/>
        <v>1.262339190983286E-4</v>
      </c>
      <c r="Q84" s="4">
        <f t="shared" si="44"/>
        <v>2798.4334351564171</v>
      </c>
      <c r="R84" s="32">
        <f t="shared" si="45"/>
        <v>53.553986532520206</v>
      </c>
      <c r="S84" s="32">
        <f t="shared" si="46"/>
        <v>10338.557599186355</v>
      </c>
      <c r="T84" s="32">
        <f t="shared" si="47"/>
        <v>381.52793972516992</v>
      </c>
    </row>
    <row r="85" spans="6:20">
      <c r="F85" s="32">
        <f t="shared" si="36"/>
        <v>0.43097358754151915</v>
      </c>
      <c r="G85" s="32">
        <f t="shared" si="37"/>
        <v>8.2813629302154954E-3</v>
      </c>
      <c r="H85" s="32">
        <f t="shared" si="48"/>
        <v>1.9215476701150938E-2</v>
      </c>
      <c r="I85" s="32">
        <f t="shared" si="38"/>
        <v>627.81853071795865</v>
      </c>
      <c r="J85" s="30">
        <f t="shared" si="39"/>
        <v>1</v>
      </c>
      <c r="K85" s="4">
        <f t="shared" si="40"/>
        <v>0.98739307579034152</v>
      </c>
      <c r="L85" s="31">
        <f t="shared" si="49"/>
        <v>78.321488998393065</v>
      </c>
      <c r="M85" s="4">
        <f t="shared" si="41"/>
        <v>0.15334648177307045</v>
      </c>
      <c r="N85" s="4">
        <f t="shared" si="42"/>
        <v>0.13295786148957317</v>
      </c>
      <c r="O85" s="46">
        <f t="shared" si="43"/>
        <v>-2.2987553978226494E-5</v>
      </c>
      <c r="P85" s="31">
        <f t="shared" si="50"/>
        <v>2.2987553978226494E-5</v>
      </c>
      <c r="Q85" s="4">
        <f t="shared" si="44"/>
        <v>2886.4379714525085</v>
      </c>
      <c r="R85" s="32">
        <f t="shared" si="45"/>
        <v>55.464281589763054</v>
      </c>
      <c r="S85" s="32">
        <f t="shared" si="46"/>
        <v>10702.10962856776</v>
      </c>
      <c r="T85" s="32">
        <f t="shared" si="47"/>
        <v>395.62783575305781</v>
      </c>
    </row>
    <row r="86" spans="6:20">
      <c r="F86" s="32">
        <f t="shared" si="36"/>
        <v>0.42684414031442858</v>
      </c>
      <c r="G86" s="32">
        <f t="shared" si="37"/>
        <v>8.2322102187622724E-3</v>
      </c>
      <c r="H86" s="32">
        <f t="shared" si="48"/>
        <v>1.9286220522315555E-2</v>
      </c>
      <c r="I86" s="32">
        <f t="shared" si="38"/>
        <v>627.81853071795877</v>
      </c>
      <c r="J86" s="30">
        <f t="shared" si="39"/>
        <v>1</v>
      </c>
      <c r="K86" s="4">
        <f t="shared" si="40"/>
        <v>0.98747879106012293</v>
      </c>
      <c r="L86" s="31">
        <f t="shared" si="49"/>
        <v>78.864492702077513</v>
      </c>
      <c r="M86" s="4">
        <f t="shared" si="41"/>
        <v>0.14589608441248236</v>
      </c>
      <c r="N86" s="4">
        <f t="shared" si="42"/>
        <v>0.12732051919636797</v>
      </c>
      <c r="O86" s="46">
        <f t="shared" si="43"/>
        <v>-1.7901540805276284E-9</v>
      </c>
      <c r="P86" s="31">
        <f t="shared" si="50"/>
        <v>1.7901540805276284E-9</v>
      </c>
      <c r="Q86" s="4">
        <f t="shared" si="44"/>
        <v>2974.0615954470645</v>
      </c>
      <c r="R86" s="32">
        <f t="shared" si="45"/>
        <v>57.358407776741714</v>
      </c>
      <c r="S86" s="32">
        <f t="shared" si="46"/>
        <v>11064.131247254676</v>
      </c>
      <c r="T86" s="32">
        <f t="shared" si="47"/>
        <v>409.68921560074887</v>
      </c>
    </row>
    <row r="87" spans="6:20">
      <c r="F87" s="32">
        <f t="shared" si="36"/>
        <v>0.42295354064958518</v>
      </c>
      <c r="G87" s="32">
        <f t="shared" si="37"/>
        <v>8.1838920877605765E-3</v>
      </c>
      <c r="H87" s="32">
        <f t="shared" si="48"/>
        <v>1.9349387819739022E-2</v>
      </c>
      <c r="I87" s="32">
        <f t="shared" si="38"/>
        <v>627.81853071795865</v>
      </c>
      <c r="J87" s="30">
        <f t="shared" si="39"/>
        <v>1</v>
      </c>
      <c r="K87" s="4">
        <f t="shared" si="40"/>
        <v>0.98756171769640066</v>
      </c>
      <c r="L87" s="31">
        <f t="shared" si="49"/>
        <v>79.3969531798313</v>
      </c>
      <c r="M87" s="4">
        <f t="shared" si="41"/>
        <v>0.13897047191621045</v>
      </c>
      <c r="N87" s="4">
        <f t="shared" si="42"/>
        <v>0.12201411304579805</v>
      </c>
      <c r="O87" s="46">
        <f t="shared" si="43"/>
        <v>-9.0594193247139909E-5</v>
      </c>
      <c r="P87" s="31">
        <f t="shared" si="50"/>
        <v>9.0594193247139909E-5</v>
      </c>
      <c r="Q87" s="4">
        <f t="shared" si="44"/>
        <v>3061.2819842737763</v>
      </c>
      <c r="R87" s="32">
        <f t="shared" si="45"/>
        <v>59.23393233929351</v>
      </c>
      <c r="S87" s="32">
        <f t="shared" si="46"/>
        <v>11424.514550174017</v>
      </c>
      <c r="T87" s="32">
        <f t="shared" si="47"/>
        <v>423.70450232087535</v>
      </c>
    </row>
    <row r="88" spans="6:20">
      <c r="F88" s="32">
        <f t="shared" si="36"/>
        <v>0.4247435207598616</v>
      </c>
      <c r="G88" s="32">
        <f t="shared" si="37"/>
        <v>8.1658869852973548E-3</v>
      </c>
      <c r="H88" s="32">
        <f t="shared" si="48"/>
        <v>1.9225453917904787E-2</v>
      </c>
      <c r="I88" s="32">
        <f t="shared" si="38"/>
        <v>627.81853071795865</v>
      </c>
      <c r="J88" s="30">
        <f t="shared" si="39"/>
        <v>1</v>
      </c>
      <c r="K88" s="4">
        <f t="shared" si="40"/>
        <v>0.98759212574319899</v>
      </c>
      <c r="L88" s="31">
        <f t="shared" si="49"/>
        <v>79.593982442389716</v>
      </c>
      <c r="M88" s="4">
        <f t="shared" si="41"/>
        <v>0.1312731651291339</v>
      </c>
      <c r="N88" s="4">
        <f t="shared" si="42"/>
        <v>0.11604020070090602</v>
      </c>
      <c r="O88" s="46">
        <f t="shared" si="43"/>
        <v>-6.3580040948196803E-5</v>
      </c>
      <c r="P88" s="31">
        <f t="shared" si="50"/>
        <v>6.3580040948196803E-5</v>
      </c>
      <c r="Q88" s="4">
        <f t="shared" si="44"/>
        <v>3120.7942952015105</v>
      </c>
      <c r="R88" s="32">
        <f t="shared" si="45"/>
        <v>59.99868690965679</v>
      </c>
      <c r="S88" s="32">
        <f t="shared" si="46"/>
        <v>11688.067942132955</v>
      </c>
      <c r="T88" s="32">
        <f t="shared" si="47"/>
        <v>432.02393972931668</v>
      </c>
    </row>
    <row r="89" spans="6:20">
      <c r="F89" s="32">
        <f t="shared" si="36"/>
        <v>0.4269400926107878</v>
      </c>
      <c r="G89" s="32">
        <f t="shared" si="37"/>
        <v>8.1494684997566388E-3</v>
      </c>
      <c r="H89" s="32">
        <f t="shared" si="48"/>
        <v>1.9088084349075069E-2</v>
      </c>
      <c r="I89" s="32">
        <f t="shared" si="38"/>
        <v>627.81853071795865</v>
      </c>
      <c r="J89" s="30">
        <f t="shared" si="39"/>
        <v>1</v>
      </c>
      <c r="K89" s="4">
        <f t="shared" si="40"/>
        <v>0.98761235171599726</v>
      </c>
      <c r="L89" s="31">
        <f t="shared" si="49"/>
        <v>79.725572527869403</v>
      </c>
      <c r="M89" s="4">
        <f t="shared" si="41"/>
        <v>0.12406082412203019</v>
      </c>
      <c r="N89" s="4">
        <f t="shared" si="42"/>
        <v>0.11036842620943607</v>
      </c>
      <c r="O89" s="46">
        <f t="shared" si="43"/>
        <v>-7.5659235179159623E-6</v>
      </c>
      <c r="P89" s="31">
        <f t="shared" si="50"/>
        <v>7.5659235179159623E-6</v>
      </c>
      <c r="Q89" s="4">
        <f t="shared" si="44"/>
        <v>3176.7669174813223</v>
      </c>
      <c r="R89" s="32">
        <f t="shared" si="45"/>
        <v>60.638394878234678</v>
      </c>
      <c r="S89" s="32">
        <f t="shared" si="46"/>
        <v>11937.685363057841</v>
      </c>
      <c r="T89" s="32">
        <f t="shared" si="47"/>
        <v>439.60900321684989</v>
      </c>
    </row>
    <row r="90" spans="6:20">
      <c r="F90" s="32">
        <f t="shared" si="36"/>
        <v>0.42956241794422506</v>
      </c>
      <c r="G90" s="32">
        <f t="shared" si="37"/>
        <v>8.1346674320952432E-3</v>
      </c>
      <c r="H90" s="32">
        <f t="shared" si="48"/>
        <v>1.8937102251695256E-2</v>
      </c>
      <c r="I90" s="32">
        <f t="shared" si="38"/>
        <v>627.81853071795865</v>
      </c>
      <c r="J90" s="30">
        <f t="shared" si="39"/>
        <v>1</v>
      </c>
      <c r="K90" s="4">
        <f t="shared" si="40"/>
        <v>0.98762563330824027</v>
      </c>
      <c r="L90" s="31">
        <f t="shared" si="49"/>
        <v>79.812216488292236</v>
      </c>
      <c r="M90" s="4">
        <f t="shared" si="41"/>
        <v>0.11728773052799617</v>
      </c>
      <c r="N90" s="4">
        <f t="shared" si="42"/>
        <v>0.10497540367025202</v>
      </c>
      <c r="O90" s="46">
        <f t="shared" si="43"/>
        <v>-8.67394108927666E-6</v>
      </c>
      <c r="P90" s="31">
        <f t="shared" si="50"/>
        <v>8.67394108927666E-6</v>
      </c>
      <c r="Q90" s="4">
        <f t="shared" si="44"/>
        <v>3228.956490446843</v>
      </c>
      <c r="R90" s="32">
        <f t="shared" si="45"/>
        <v>61.147079225866925</v>
      </c>
      <c r="S90" s="32">
        <f t="shared" si="46"/>
        <v>12172.384995139437</v>
      </c>
      <c r="T90" s="32">
        <f t="shared" si="47"/>
        <v>446.40921916508341</v>
      </c>
    </row>
    <row r="91" spans="6:20">
      <c r="F91" s="32">
        <f t="shared" si="36"/>
        <v>0.43263126016990527</v>
      </c>
      <c r="G91" s="32">
        <f t="shared" si="37"/>
        <v>8.1215226842470366E-3</v>
      </c>
      <c r="H91" s="32">
        <f t="shared" si="48"/>
        <v>1.8772389866274362E-2</v>
      </c>
      <c r="I91" s="32">
        <f t="shared" si="38"/>
        <v>627.81853071795865</v>
      </c>
      <c r="J91" s="30">
        <f t="shared" si="39"/>
        <v>1</v>
      </c>
      <c r="K91" s="4">
        <f t="shared" si="40"/>
        <v>0.98762965615150466</v>
      </c>
      <c r="L91" s="31">
        <f t="shared" si="49"/>
        <v>79.838496669729579</v>
      </c>
      <c r="M91" s="4">
        <f t="shared" si="41"/>
        <v>0.11091258898792318</v>
      </c>
      <c r="N91" s="4">
        <f t="shared" si="42"/>
        <v>9.9839168344440204E-2</v>
      </c>
      <c r="O91" s="46">
        <f t="shared" si="43"/>
        <v>-1.4278872778605844E-7</v>
      </c>
      <c r="P91" s="31">
        <f t="shared" si="50"/>
        <v>1.4278872778605844E-7</v>
      </c>
      <c r="Q91" s="4">
        <f t="shared" si="44"/>
        <v>3277.0853978251703</v>
      </c>
      <c r="R91" s="32">
        <f t="shared" si="45"/>
        <v>61.518724713048911</v>
      </c>
      <c r="S91" s="32">
        <f t="shared" si="46"/>
        <v>12391.053149952941</v>
      </c>
      <c r="T91" s="32">
        <f t="shared" si="47"/>
        <v>452.36966856274262</v>
      </c>
    </row>
    <row r="92" spans="6:20">
      <c r="F92" s="32">
        <f t="shared" si="36"/>
        <v>0.43617236120610375</v>
      </c>
      <c r="G92" s="32">
        <f t="shared" si="37"/>
        <v>8.1100819093196264E-3</v>
      </c>
      <c r="H92" s="32">
        <f t="shared" si="48"/>
        <v>1.8593754741574247E-2</v>
      </c>
      <c r="I92" s="32">
        <f t="shared" si="38"/>
        <v>627.81853071795865</v>
      </c>
      <c r="J92" s="30">
        <f t="shared" si="39"/>
        <v>1</v>
      </c>
      <c r="K92" s="4">
        <f t="shared" si="40"/>
        <v>0.98762628030068422</v>
      </c>
      <c r="L92" s="31">
        <f t="shared" si="49"/>
        <v>79.816441967349277</v>
      </c>
      <c r="M92" s="4">
        <f t="shared" si="41"/>
        <v>0.10489864536092458</v>
      </c>
      <c r="N92" s="4">
        <f t="shared" si="42"/>
        <v>9.4939608987083646E-2</v>
      </c>
      <c r="O92" s="46">
        <f t="shared" si="43"/>
        <v>-3.1742268921441941E-5</v>
      </c>
      <c r="P92" s="31">
        <f t="shared" si="50"/>
        <v>3.1742268921441941E-5</v>
      </c>
      <c r="Q92" s="4">
        <f t="shared" si="44"/>
        <v>3320.8604097974217</v>
      </c>
      <c r="R92" s="32">
        <f t="shared" si="45"/>
        <v>61.747263990777</v>
      </c>
      <c r="S92" s="32">
        <f t="shared" si="46"/>
        <v>12592.515782050717</v>
      </c>
      <c r="T92" s="32">
        <f t="shared" si="47"/>
        <v>457.43287045868993</v>
      </c>
    </row>
    <row r="93" spans="6:20">
      <c r="F93" s="32">
        <f t="shared" si="36"/>
        <v>0.49074844914602772</v>
      </c>
      <c r="G93" s="32">
        <f t="shared" si="37"/>
        <v>8.2820120322478364E-3</v>
      </c>
      <c r="H93" s="32">
        <f t="shared" si="48"/>
        <v>1.6876287732869494E-2</v>
      </c>
      <c r="I93" s="32">
        <f t="shared" si="38"/>
        <v>627.81853071795865</v>
      </c>
      <c r="J93" s="30">
        <f t="shared" si="39"/>
        <v>1</v>
      </c>
      <c r="K93" s="4">
        <f t="shared" si="40"/>
        <v>0.98722727195400239</v>
      </c>
      <c r="L93" s="31">
        <f t="shared" si="49"/>
        <v>77.291810206775267</v>
      </c>
      <c r="M93" s="4">
        <f t="shared" si="41"/>
        <v>9.1692422937367679E-2</v>
      </c>
      <c r="N93" s="4">
        <f t="shared" si="42"/>
        <v>8.3991077533225891E-2</v>
      </c>
      <c r="O93" s="46">
        <f t="shared" si="43"/>
        <v>-4.1041006490882825E-5</v>
      </c>
      <c r="P93" s="31">
        <f t="shared" si="50"/>
        <v>4.1041006490882825E-5</v>
      </c>
      <c r="Q93" s="4">
        <f t="shared" si="44"/>
        <v>3123.4301875679257</v>
      </c>
      <c r="R93" s="32">
        <f t="shared" si="45"/>
        <v>52.711906558926842</v>
      </c>
      <c r="S93" s="32">
        <f t="shared" si="46"/>
        <v>11921.18812603751</v>
      </c>
      <c r="T93" s="32">
        <f t="shared" si="47"/>
        <v>413.41503449689822</v>
      </c>
    </row>
    <row r="94" spans="6:20">
      <c r="F94" s="32">
        <f t="shared" si="36"/>
        <v>0.56844776990306656</v>
      </c>
      <c r="G94" s="32">
        <f t="shared" si="37"/>
        <v>8.4977676744670862E-3</v>
      </c>
      <c r="H94" s="32">
        <f t="shared" si="48"/>
        <v>1.4949073818894832E-2</v>
      </c>
      <c r="I94" s="32">
        <f t="shared" si="38"/>
        <v>627.81853071795865</v>
      </c>
      <c r="J94" s="30">
        <f t="shared" si="39"/>
        <v>1</v>
      </c>
      <c r="K94" s="4">
        <f t="shared" si="40"/>
        <v>0.98658965270855503</v>
      </c>
      <c r="L94" s="31">
        <f t="shared" si="49"/>
        <v>73.56928431957482</v>
      </c>
      <c r="M94" s="4">
        <f t="shared" si="41"/>
        <v>7.7324168634956739E-2</v>
      </c>
      <c r="N94" s="4">
        <f t="shared" si="42"/>
        <v>7.1774281953529112E-2</v>
      </c>
      <c r="O94" s="46">
        <f t="shared" si="43"/>
        <v>-2.6042987444352406E-5</v>
      </c>
      <c r="P94" s="31">
        <f t="shared" si="50"/>
        <v>2.6042987444352406E-5</v>
      </c>
      <c r="Q94" s="4">
        <f t="shared" si="44"/>
        <v>2832.7257580025384</v>
      </c>
      <c r="R94" s="32">
        <f t="shared" si="45"/>
        <v>42.346626465064766</v>
      </c>
      <c r="S94" s="32">
        <f t="shared" si="46"/>
        <v>10889.170194223192</v>
      </c>
      <c r="T94" s="32">
        <f t="shared" si="47"/>
        <v>353.91218481557036</v>
      </c>
    </row>
    <row r="95" spans="6:20">
      <c r="F95" s="32">
        <f t="shared" si="36"/>
        <v>0.68939997053232549</v>
      </c>
      <c r="G95" s="32">
        <f t="shared" si="37"/>
        <v>8.7742028763954701E-3</v>
      </c>
      <c r="H95" s="32">
        <f t="shared" si="48"/>
        <v>1.2727303816999588E-2</v>
      </c>
      <c r="I95" s="32">
        <f t="shared" si="38"/>
        <v>627.81853071795877</v>
      </c>
      <c r="J95" s="30">
        <f t="shared" si="39"/>
        <v>0.99999999999210132</v>
      </c>
      <c r="K95" s="4">
        <f t="shared" si="40"/>
        <v>0.98543156711440971</v>
      </c>
      <c r="L95" s="31">
        <f t="shared" si="49"/>
        <v>67.641562744137374</v>
      </c>
      <c r="M95" s="4">
        <f t="shared" si="41"/>
        <v>6.0637217897115313E-2</v>
      </c>
      <c r="N95" s="4">
        <f t="shared" si="42"/>
        <v>5.7170554525079173E-2</v>
      </c>
      <c r="O95" s="46">
        <f t="shared" si="43"/>
        <v>-1.046385424585683E-6</v>
      </c>
      <c r="P95" s="31">
        <f t="shared" si="50"/>
        <v>1.046385424585683E-6</v>
      </c>
      <c r="Q95" s="4">
        <f t="shared" si="44"/>
        <v>2388.8040109235008</v>
      </c>
      <c r="R95" s="32">
        <f t="shared" si="45"/>
        <v>30.403034406290598</v>
      </c>
      <c r="S95" s="32">
        <f t="shared" si="46"/>
        <v>9259.8819551099859</v>
      </c>
      <c r="T95" s="32">
        <f t="shared" si="47"/>
        <v>271.91908468215433</v>
      </c>
    </row>
    <row r="96" spans="6:20">
      <c r="F96" s="32">
        <f t="shared" si="36"/>
        <v>0.91348931907640873</v>
      </c>
      <c r="G96" s="32">
        <f t="shared" si="37"/>
        <v>9.0925293308614166E-3</v>
      </c>
      <c r="H96" s="32">
        <f t="shared" si="48"/>
        <v>9.953624132195105E-3</v>
      </c>
      <c r="I96" s="32">
        <f t="shared" si="38"/>
        <v>627.81853071795865</v>
      </c>
      <c r="J96" s="30">
        <f t="shared" si="39"/>
        <v>0.99999775757641562</v>
      </c>
      <c r="K96" s="4">
        <f t="shared" si="40"/>
        <v>0.98259731675180673</v>
      </c>
      <c r="L96" s="31">
        <f t="shared" si="49"/>
        <v>56.462403109808875</v>
      </c>
      <c r="M96" s="4">
        <f t="shared" si="41"/>
        <v>3.8916111079533577E-2</v>
      </c>
      <c r="N96" s="4">
        <f t="shared" si="42"/>
        <v>3.7458376729855504E-2</v>
      </c>
      <c r="O96" s="46">
        <f t="shared" si="43"/>
        <v>-4.3676151706417699E-7</v>
      </c>
      <c r="P96" s="31">
        <f t="shared" si="50"/>
        <v>4.3676151706417699E-7</v>
      </c>
      <c r="Q96" s="4">
        <f t="shared" si="44"/>
        <v>1649.2717859601123</v>
      </c>
      <c r="R96" s="32">
        <f t="shared" si="45"/>
        <v>16.416231449281092</v>
      </c>
      <c r="S96" s="32">
        <f t="shared" si="46"/>
        <v>6463.9569876259748</v>
      </c>
      <c r="T96" s="32">
        <f t="shared" si="47"/>
        <v>155.26454720002147</v>
      </c>
    </row>
    <row r="97" spans="6:20">
      <c r="F97" s="32">
        <f t="shared" si="36"/>
        <v>1.1359196773047646</v>
      </c>
      <c r="G97" s="32">
        <f t="shared" si="37"/>
        <v>9.0416030633783135E-3</v>
      </c>
      <c r="H97" s="32">
        <f t="shared" si="48"/>
        <v>7.9597204309653606E-3</v>
      </c>
      <c r="I97" s="32">
        <f t="shared" si="38"/>
        <v>627.81853071795865</v>
      </c>
      <c r="J97" s="30">
        <f t="shared" si="39"/>
        <v>0.99880518919152861</v>
      </c>
      <c r="K97" s="4">
        <f t="shared" si="40"/>
        <v>0.97835166686738129</v>
      </c>
      <c r="L97" s="31">
        <f t="shared" si="49"/>
        <v>45.192932909612608</v>
      </c>
      <c r="M97" s="4">
        <f t="shared" si="41"/>
        <v>2.3835262446607684E-2</v>
      </c>
      <c r="N97" s="4">
        <f t="shared" si="42"/>
        <v>2.328036874765356E-2</v>
      </c>
      <c r="O97" s="46">
        <f t="shared" si="43"/>
        <v>-6.7826494726253017E-8</v>
      </c>
      <c r="P97" s="31">
        <f t="shared" si="50"/>
        <v>6.7826494726253017E-8</v>
      </c>
      <c r="Q97" s="4">
        <f t="shared" si="44"/>
        <v>1046.4645690459422</v>
      </c>
      <c r="R97" s="32">
        <f t="shared" si="45"/>
        <v>8.3295654105163468</v>
      </c>
      <c r="S97" s="32">
        <f t="shared" si="46"/>
        <v>4133.2784123376514</v>
      </c>
      <c r="T97" s="32">
        <f t="shared" si="47"/>
        <v>78.671184583096419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627.81853071795854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H2:J2"/>
    <mergeCell ref="L193:L194"/>
    <mergeCell ref="L196:L197"/>
    <mergeCell ref="L198:L199"/>
    <mergeCell ref="L201:L2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E486-FD47-49F4-AC8C-049A1CDEF9F5}">
  <sheetPr codeName="Sheet1"/>
  <dimension ref="A1:AF249"/>
  <sheetViews>
    <sheetView topLeftCell="D1" zoomScale="55" zoomScaleNormal="55" workbookViewId="0">
      <selection activeCell="V11" sqref="V11:AC54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4" max="14" width="14" bestFit="1" customWidth="1"/>
    <col min="15" max="15" width="6.2851562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710937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0.05</v>
      </c>
      <c r="H2" s="81" t="s">
        <v>4</v>
      </c>
      <c r="I2" s="81"/>
      <c r="J2" s="81"/>
      <c r="L2" s="63" t="s">
        <v>5</v>
      </c>
      <c r="M2" s="61">
        <f>AVERAGE(S3:S4)</f>
        <v>1.680454263909694E-7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0.18</v>
      </c>
      <c r="H3" s="5" t="s">
        <v>14</v>
      </c>
      <c r="I3" s="1">
        <f>((0.02/2)*(S57+2*SUM(S58:S96)+S97)+((F53-F52)/2)*(S96+S97))*B6</f>
        <v>655.57618777700281</v>
      </c>
      <c r="J3" s="1" t="s">
        <v>15</v>
      </c>
      <c r="L3" s="63" t="s">
        <v>16</v>
      </c>
      <c r="M3" s="61">
        <f>AVERAGE(T3:T4)</f>
        <v>-1.4003785532580882E-7</v>
      </c>
      <c r="O3" s="50">
        <f>0.75*PI()*$B$8*J40*$B$5/$B$10*(SQRT(1+($F$2/((0.75*PI())))^2))</f>
        <v>1319647.223314577</v>
      </c>
      <c r="P3" s="1">
        <f>2*(1+2*C40)*(((0.044)/((O3)^(1/6)))-((5)/((O3)^(2/3))))</f>
        <v>8.3187155234971926E-3</v>
      </c>
      <c r="Q3" s="1">
        <f>2*(1+2*L40)*((0.044/(K40^(1/6)))-(5/(K40^(2/3))))</f>
        <v>8.3311774929483336E-3</v>
      </c>
      <c r="R3" s="1">
        <f>P3-Q3</f>
        <v>-1.2461969451140961E-5</v>
      </c>
      <c r="S3" s="61">
        <f>-R3*0.3*($B$4)*(I40*$B$2)</f>
        <v>1.1436289547858694E-5</v>
      </c>
      <c r="T3" s="61">
        <f>R3*0.25*(I40*$B$2)</f>
        <v>-9.5302412898822466E-6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23.217195511682839</v>
      </c>
      <c r="J4" s="1" t="s">
        <v>20</v>
      </c>
      <c r="L4" s="63" t="s">
        <v>21</v>
      </c>
      <c r="M4" s="61">
        <f>I5-M2</f>
        <v>0.87820438734000483</v>
      </c>
      <c r="O4" s="50">
        <f>0.75*PI()*$B$8*J41*$B$5/$B$10*(SQRT(1+($F$2/((0.75*PI())))^2))</f>
        <v>1303561.1615166222</v>
      </c>
      <c r="P4" s="1">
        <f>2*(1+2*C41)*(((0.044)/((O4)^(1/6)))-((5)/((O4)^(2/3))))</f>
        <v>8.2934130764819071E-3</v>
      </c>
      <c r="Q4" s="1">
        <f>2*(1+2*L41)*((0.044/(K41^(1/6)))-(5/(K41^(2/3))))</f>
        <v>8.2811680782038134E-3</v>
      </c>
      <c r="R4" s="1">
        <f>P4-Q4</f>
        <v>1.2244998278093666E-5</v>
      </c>
      <c r="S4" s="61">
        <f>-R4*0.3*($B$4)*(I41*$B$2)</f>
        <v>-1.1100198695076755E-5</v>
      </c>
      <c r="T4" s="61">
        <f>R4*0.25*(I41*$B$2)</f>
        <v>9.250165579230629E-6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0.87820455538543118</v>
      </c>
      <c r="J5" s="1" t="s">
        <v>24</v>
      </c>
      <c r="L5" s="63" t="s">
        <v>25</v>
      </c>
      <c r="M5" s="61">
        <f>I6-M3</f>
        <v>0.12959000338877996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0.12958986335092462</v>
      </c>
      <c r="J6" s="1" t="s">
        <v>24</v>
      </c>
      <c r="L6" s="63" t="s">
        <v>29</v>
      </c>
      <c r="M6" s="61">
        <f>10*M5</f>
        <v>1.2959000338877997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1.2958986335092462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5.3928059039972082E-2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2.2690973803529726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250311.28545237615</v>
      </c>
      <c r="L13" s="34">
        <f t="shared" ref="L13:L54" si="2">C13</f>
        <v>0.20549999999999999</v>
      </c>
      <c r="M13" s="34">
        <f t="shared" ref="M13:M54" si="3">D13</f>
        <v>1.43E-2</v>
      </c>
      <c r="N13" s="38">
        <f>ATAN(($B$6*$B$4)/(PI()*G13))</f>
        <v>1.0098142106862729</v>
      </c>
      <c r="O13" s="38">
        <f>ATAN($F$3/($F$4*G13))</f>
        <v>7.941013016643253E-2</v>
      </c>
      <c r="P13" s="43">
        <v>0.86672014601779657</v>
      </c>
      <c r="Q13" s="38">
        <f>N13-P13</f>
        <v>0.1430940646684763</v>
      </c>
      <c r="R13" s="45">
        <f>DEGREES(N13)</f>
        <v>57.858092364657949</v>
      </c>
      <c r="S13" s="45">
        <f t="shared" ref="S13:U13" si="4">DEGREES(O13)</f>
        <v>4.5498653091210857</v>
      </c>
      <c r="T13" s="45">
        <f t="shared" si="4"/>
        <v>49.659406385782191</v>
      </c>
      <c r="U13" s="45">
        <f t="shared" si="4"/>
        <v>8.198685978875762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5">F14*$B$6</f>
        <v>2.64E-2</v>
      </c>
      <c r="H14" s="33">
        <f t="shared" ref="H14:H54" si="6">SQRT(($F$3)^2+($F$4*G14)^2)</f>
        <v>2.4946437691672361</v>
      </c>
      <c r="I14" s="34">
        <f t="shared" si="1"/>
        <v>0.55677980000000005</v>
      </c>
      <c r="J14" s="33">
        <f t="shared" ref="J14:J54" si="7">I14*$B$5</f>
        <v>0.133627152</v>
      </c>
      <c r="K14" s="33">
        <f t="shared" ref="K14:K54" si="8">(J14*H14)/$B$10</f>
        <v>282501.81536301965</v>
      </c>
      <c r="L14" s="34">
        <f t="shared" si="2"/>
        <v>0.19545999999999999</v>
      </c>
      <c r="M14" s="34">
        <f t="shared" si="3"/>
        <v>1.6080000000000001E-2</v>
      </c>
      <c r="N14" s="38">
        <f t="shared" ref="N14:N54" si="9">ATAN(($B$6*$B$4)/(PI()*G14))</f>
        <v>0.96603442754940205</v>
      </c>
      <c r="O14" s="38">
        <f t="shared" ref="O14:O54" si="10">ATAN($F$3/($F$4*G14))</f>
        <v>7.221734735684894E-2</v>
      </c>
      <c r="P14" s="43">
        <v>0.83147873575601938</v>
      </c>
      <c r="Q14" s="38">
        <f t="shared" ref="Q14:Q54" si="11">N14-P14</f>
        <v>0.13455569179338267</v>
      </c>
      <c r="R14" s="45">
        <f t="shared" ref="R14:R54" si="12">DEGREES(N14)</f>
        <v>55.34969556291724</v>
      </c>
      <c r="S14" s="45">
        <f t="shared" ref="S14:S54" si="13">DEGREES(O14)</f>
        <v>4.1377492111776952</v>
      </c>
      <c r="T14" s="45">
        <f t="shared" ref="T14:T54" si="14">DEGREES(P14)</f>
        <v>47.640222313693329</v>
      </c>
      <c r="U14" s="45">
        <f t="shared" ref="U14:U54" si="15">DEGREES(Q14)</f>
        <v>7.7094732492239144</v>
      </c>
    </row>
    <row r="15" spans="1:21">
      <c r="A15" s="18">
        <v>0.24</v>
      </c>
      <c r="B15" s="15">
        <f t="shared" ref="B15:B17" si="16">$B$13+($B$18-$B$13)/($A$18-$A$13)*(A15-$A$13)</f>
        <v>0.57118659999999999</v>
      </c>
      <c r="C15" s="1">
        <f t="shared" ref="C15:C17" si="17">$C$13+($C$18-$C$13)/($A$18-$A$13)*(A15-$A$13)</f>
        <v>0.18542</v>
      </c>
      <c r="D15" s="11">
        <f t="shared" ref="D15:D17" si="18">$D$13+($D$18-$D$13)/($A$18-$A$13)*(A15-$A$13)</f>
        <v>1.7859999999999997E-2</v>
      </c>
      <c r="F15" s="7">
        <f t="shared" si="0"/>
        <v>0.24</v>
      </c>
      <c r="G15" s="33">
        <f t="shared" si="5"/>
        <v>2.8799999999999999E-2</v>
      </c>
      <c r="H15" s="33">
        <f t="shared" si="6"/>
        <v>2.7202978158642117</v>
      </c>
      <c r="I15" s="34">
        <f t="shared" si="1"/>
        <v>0.57118659999999999</v>
      </c>
      <c r="J15" s="33">
        <f t="shared" si="7"/>
        <v>0.13708478399999999</v>
      </c>
      <c r="K15" s="33">
        <f t="shared" si="8"/>
        <v>316026.64279950608</v>
      </c>
      <c r="L15" s="34">
        <f t="shared" si="2"/>
        <v>0.18542</v>
      </c>
      <c r="M15" s="34">
        <f t="shared" si="3"/>
        <v>1.7859999999999997E-2</v>
      </c>
      <c r="N15" s="38">
        <f t="shared" si="9"/>
        <v>0.92475145424489835</v>
      </c>
      <c r="O15" s="38">
        <f t="shared" si="10"/>
        <v>6.6217606548414229E-2</v>
      </c>
      <c r="P15" s="43">
        <v>0.79916701069001106</v>
      </c>
      <c r="Q15" s="38">
        <f t="shared" si="11"/>
        <v>0.12558444355488729</v>
      </c>
      <c r="R15" s="45">
        <f t="shared" si="12"/>
        <v>52.984355426817935</v>
      </c>
      <c r="S15" s="45">
        <f t="shared" si="13"/>
        <v>3.7939893846819777</v>
      </c>
      <c r="T15" s="45">
        <f t="shared" si="14"/>
        <v>45.788896838623977</v>
      </c>
      <c r="U15" s="45">
        <f t="shared" si="15"/>
        <v>7.1954585881939543</v>
      </c>
    </row>
    <row r="16" spans="1:21">
      <c r="A16" s="18">
        <v>0.26</v>
      </c>
      <c r="B16" s="15">
        <f t="shared" si="16"/>
        <v>0.58559340000000004</v>
      </c>
      <c r="C16" s="1">
        <f t="shared" si="17"/>
        <v>0.17537999999999998</v>
      </c>
      <c r="D16" s="11">
        <f t="shared" si="18"/>
        <v>1.9639999999999998E-2</v>
      </c>
      <c r="F16" s="7">
        <f t="shared" si="0"/>
        <v>0.26</v>
      </c>
      <c r="G16" s="33">
        <f t="shared" si="5"/>
        <v>3.1199999999999999E-2</v>
      </c>
      <c r="H16" s="33">
        <f t="shared" si="6"/>
        <v>2.946034782105734</v>
      </c>
      <c r="I16" s="34">
        <f t="shared" si="1"/>
        <v>0.58559340000000004</v>
      </c>
      <c r="J16" s="33">
        <f t="shared" si="7"/>
        <v>0.140542416</v>
      </c>
      <c r="K16" s="33">
        <f t="shared" si="8"/>
        <v>350883.76770946902</v>
      </c>
      <c r="L16" s="34">
        <f t="shared" si="2"/>
        <v>0.17537999999999998</v>
      </c>
      <c r="M16" s="34">
        <f t="shared" si="3"/>
        <v>1.9639999999999998E-2</v>
      </c>
      <c r="N16" s="38">
        <f t="shared" si="9"/>
        <v>0.88588664801948269</v>
      </c>
      <c r="O16" s="38">
        <f t="shared" si="10"/>
        <v>6.1137153762794508E-2</v>
      </c>
      <c r="P16" s="43">
        <v>0.76947029312223392</v>
      </c>
      <c r="Q16" s="38">
        <f t="shared" si="11"/>
        <v>0.11641635489724877</v>
      </c>
      <c r="R16" s="45">
        <f t="shared" si="12"/>
        <v>50.757566058507848</v>
      </c>
      <c r="S16" s="45">
        <f t="shared" si="13"/>
        <v>3.5029008820504854</v>
      </c>
      <c r="T16" s="45">
        <f t="shared" si="14"/>
        <v>44.087400256598343</v>
      </c>
      <c r="U16" s="45">
        <f t="shared" si="15"/>
        <v>6.6701658019095076</v>
      </c>
    </row>
    <row r="17" spans="1:21">
      <c r="A17" s="18">
        <v>0.28000000000000003</v>
      </c>
      <c r="B17" s="15">
        <f t="shared" si="16"/>
        <v>0.60000020000000009</v>
      </c>
      <c r="C17" s="1">
        <f t="shared" si="17"/>
        <v>0.16533999999999999</v>
      </c>
      <c r="D17" s="11">
        <f t="shared" si="18"/>
        <v>2.1420000000000002E-2</v>
      </c>
      <c r="F17" s="7">
        <f t="shared" si="0"/>
        <v>0.28000000000000003</v>
      </c>
      <c r="G17" s="33">
        <f t="shared" si="5"/>
        <v>3.3600000000000005E-2</v>
      </c>
      <c r="H17" s="33">
        <f t="shared" si="6"/>
        <v>3.171836963998695</v>
      </c>
      <c r="I17" s="34">
        <f t="shared" si="1"/>
        <v>0.60000020000000009</v>
      </c>
      <c r="J17" s="33">
        <f t="shared" si="7"/>
        <v>0.14400004800000002</v>
      </c>
      <c r="K17" s="33">
        <f t="shared" si="8"/>
        <v>387071.75852880208</v>
      </c>
      <c r="L17" s="34">
        <f t="shared" si="2"/>
        <v>0.16533999999999999</v>
      </c>
      <c r="M17" s="34">
        <f t="shared" si="3"/>
        <v>2.1420000000000002E-2</v>
      </c>
      <c r="N17" s="38">
        <f t="shared" si="9"/>
        <v>0.84934104714890946</v>
      </c>
      <c r="O17" s="38">
        <f t="shared" si="10"/>
        <v>5.6779953487158051E-2</v>
      </c>
      <c r="P17" s="43">
        <v>0.74212717144689844</v>
      </c>
      <c r="Q17" s="38">
        <f t="shared" si="11"/>
        <v>0.10721387570201102</v>
      </c>
      <c r="R17" s="45">
        <f t="shared" si="12"/>
        <v>48.663657368854373</v>
      </c>
      <c r="S17" s="45">
        <f t="shared" si="13"/>
        <v>3.2532516957632773</v>
      </c>
      <c r="T17" s="45">
        <f t="shared" si="14"/>
        <v>42.520754785888933</v>
      </c>
      <c r="U17" s="45">
        <f t="shared" si="15"/>
        <v>6.142902582965438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5"/>
        <v>3.5999999999999997E-2</v>
      </c>
      <c r="H18" s="33">
        <f t="shared" si="6"/>
        <v>3.3976913593542637</v>
      </c>
      <c r="I18" s="34">
        <f t="shared" si="1"/>
        <v>0.61440700000000004</v>
      </c>
      <c r="J18" s="33">
        <f t="shared" si="7"/>
        <v>0.14745768000000001</v>
      </c>
      <c r="K18" s="33">
        <f t="shared" si="8"/>
        <v>424589.5637342594</v>
      </c>
      <c r="L18" s="34">
        <f t="shared" si="2"/>
        <v>0.15529999999999999</v>
      </c>
      <c r="M18" s="34">
        <f t="shared" si="3"/>
        <v>2.3199999999999998E-2</v>
      </c>
      <c r="N18" s="38">
        <f t="shared" si="9"/>
        <v>0.81500231063558914</v>
      </c>
      <c r="O18" s="38">
        <f t="shared" si="10"/>
        <v>5.3001960689651323E-2</v>
      </c>
      <c r="P18" s="43">
        <v>0.71691428793928369</v>
      </c>
      <c r="Q18" s="38">
        <f t="shared" si="11"/>
        <v>9.8088022696305455E-2</v>
      </c>
      <c r="R18" s="45">
        <f t="shared" si="12"/>
        <v>46.696192692829342</v>
      </c>
      <c r="S18" s="45">
        <f t="shared" si="13"/>
        <v>3.0367886534353188</v>
      </c>
      <c r="T18" s="45">
        <f t="shared" si="14"/>
        <v>41.07616297154761</v>
      </c>
      <c r="U18" s="45">
        <f t="shared" si="15"/>
        <v>5.6200297212817318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5"/>
        <v>3.8399999999999997E-2</v>
      </c>
      <c r="H19" s="33">
        <f t="shared" si="6"/>
        <v>3.6235882049569721</v>
      </c>
      <c r="I19" s="34">
        <f t="shared" si="1"/>
        <v>0.62874600000000003</v>
      </c>
      <c r="J19" s="33">
        <f t="shared" si="7"/>
        <v>0.15089904000000001</v>
      </c>
      <c r="K19" s="33">
        <f t="shared" si="8"/>
        <v>463386.42498587328</v>
      </c>
      <c r="L19" s="34">
        <f t="shared" si="2"/>
        <v>0.14784</v>
      </c>
      <c r="M19" s="34">
        <f t="shared" si="3"/>
        <v>2.316E-2</v>
      </c>
      <c r="N19" s="38">
        <f t="shared" si="9"/>
        <v>0.78275037444240592</v>
      </c>
      <c r="O19" s="38">
        <f t="shared" si="10"/>
        <v>4.9694970528980906E-2</v>
      </c>
      <c r="P19" s="43">
        <v>0.69082991932800275</v>
      </c>
      <c r="Q19" s="38">
        <f t="shared" si="11"/>
        <v>9.1920455114403166E-2</v>
      </c>
      <c r="R19" s="45">
        <f t="shared" si="12"/>
        <v>44.848292867834715</v>
      </c>
      <c r="S19" s="45">
        <f t="shared" si="13"/>
        <v>2.8473120743376139</v>
      </c>
      <c r="T19" s="45">
        <f t="shared" si="14"/>
        <v>39.581638738857691</v>
      </c>
      <c r="U19" s="45">
        <f t="shared" si="15"/>
        <v>5.2666541289770246</v>
      </c>
    </row>
    <row r="20" spans="1:21">
      <c r="A20" s="18">
        <v>0.34</v>
      </c>
      <c r="B20" s="15">
        <f t="shared" ref="B20:B22" si="19">$B$18+($B$23-$B$18)/($A$23-$A$18)*(A20-$A$18)</f>
        <v>0.64308500000000002</v>
      </c>
      <c r="C20" s="1">
        <f t="shared" ref="C20:C22" si="20">$C$18+($C$23-$C$18)/($A$23-$A$18)*(A20-$A$18)</f>
        <v>0.14037999999999998</v>
      </c>
      <c r="D20" s="11">
        <f t="shared" ref="D20:D22" si="21">$D$18+($D$23-$D$18)/($A$23-$A$18)*(A20-$A$18)</f>
        <v>2.3119999999999998E-2</v>
      </c>
      <c r="F20" s="7">
        <f t="shared" si="0"/>
        <v>0.34</v>
      </c>
      <c r="G20" s="33">
        <f t="shared" si="5"/>
        <v>4.0800000000000003E-2</v>
      </c>
      <c r="H20" s="33">
        <f t="shared" si="6"/>
        <v>3.8495200276406476</v>
      </c>
      <c r="I20" s="34">
        <f t="shared" si="1"/>
        <v>0.64308500000000002</v>
      </c>
      <c r="J20" s="33">
        <f t="shared" si="7"/>
        <v>0.15434039999999999</v>
      </c>
      <c r="K20" s="33">
        <f t="shared" si="8"/>
        <v>503505.47531700728</v>
      </c>
      <c r="L20" s="34">
        <f t="shared" si="2"/>
        <v>0.14037999999999998</v>
      </c>
      <c r="M20" s="34">
        <f t="shared" si="3"/>
        <v>2.3119999999999998E-2</v>
      </c>
      <c r="N20" s="38">
        <f t="shared" si="9"/>
        <v>0.75246189648786066</v>
      </c>
      <c r="O20" s="38">
        <f t="shared" si="10"/>
        <v>4.6776132001521913E-2</v>
      </c>
      <c r="P20" s="43">
        <v>0.66650489790817291</v>
      </c>
      <c r="Q20" s="38">
        <f t="shared" si="11"/>
        <v>8.5956998579687749E-2</v>
      </c>
      <c r="R20" s="45">
        <f t="shared" si="12"/>
        <v>43.112890913164236</v>
      </c>
      <c r="S20" s="45">
        <f t="shared" si="13"/>
        <v>2.6800749456340336</v>
      </c>
      <c r="T20" s="45">
        <f t="shared" si="14"/>
        <v>38.187917674936116</v>
      </c>
      <c r="U20" s="45">
        <f t="shared" si="15"/>
        <v>4.9249732382281195</v>
      </c>
    </row>
    <row r="21" spans="1:21">
      <c r="A21" s="18">
        <v>0.36</v>
      </c>
      <c r="B21" s="15">
        <f t="shared" si="19"/>
        <v>0.65742400000000001</v>
      </c>
      <c r="C21" s="1">
        <f t="shared" si="20"/>
        <v>0.13292000000000001</v>
      </c>
      <c r="D21" s="11">
        <f t="shared" si="21"/>
        <v>2.308E-2</v>
      </c>
      <c r="F21" s="7">
        <f t="shared" si="0"/>
        <v>0.36</v>
      </c>
      <c r="G21" s="33">
        <f t="shared" si="5"/>
        <v>4.3199999999999995E-2</v>
      </c>
      <c r="H21" s="33">
        <f t="shared" si="6"/>
        <v>4.0754810103520409</v>
      </c>
      <c r="I21" s="34">
        <f t="shared" si="1"/>
        <v>0.65742400000000001</v>
      </c>
      <c r="J21" s="33">
        <f t="shared" si="7"/>
        <v>0.15778175999999999</v>
      </c>
      <c r="K21" s="33">
        <f t="shared" si="8"/>
        <v>544946.24293213838</v>
      </c>
      <c r="L21" s="34">
        <f t="shared" si="2"/>
        <v>0.13292000000000001</v>
      </c>
      <c r="M21" s="34">
        <f t="shared" si="3"/>
        <v>2.308E-2</v>
      </c>
      <c r="N21" s="38">
        <f t="shared" si="9"/>
        <v>0.724013628286163</v>
      </c>
      <c r="O21" s="38">
        <f t="shared" si="10"/>
        <v>4.4180937547767439E-2</v>
      </c>
      <c r="P21" s="43">
        <v>0.64378640114294428</v>
      </c>
      <c r="Q21" s="38">
        <f t="shared" si="11"/>
        <v>8.0227227143218727E-2</v>
      </c>
      <c r="R21" s="45">
        <f t="shared" si="12"/>
        <v>41.482925210750736</v>
      </c>
      <c r="S21" s="45">
        <f t="shared" si="13"/>
        <v>2.5313812564181433</v>
      </c>
      <c r="T21" s="45">
        <f t="shared" si="14"/>
        <v>36.886243693406904</v>
      </c>
      <c r="U21" s="45">
        <f t="shared" si="15"/>
        <v>4.5966815173438338</v>
      </c>
    </row>
    <row r="22" spans="1:21">
      <c r="A22" s="18">
        <v>0.38</v>
      </c>
      <c r="B22" s="15">
        <f t="shared" si="19"/>
        <v>0.671763</v>
      </c>
      <c r="C22" s="1">
        <f t="shared" si="20"/>
        <v>0.12545999999999999</v>
      </c>
      <c r="D22" s="11">
        <f t="shared" si="21"/>
        <v>2.3039999999999998E-2</v>
      </c>
      <c r="F22" s="7">
        <f t="shared" si="0"/>
        <v>0.38</v>
      </c>
      <c r="G22" s="33">
        <f t="shared" si="5"/>
        <v>4.5600000000000002E-2</v>
      </c>
      <c r="H22" s="33">
        <f t="shared" si="6"/>
        <v>4.3014665576642868</v>
      </c>
      <c r="I22" s="34">
        <f t="shared" si="1"/>
        <v>0.671763</v>
      </c>
      <c r="J22" s="33">
        <f t="shared" si="7"/>
        <v>0.16122312</v>
      </c>
      <c r="K22" s="33">
        <f t="shared" si="8"/>
        <v>587708.35508669179</v>
      </c>
      <c r="L22" s="34">
        <f t="shared" si="2"/>
        <v>0.12545999999999999</v>
      </c>
      <c r="M22" s="34">
        <f t="shared" si="3"/>
        <v>2.3039999999999998E-2</v>
      </c>
      <c r="N22" s="38">
        <f t="shared" si="9"/>
        <v>0.69728487826533259</v>
      </c>
      <c r="O22" s="38">
        <f t="shared" si="10"/>
        <v>4.185841552911989E-2</v>
      </c>
      <c r="P22" s="43">
        <v>0.62253348897634453</v>
      </c>
      <c r="Q22" s="38">
        <f t="shared" si="11"/>
        <v>7.4751389288988057E-2</v>
      </c>
      <c r="R22" s="45">
        <f t="shared" si="12"/>
        <v>39.951480642896946</v>
      </c>
      <c r="S22" s="45">
        <f t="shared" si="13"/>
        <v>2.3983105469234345</v>
      </c>
      <c r="T22" s="45">
        <f t="shared" si="14"/>
        <v>35.668541523898504</v>
      </c>
      <c r="U22" s="45">
        <f t="shared" si="15"/>
        <v>4.2829391189984429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5"/>
        <v>4.8000000000000001E-2</v>
      </c>
      <c r="H23" s="33">
        <f t="shared" si="6"/>
        <v>4.5274729912058991</v>
      </c>
      <c r="I23" s="34">
        <f t="shared" si="1"/>
        <v>0.68610199999999999</v>
      </c>
      <c r="J23" s="33">
        <f t="shared" si="7"/>
        <v>0.16466448</v>
      </c>
      <c r="K23" s="33">
        <f t="shared" si="8"/>
        <v>631791.51339912205</v>
      </c>
      <c r="L23" s="34">
        <f t="shared" si="2"/>
        <v>0.11799999999999999</v>
      </c>
      <c r="M23" s="34">
        <f t="shared" si="3"/>
        <v>2.3E-2</v>
      </c>
      <c r="N23" s="38">
        <f t="shared" si="9"/>
        <v>0.67215923373855435</v>
      </c>
      <c r="O23" s="38">
        <f t="shared" si="10"/>
        <v>3.9767758602564103E-2</v>
      </c>
      <c r="P23" s="43">
        <v>0.60262403826024957</v>
      </c>
      <c r="Q23" s="38">
        <f t="shared" si="11"/>
        <v>6.9535195478304779E-2</v>
      </c>
      <c r="R23" s="45">
        <f t="shared" si="12"/>
        <v>38.511887253966577</v>
      </c>
      <c r="S23" s="45">
        <f t="shared" si="13"/>
        <v>2.2785247286219956</v>
      </c>
      <c r="T23" s="45">
        <f t="shared" si="14"/>
        <v>34.527814025442545</v>
      </c>
      <c r="U23" s="45">
        <f t="shared" si="15"/>
        <v>3.9840732285240295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5"/>
        <v>5.0399999999999993E-2</v>
      </c>
      <c r="H24" s="33">
        <f t="shared" si="6"/>
        <v>4.7534973318519933</v>
      </c>
      <c r="I24" s="34">
        <f t="shared" si="1"/>
        <v>0.69776300000000002</v>
      </c>
      <c r="J24" s="33">
        <f t="shared" si="7"/>
        <v>0.16746311999999999</v>
      </c>
      <c r="K24" s="33">
        <f t="shared" si="8"/>
        <v>674606.35093526286</v>
      </c>
      <c r="L24" s="34">
        <f t="shared" si="2"/>
        <v>0.11244000000000001</v>
      </c>
      <c r="M24" s="34">
        <f t="shared" si="3"/>
        <v>2.2759999999999999E-2</v>
      </c>
      <c r="N24" s="38">
        <f t="shared" si="9"/>
        <v>0.64852569579686214</v>
      </c>
      <c r="O24" s="38">
        <f t="shared" si="10"/>
        <v>3.7875911602637195E-2</v>
      </c>
      <c r="P24" s="43">
        <v>0.583217863155716</v>
      </c>
      <c r="Q24" s="38">
        <f t="shared" si="11"/>
        <v>6.5307832641146146E-2</v>
      </c>
      <c r="R24" s="45">
        <f t="shared" si="12"/>
        <v>37.157785274945311</v>
      </c>
      <c r="S24" s="45">
        <f t="shared" si="13"/>
        <v>2.170129880041697</v>
      </c>
      <c r="T24" s="45">
        <f t="shared" si="14"/>
        <v>33.415922095460921</v>
      </c>
      <c r="U24" s="45">
        <f t="shared" si="15"/>
        <v>3.7418631794843904</v>
      </c>
    </row>
    <row r="25" spans="1:21">
      <c r="A25" s="18">
        <v>0.44</v>
      </c>
      <c r="B25" s="15">
        <f t="shared" ref="B25:B27" si="22">$B$23+($B$28-$B$23)/($A$28-$A$23)*(A25-$A$23)</f>
        <v>0.70942400000000005</v>
      </c>
      <c r="C25" s="1">
        <f t="shared" ref="C25:C27" si="23">$C$23+($C$28-$C$23)/($A$28-$A$23)*(A25-$A$23)</f>
        <v>0.10688</v>
      </c>
      <c r="D25" s="11">
        <f t="shared" ref="D25:D27" si="24">$D$23+($D$28-$D$23)/($A$28-$A$23)*(A25-$A$23)</f>
        <v>2.2519999999999998E-2</v>
      </c>
      <c r="F25" s="7">
        <f t="shared" si="0"/>
        <v>0.44</v>
      </c>
      <c r="G25" s="33">
        <f t="shared" si="5"/>
        <v>5.28E-2</v>
      </c>
      <c r="H25" s="33">
        <f t="shared" si="6"/>
        <v>4.9795371411587697</v>
      </c>
      <c r="I25" s="34">
        <f t="shared" si="1"/>
        <v>0.70942400000000005</v>
      </c>
      <c r="J25" s="33">
        <f t="shared" si="7"/>
        <v>0.17026176000000001</v>
      </c>
      <c r="K25" s="33">
        <f t="shared" si="8"/>
        <v>718495.55732123787</v>
      </c>
      <c r="L25" s="34">
        <f t="shared" si="2"/>
        <v>0.10688</v>
      </c>
      <c r="M25" s="34">
        <f t="shared" si="3"/>
        <v>2.2519999999999998E-2</v>
      </c>
      <c r="N25" s="38">
        <f t="shared" si="9"/>
        <v>0.626279361572741</v>
      </c>
      <c r="O25" s="38">
        <f t="shared" si="10"/>
        <v>3.6155814921505311E-2</v>
      </c>
      <c r="P25" s="43">
        <v>0.56498283095440549</v>
      </c>
      <c r="Q25" s="38">
        <f t="shared" si="11"/>
        <v>6.129653061833551E-2</v>
      </c>
      <c r="R25" s="45">
        <f t="shared" si="12"/>
        <v>35.883164214265733</v>
      </c>
      <c r="S25" s="45">
        <f t="shared" si="13"/>
        <v>2.07157559985838</v>
      </c>
      <c r="T25" s="45">
        <f t="shared" si="14"/>
        <v>32.371131711040682</v>
      </c>
      <c r="U25" s="45">
        <f t="shared" si="15"/>
        <v>3.512032503225051</v>
      </c>
    </row>
    <row r="26" spans="1:21">
      <c r="A26" s="18">
        <v>0.46</v>
      </c>
      <c r="B26" s="15">
        <f t="shared" si="22"/>
        <v>0.72108499999999998</v>
      </c>
      <c r="C26" s="1">
        <f t="shared" si="23"/>
        <v>0.10131999999999999</v>
      </c>
      <c r="D26" s="11">
        <f t="shared" si="24"/>
        <v>2.2280000000000001E-2</v>
      </c>
      <c r="F26" s="7">
        <f t="shared" si="0"/>
        <v>0.46</v>
      </c>
      <c r="G26" s="33">
        <f t="shared" si="5"/>
        <v>5.5199999999999999E-2</v>
      </c>
      <c r="H26" s="33">
        <f t="shared" si="6"/>
        <v>5.2055904040623266</v>
      </c>
      <c r="I26" s="34">
        <f t="shared" si="1"/>
        <v>0.72108499999999998</v>
      </c>
      <c r="J26" s="33">
        <f t="shared" si="7"/>
        <v>0.17306039999999998</v>
      </c>
      <c r="K26" s="33">
        <f t="shared" si="8"/>
        <v>763458.94708744728</v>
      </c>
      <c r="L26" s="34">
        <f t="shared" si="2"/>
        <v>0.10131999999999999</v>
      </c>
      <c r="M26" s="34">
        <f t="shared" si="3"/>
        <v>2.2280000000000001E-2</v>
      </c>
      <c r="N26" s="38">
        <f t="shared" si="9"/>
        <v>0.60532176630538514</v>
      </c>
      <c r="O26" s="38">
        <f t="shared" si="10"/>
        <v>3.4585104650490001E-2</v>
      </c>
      <c r="P26" s="43">
        <v>0.54782381510264788</v>
      </c>
      <c r="Q26" s="38">
        <f t="shared" si="11"/>
        <v>5.7497951202737263E-2</v>
      </c>
      <c r="R26" s="45">
        <f t="shared" si="12"/>
        <v>34.682382456702889</v>
      </c>
      <c r="S26" s="45">
        <f t="shared" si="13"/>
        <v>1.9815805304913532</v>
      </c>
      <c r="T26" s="45">
        <f t="shared" si="14"/>
        <v>31.387992522136891</v>
      </c>
      <c r="U26" s="45">
        <f t="shared" si="15"/>
        <v>3.2943899345660008</v>
      </c>
    </row>
    <row r="27" spans="1:21">
      <c r="A27" s="18">
        <v>0.48</v>
      </c>
      <c r="B27" s="15">
        <f t="shared" si="22"/>
        <v>0.73274600000000001</v>
      </c>
      <c r="C27" s="1">
        <f t="shared" si="23"/>
        <v>9.5760000000000012E-2</v>
      </c>
      <c r="D27" s="11">
        <f t="shared" si="24"/>
        <v>2.2040000000000001E-2</v>
      </c>
      <c r="F27" s="7">
        <f t="shared" si="0"/>
        <v>0.48</v>
      </c>
      <c r="G27" s="33">
        <f t="shared" si="5"/>
        <v>5.7599999999999998E-2</v>
      </c>
      <c r="H27" s="33">
        <f t="shared" si="6"/>
        <v>5.4316554408377566</v>
      </c>
      <c r="I27" s="34">
        <f t="shared" si="1"/>
        <v>0.73274600000000001</v>
      </c>
      <c r="J27" s="33">
        <f t="shared" si="7"/>
        <v>0.17585903999999999</v>
      </c>
      <c r="K27" s="33">
        <f t="shared" si="8"/>
        <v>809496.36562415655</v>
      </c>
      <c r="L27" s="34">
        <f t="shared" si="2"/>
        <v>9.5760000000000012E-2</v>
      </c>
      <c r="M27" s="34">
        <f t="shared" si="3"/>
        <v>2.2040000000000001E-2</v>
      </c>
      <c r="N27" s="38">
        <f t="shared" si="9"/>
        <v>0.58556097632220594</v>
      </c>
      <c r="O27" s="38">
        <f t="shared" si="10"/>
        <v>3.3145136724579145E-2</v>
      </c>
      <c r="P27" s="43">
        <v>0.53165434394814726</v>
      </c>
      <c r="Q27" s="38">
        <f t="shared" si="11"/>
        <v>5.3906632374058683E-2</v>
      </c>
      <c r="R27" s="45">
        <f t="shared" si="12"/>
        <v>33.550172590822328</v>
      </c>
      <c r="S27" s="45">
        <f t="shared" si="13"/>
        <v>1.8990764457024543</v>
      </c>
      <c r="T27" s="45">
        <f t="shared" si="14"/>
        <v>30.461550068025478</v>
      </c>
      <c r="U27" s="45">
        <f t="shared" si="15"/>
        <v>3.0886225227968516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5"/>
        <v>0.06</v>
      </c>
      <c r="H28" s="33">
        <f t="shared" si="6"/>
        <v>5.6577308401451472</v>
      </c>
      <c r="I28" s="34">
        <f t="shared" si="1"/>
        <v>0.74440700000000004</v>
      </c>
      <c r="J28" s="33">
        <f t="shared" si="7"/>
        <v>0.17865768000000001</v>
      </c>
      <c r="K28" s="33">
        <f t="shared" si="8"/>
        <v>856607.68302100257</v>
      </c>
      <c r="L28" s="34">
        <f t="shared" si="2"/>
        <v>9.0200000000000002E-2</v>
      </c>
      <c r="M28" s="34">
        <f t="shared" si="3"/>
        <v>2.18E-2</v>
      </c>
      <c r="N28" s="38">
        <f t="shared" si="9"/>
        <v>0.56691150494100939</v>
      </c>
      <c r="O28" s="38">
        <f t="shared" si="10"/>
        <v>3.1820244637702444E-2</v>
      </c>
      <c r="P28" s="43">
        <v>0.51639613585367117</v>
      </c>
      <c r="Q28" s="38">
        <f t="shared" si="11"/>
        <v>5.0515369087338224E-2</v>
      </c>
      <c r="R28" s="45">
        <f t="shared" si="12"/>
        <v>32.481636590529753</v>
      </c>
      <c r="S28" s="45">
        <f t="shared" si="13"/>
        <v>1.8231657208141394</v>
      </c>
      <c r="T28" s="45">
        <f t="shared" si="14"/>
        <v>29.58731914127965</v>
      </c>
      <c r="U28" s="45">
        <f t="shared" si="15"/>
        <v>2.8943174492501056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5"/>
        <v>6.2399999999999997E-2</v>
      </c>
      <c r="H29" s="33">
        <f t="shared" si="6"/>
        <v>5.8838154074976821</v>
      </c>
      <c r="I29" s="34">
        <f t="shared" si="1"/>
        <v>0.75179680000000004</v>
      </c>
      <c r="J29" s="33">
        <f t="shared" si="7"/>
        <v>0.180431232</v>
      </c>
      <c r="K29" s="33">
        <f t="shared" si="8"/>
        <v>899681.40918253292</v>
      </c>
      <c r="L29" s="34">
        <f t="shared" si="2"/>
        <v>8.607999999999999E-2</v>
      </c>
      <c r="M29" s="34">
        <f t="shared" si="3"/>
        <v>2.1579999999999998E-2</v>
      </c>
      <c r="N29" s="38">
        <f t="shared" si="9"/>
        <v>0.54929410699458592</v>
      </c>
      <c r="O29" s="38">
        <f t="shared" si="10"/>
        <v>3.0597168027942247E-2</v>
      </c>
      <c r="P29" s="43">
        <v>0.50155120766764083</v>
      </c>
      <c r="Q29" s="38">
        <f t="shared" si="11"/>
        <v>4.7742899326945087E-2</v>
      </c>
      <c r="R29" s="45">
        <f t="shared" si="12"/>
        <v>31.472234042197247</v>
      </c>
      <c r="S29" s="45">
        <f t="shared" si="13"/>
        <v>1.7530885930537108</v>
      </c>
      <c r="T29" s="45">
        <f t="shared" si="14"/>
        <v>28.736767409045314</v>
      </c>
      <c r="U29" s="45">
        <f t="shared" si="15"/>
        <v>2.7354666331519319</v>
      </c>
    </row>
    <row r="30" spans="1:21">
      <c r="A30" s="18">
        <v>0.54</v>
      </c>
      <c r="B30" s="15">
        <f t="shared" ref="B30:B32" si="25">$B$28+($B$33-$B$28)/($A$33-$A$28)*(A30-$A$28)</f>
        <v>0.75918660000000004</v>
      </c>
      <c r="C30" s="1">
        <f t="shared" ref="C30:C32" si="26">$C$28+($C$33-$C$28)/($A$33-$A$28)*(A30-$A$28)</f>
        <v>8.1959999999999991E-2</v>
      </c>
      <c r="D30" s="11">
        <f t="shared" ref="D30:D32" si="27">$D$28+($D$33-$D$28)/($A$33-$A$28)*(A30-$A$28)</f>
        <v>2.1360000000000001E-2</v>
      </c>
      <c r="F30" s="7">
        <f t="shared" si="0"/>
        <v>0.54</v>
      </c>
      <c r="G30" s="33">
        <f t="shared" si="5"/>
        <v>6.4799999999999996E-2</v>
      </c>
      <c r="H30" s="33">
        <f t="shared" si="6"/>
        <v>6.1099081251615583</v>
      </c>
      <c r="I30" s="34">
        <f t="shared" si="1"/>
        <v>0.75918660000000004</v>
      </c>
      <c r="J30" s="33">
        <f t="shared" si="7"/>
        <v>0.18220478400000001</v>
      </c>
      <c r="K30" s="33">
        <f t="shared" si="8"/>
        <v>943436.00864822615</v>
      </c>
      <c r="L30" s="34">
        <f t="shared" si="2"/>
        <v>8.1959999999999991E-2</v>
      </c>
      <c r="M30" s="34">
        <f t="shared" si="3"/>
        <v>2.1360000000000001E-2</v>
      </c>
      <c r="N30" s="38">
        <f t="shared" si="9"/>
        <v>0.53263549425055279</v>
      </c>
      <c r="O30" s="38">
        <f t="shared" si="10"/>
        <v>2.946460795220383E-2</v>
      </c>
      <c r="P30" s="43">
        <v>0.48752142540763743</v>
      </c>
      <c r="Q30" s="38">
        <f t="shared" si="11"/>
        <v>4.5114068842915356E-2</v>
      </c>
      <c r="R30" s="45">
        <f t="shared" si="12"/>
        <v>30.517765839421301</v>
      </c>
      <c r="S30" s="45">
        <f t="shared" si="13"/>
        <v>1.6881976806688828</v>
      </c>
      <c r="T30" s="45">
        <f t="shared" si="14"/>
        <v>27.932920098059604</v>
      </c>
      <c r="U30" s="45">
        <f t="shared" si="15"/>
        <v>2.5848457413616952</v>
      </c>
    </row>
    <row r="31" spans="1:21">
      <c r="A31" s="18">
        <v>0.56000000000000005</v>
      </c>
      <c r="B31" s="15">
        <f t="shared" si="25"/>
        <v>0.76657640000000005</v>
      </c>
      <c r="C31" s="1">
        <f t="shared" si="26"/>
        <v>7.7839999999999979E-2</v>
      </c>
      <c r="D31" s="11">
        <f t="shared" si="27"/>
        <v>2.1139999999999999E-2</v>
      </c>
      <c r="F31" s="7">
        <f t="shared" si="0"/>
        <v>0.56000000000000005</v>
      </c>
      <c r="G31" s="33">
        <f t="shared" si="5"/>
        <v>6.720000000000001E-2</v>
      </c>
      <c r="H31" s="33">
        <f t="shared" si="6"/>
        <v>6.3360081206350927</v>
      </c>
      <c r="I31" s="34">
        <f t="shared" si="1"/>
        <v>0.76657640000000005</v>
      </c>
      <c r="J31" s="33">
        <f t="shared" si="7"/>
        <v>0.18397833599999999</v>
      </c>
      <c r="K31" s="33">
        <f t="shared" si="8"/>
        <v>987871.38213299296</v>
      </c>
      <c r="L31" s="34">
        <f t="shared" si="2"/>
        <v>7.7839999999999979E-2</v>
      </c>
      <c r="M31" s="34">
        <f t="shared" si="3"/>
        <v>2.1139999999999999E-2</v>
      </c>
      <c r="N31" s="38">
        <f t="shared" si="9"/>
        <v>0.51686800322447257</v>
      </c>
      <c r="O31" s="38">
        <f t="shared" si="10"/>
        <v>2.8412877256695893E-2</v>
      </c>
      <c r="P31" s="43">
        <v>0.47424564643338557</v>
      </c>
      <c r="Q31" s="38">
        <f t="shared" si="11"/>
        <v>4.2622356791087002E-2</v>
      </c>
      <c r="R31" s="45">
        <f t="shared" si="12"/>
        <v>29.614355150116502</v>
      </c>
      <c r="S31" s="45">
        <f t="shared" si="13"/>
        <v>1.6279379506319192</v>
      </c>
      <c r="T31" s="45">
        <f t="shared" si="14"/>
        <v>27.172273993086456</v>
      </c>
      <c r="U31" s="45">
        <f t="shared" si="15"/>
        <v>2.442081157030048</v>
      </c>
    </row>
    <row r="32" spans="1:21">
      <c r="A32" s="18">
        <v>0.57999999999999996</v>
      </c>
      <c r="B32" s="15">
        <f t="shared" si="25"/>
        <v>0.77396620000000005</v>
      </c>
      <c r="C32" s="1">
        <f t="shared" si="26"/>
        <v>7.3720000000000008E-2</v>
      </c>
      <c r="D32" s="11">
        <f t="shared" si="27"/>
        <v>2.0920000000000001E-2</v>
      </c>
      <c r="F32" s="7">
        <f t="shared" si="0"/>
        <v>0.57999999999999996</v>
      </c>
      <c r="G32" s="33">
        <f t="shared" si="5"/>
        <v>6.9599999999999995E-2</v>
      </c>
      <c r="H32" s="33">
        <f t="shared" si="6"/>
        <v>6.5621146416397593</v>
      </c>
      <c r="I32" s="34">
        <f t="shared" si="1"/>
        <v>0.77396620000000005</v>
      </c>
      <c r="J32" s="33">
        <f t="shared" si="7"/>
        <v>0.185751888</v>
      </c>
      <c r="K32" s="33">
        <f t="shared" si="8"/>
        <v>1032987.4440313803</v>
      </c>
      <c r="L32" s="34">
        <f t="shared" si="2"/>
        <v>7.3720000000000008E-2</v>
      </c>
      <c r="M32" s="34">
        <f t="shared" si="3"/>
        <v>2.0920000000000001E-2</v>
      </c>
      <c r="N32" s="38">
        <f t="shared" si="9"/>
        <v>0.50192923841633807</v>
      </c>
      <c r="O32" s="38">
        <f t="shared" si="10"/>
        <v>2.7433623141941428E-2</v>
      </c>
      <c r="P32" s="43">
        <v>0.46166679482256118</v>
      </c>
      <c r="Q32" s="38">
        <f t="shared" si="11"/>
        <v>4.0262443593776898E-2</v>
      </c>
      <c r="R32" s="45">
        <f t="shared" si="12"/>
        <v>28.758426975471835</v>
      </c>
      <c r="S32" s="45">
        <f t="shared" si="13"/>
        <v>1.5718308227856688</v>
      </c>
      <c r="T32" s="45">
        <f t="shared" si="14"/>
        <v>26.45155888466488</v>
      </c>
      <c r="U32" s="45">
        <f t="shared" si="15"/>
        <v>2.306868090806955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5"/>
        <v>7.1999999999999995E-2</v>
      </c>
      <c r="H33" s="33">
        <f t="shared" si="6"/>
        <v>6.788227036106151</v>
      </c>
      <c r="I33" s="34">
        <f t="shared" si="1"/>
        <v>0.78135600000000005</v>
      </c>
      <c r="J33" s="33">
        <f t="shared" si="7"/>
        <v>0.18752544000000002</v>
      </c>
      <c r="K33" s="33">
        <f t="shared" si="8"/>
        <v>1078784.1201404254</v>
      </c>
      <c r="L33" s="34">
        <f t="shared" si="2"/>
        <v>6.9599999999999995E-2</v>
      </c>
      <c r="M33" s="34">
        <f t="shared" si="3"/>
        <v>2.07E-2</v>
      </c>
      <c r="N33" s="38">
        <f t="shared" si="9"/>
        <v>0.48776170745871117</v>
      </c>
      <c r="O33" s="38">
        <f t="shared" si="10"/>
        <v>2.6519605113002883E-2</v>
      </c>
      <c r="P33" s="43">
        <v>0.44973376263071463</v>
      </c>
      <c r="Q33" s="38">
        <f t="shared" si="11"/>
        <v>3.802794482799654E-2</v>
      </c>
      <c r="R33" s="45">
        <f t="shared" si="12"/>
        <v>27.946687245478877</v>
      </c>
      <c r="S33" s="45">
        <f t="shared" si="13"/>
        <v>1.5194614473286239</v>
      </c>
      <c r="T33" s="45">
        <f t="shared" si="14"/>
        <v>25.767846503278328</v>
      </c>
      <c r="U33" s="45">
        <f t="shared" si="15"/>
        <v>2.1788407422005491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5"/>
        <v>7.4399999999999994E-2</v>
      </c>
      <c r="H34" s="33">
        <f t="shared" si="6"/>
        <v>7.0143447360286322</v>
      </c>
      <c r="I34" s="34">
        <f t="shared" si="1"/>
        <v>0.78176280000000009</v>
      </c>
      <c r="J34" s="33">
        <f t="shared" si="7"/>
        <v>0.187623072</v>
      </c>
      <c r="K34" s="33">
        <f t="shared" si="8"/>
        <v>1115299.074102306</v>
      </c>
      <c r="L34" s="34">
        <f t="shared" si="2"/>
        <v>6.6519999999999996E-2</v>
      </c>
      <c r="M34" s="34">
        <f t="shared" si="3"/>
        <v>2.0559999999999998E-2</v>
      </c>
      <c r="N34" s="38">
        <f t="shared" si="9"/>
        <v>0.47431245968583302</v>
      </c>
      <c r="O34" s="38">
        <f t="shared" si="10"/>
        <v>2.5664515833544174E-2</v>
      </c>
      <c r="P34" s="43">
        <v>0.43796529804463513</v>
      </c>
      <c r="Q34" s="38">
        <f t="shared" si="11"/>
        <v>3.6347161641197889E-2</v>
      </c>
      <c r="R34" s="45">
        <f t="shared" si="12"/>
        <v>27.176102110467237</v>
      </c>
      <c r="S34" s="45">
        <f t="shared" si="13"/>
        <v>1.4704684405087571</v>
      </c>
      <c r="T34" s="45">
        <f t="shared" si="14"/>
        <v>25.0935631511468</v>
      </c>
      <c r="U34" s="45">
        <f t="shared" si="15"/>
        <v>2.0825389593204378</v>
      </c>
    </row>
    <row r="35" spans="1:21">
      <c r="A35" s="18">
        <v>0.64</v>
      </c>
      <c r="B35" s="15">
        <f t="shared" ref="B35:B37" si="28">$B$33+($B$38-$B$33)/($A$38-$A$33)*(A35-$A$33)</f>
        <v>0.78216960000000002</v>
      </c>
      <c r="C35" s="1">
        <f t="shared" ref="C35:C37" si="29">$C$33+($C$38-$C$33)/($A$38-$A$33)*(A35-$A$33)</f>
        <v>6.3439999999999996E-2</v>
      </c>
      <c r="D35" s="11">
        <f t="shared" ref="D35:D37" si="30">$D$33+($D$38-$D$33)/($A$38-$A$33)*(A35-$A$33)</f>
        <v>2.0420000000000001E-2</v>
      </c>
      <c r="F35" s="7">
        <f t="shared" si="0"/>
        <v>0.64</v>
      </c>
      <c r="G35" s="33">
        <f t="shared" si="5"/>
        <v>7.6799999999999993E-2</v>
      </c>
      <c r="H35" s="33">
        <f t="shared" si="6"/>
        <v>7.2404672443436384</v>
      </c>
      <c r="I35" s="34">
        <f t="shared" si="1"/>
        <v>0.78216960000000002</v>
      </c>
      <c r="J35" s="33">
        <f t="shared" si="7"/>
        <v>0.18772070399999999</v>
      </c>
      <c r="K35" s="33">
        <f t="shared" si="8"/>
        <v>1151852.2105060404</v>
      </c>
      <c r="L35" s="34">
        <f t="shared" si="2"/>
        <v>6.3439999999999996E-2</v>
      </c>
      <c r="M35" s="34">
        <f t="shared" si="3"/>
        <v>2.0420000000000001E-2</v>
      </c>
      <c r="N35" s="38">
        <f t="shared" si="9"/>
        <v>0.46153273589511584</v>
      </c>
      <c r="O35" s="38">
        <f t="shared" si="10"/>
        <v>2.4862835516015359E-2</v>
      </c>
      <c r="P35" s="43">
        <v>0.42678779770634412</v>
      </c>
      <c r="Q35" s="38">
        <f t="shared" si="11"/>
        <v>3.4744938188771723E-2</v>
      </c>
      <c r="R35" s="45">
        <f t="shared" si="12"/>
        <v>26.443877873916211</v>
      </c>
      <c r="S35" s="45">
        <f t="shared" si="13"/>
        <v>1.4245355417956485</v>
      </c>
      <c r="T35" s="45">
        <f t="shared" si="14"/>
        <v>24.453139556256673</v>
      </c>
      <c r="U35" s="45">
        <f t="shared" si="15"/>
        <v>1.9907383176595386</v>
      </c>
    </row>
    <row r="36" spans="1:21">
      <c r="A36" s="18">
        <v>0.66</v>
      </c>
      <c r="B36" s="15">
        <f t="shared" si="28"/>
        <v>0.78257640000000006</v>
      </c>
      <c r="C36" s="1">
        <f t="shared" si="29"/>
        <v>6.0359999999999983E-2</v>
      </c>
      <c r="D36" s="11">
        <f t="shared" si="30"/>
        <v>2.0279999999999999E-2</v>
      </c>
      <c r="F36" s="7">
        <f t="shared" si="0"/>
        <v>0.66</v>
      </c>
      <c r="G36" s="33">
        <f t="shared" si="5"/>
        <v>7.9200000000000007E-2</v>
      </c>
      <c r="H36" s="33">
        <f t="shared" si="6"/>
        <v>7.4665941241910447</v>
      </c>
      <c r="I36" s="34">
        <f t="shared" si="1"/>
        <v>0.78257640000000006</v>
      </c>
      <c r="J36" s="33">
        <f t="shared" si="7"/>
        <v>0.187818336</v>
      </c>
      <c r="K36" s="33">
        <f t="shared" si="8"/>
        <v>1188443.4610109658</v>
      </c>
      <c r="L36" s="34">
        <f t="shared" si="2"/>
        <v>6.0359999999999983E-2</v>
      </c>
      <c r="M36" s="34">
        <f t="shared" si="3"/>
        <v>2.0279999999999999E-2</v>
      </c>
      <c r="N36" s="38">
        <f t="shared" si="9"/>
        <v>0.44937763430362548</v>
      </c>
      <c r="O36" s="38">
        <f t="shared" si="10"/>
        <v>2.410971274665788E-2</v>
      </c>
      <c r="P36" s="43">
        <v>0.41615991512312717</v>
      </c>
      <c r="Q36" s="38">
        <f t="shared" si="11"/>
        <v>3.3217719180498317E-2</v>
      </c>
      <c r="R36" s="45">
        <f t="shared" si="12"/>
        <v>25.747441853171065</v>
      </c>
      <c r="S36" s="45">
        <f t="shared" si="13"/>
        <v>1.3813847856562602</v>
      </c>
      <c r="T36" s="45">
        <f t="shared" si="14"/>
        <v>23.844206739077748</v>
      </c>
      <c r="U36" s="45">
        <f t="shared" si="15"/>
        <v>1.9032351140933172</v>
      </c>
    </row>
    <row r="37" spans="1:21">
      <c r="A37" s="18">
        <v>0.68</v>
      </c>
      <c r="B37" s="15">
        <f t="shared" si="28"/>
        <v>0.78298319999999999</v>
      </c>
      <c r="C37" s="1">
        <f t="shared" si="29"/>
        <v>5.7279999999999984E-2</v>
      </c>
      <c r="D37" s="11">
        <f t="shared" si="30"/>
        <v>2.0139999999999998E-2</v>
      </c>
      <c r="F37" s="7">
        <f t="shared" si="0"/>
        <v>0.68</v>
      </c>
      <c r="G37" s="33">
        <f t="shared" si="5"/>
        <v>8.1600000000000006E-2</v>
      </c>
      <c r="H37" s="33">
        <f t="shared" si="6"/>
        <v>7.6927249900685917</v>
      </c>
      <c r="I37" s="34">
        <f t="shared" si="1"/>
        <v>0.78298319999999999</v>
      </c>
      <c r="J37" s="33">
        <f t="shared" si="7"/>
        <v>0.18791596799999999</v>
      </c>
      <c r="K37" s="33">
        <f t="shared" si="8"/>
        <v>1225072.7653106186</v>
      </c>
      <c r="L37" s="34">
        <f t="shared" si="2"/>
        <v>5.7279999999999984E-2</v>
      </c>
      <c r="M37" s="34">
        <f t="shared" si="3"/>
        <v>2.0139999999999998E-2</v>
      </c>
      <c r="N37" s="38">
        <f t="shared" si="9"/>
        <v>0.43780579567971017</v>
      </c>
      <c r="O37" s="38">
        <f t="shared" si="10"/>
        <v>2.3400866311784271E-2</v>
      </c>
      <c r="P37" s="43">
        <v>0.40604365421265104</v>
      </c>
      <c r="Q37" s="38">
        <f t="shared" si="11"/>
        <v>3.1762141467059135E-2</v>
      </c>
      <c r="R37" s="45">
        <f t="shared" si="12"/>
        <v>25.084424338814244</v>
      </c>
      <c r="S37" s="45">
        <f t="shared" si="13"/>
        <v>1.3407708766151076</v>
      </c>
      <c r="T37" s="45">
        <f t="shared" si="14"/>
        <v>23.264587684454295</v>
      </c>
      <c r="U37" s="45">
        <f t="shared" si="15"/>
        <v>1.8198366543599493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5"/>
        <v>8.3999999999999991E-2</v>
      </c>
      <c r="H38" s="33">
        <f t="shared" si="6"/>
        <v>7.918859500501183</v>
      </c>
      <c r="I38" s="34">
        <f t="shared" si="1"/>
        <v>0.78339000000000003</v>
      </c>
      <c r="J38" s="33">
        <f t="shared" si="7"/>
        <v>0.1880136</v>
      </c>
      <c r="K38" s="33">
        <f t="shared" si="8"/>
        <v>1261740.0699859571</v>
      </c>
      <c r="L38" s="34">
        <f t="shared" si="2"/>
        <v>5.4199999999999998E-2</v>
      </c>
      <c r="M38" s="34">
        <f t="shared" si="3"/>
        <v>0.02</v>
      </c>
      <c r="N38" s="38">
        <f t="shared" si="9"/>
        <v>0.42677910917556389</v>
      </c>
      <c r="O38" s="38">
        <f t="shared" si="10"/>
        <v>2.2732503831547814E-2</v>
      </c>
      <c r="P38" s="43">
        <v>0.39640472311503061</v>
      </c>
      <c r="Q38" s="38">
        <f t="shared" si="11"/>
        <v>3.0374386060533276E-2</v>
      </c>
      <c r="R38" s="45">
        <f t="shared" si="12"/>
        <v>24.452641740112796</v>
      </c>
      <c r="S38" s="45">
        <f t="shared" si="13"/>
        <v>1.3024765273126626</v>
      </c>
      <c r="T38" s="45">
        <f t="shared" si="14"/>
        <v>22.712317613543242</v>
      </c>
      <c r="U38" s="45">
        <f t="shared" si="15"/>
        <v>1.7403241265695557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5"/>
        <v>8.6399999999999991E-2</v>
      </c>
      <c r="H39" s="33">
        <f t="shared" si="6"/>
        <v>8.1449973519308383</v>
      </c>
      <c r="I39" s="34">
        <f t="shared" si="1"/>
        <v>0.77406799999999998</v>
      </c>
      <c r="J39" s="33">
        <f t="shared" si="7"/>
        <v>0.18577631999999999</v>
      </c>
      <c r="K39" s="33">
        <f t="shared" si="8"/>
        <v>1282328.5037724206</v>
      </c>
      <c r="L39" s="34">
        <f t="shared" si="2"/>
        <v>5.178E-2</v>
      </c>
      <c r="M39" s="34">
        <f t="shared" si="3"/>
        <v>1.9939999999999999E-2</v>
      </c>
      <c r="N39" s="38">
        <f t="shared" si="9"/>
        <v>0.4162624393600115</v>
      </c>
      <c r="O39" s="38">
        <f t="shared" si="10"/>
        <v>2.2101253937821409E-2</v>
      </c>
      <c r="P39" s="43">
        <v>0.38667043462262468</v>
      </c>
      <c r="Q39" s="38">
        <f t="shared" si="11"/>
        <v>2.9592004737386823E-2</v>
      </c>
      <c r="R39" s="45">
        <f t="shared" si="12"/>
        <v>23.850080945149021</v>
      </c>
      <c r="S39" s="45">
        <f t="shared" si="13"/>
        <v>1.2663085725840579</v>
      </c>
      <c r="T39" s="45">
        <f t="shared" si="14"/>
        <v>22.154583966365617</v>
      </c>
      <c r="U39" s="45">
        <f t="shared" si="15"/>
        <v>1.6954969787834031</v>
      </c>
    </row>
    <row r="40" spans="1:21">
      <c r="A40" s="18">
        <v>0.74</v>
      </c>
      <c r="B40" s="15">
        <f t="shared" ref="B40:B42" si="31">$B$38+($B$43-$B$38)/($A$43-$A$38)*(A40-$A$38)</f>
        <v>0.76474600000000004</v>
      </c>
      <c r="C40" s="1">
        <f t="shared" ref="C40:C42" si="32">$C$38+($C$43-$C$38)/($A$43-$A$38)*(A40-$A$38)</f>
        <v>4.9360000000000001E-2</v>
      </c>
      <c r="D40" s="11">
        <f t="shared" ref="D40:D42" si="33">$D$38+($D$43-$D$38)/($A$43-$A$38)*(A40-$A$38)</f>
        <v>1.9879999999999998E-2</v>
      </c>
      <c r="F40" s="7">
        <f t="shared" si="0"/>
        <v>0.74</v>
      </c>
      <c r="G40" s="33">
        <f t="shared" si="5"/>
        <v>8.879999999999999E-2</v>
      </c>
      <c r="H40" s="33">
        <f t="shared" si="6"/>
        <v>8.3711382735965731</v>
      </c>
      <c r="I40" s="34">
        <f t="shared" si="1"/>
        <v>0.76474600000000004</v>
      </c>
      <c r="J40" s="33">
        <f t="shared" si="7"/>
        <v>0.18353904000000001</v>
      </c>
      <c r="K40" s="33">
        <f t="shared" si="8"/>
        <v>1302059.9003755702</v>
      </c>
      <c r="L40" s="34">
        <f t="shared" si="2"/>
        <v>4.9360000000000001E-2</v>
      </c>
      <c r="M40" s="34">
        <f t="shared" si="3"/>
        <v>1.9879999999999998E-2</v>
      </c>
      <c r="N40" s="38">
        <f t="shared" si="9"/>
        <v>0.40622337424335836</v>
      </c>
      <c r="O40" s="38">
        <f t="shared" si="10"/>
        <v>2.1504109437295291E-2</v>
      </c>
      <c r="P40" s="43">
        <v>0.37736909977706157</v>
      </c>
      <c r="Q40" s="38">
        <f t="shared" si="11"/>
        <v>2.8854274466296792E-2</v>
      </c>
      <c r="R40" s="45">
        <f t="shared" si="12"/>
        <v>23.274884883707784</v>
      </c>
      <c r="S40" s="45">
        <f t="shared" si="13"/>
        <v>1.2320947129444637</v>
      </c>
      <c r="T40" s="45">
        <f t="shared" si="14"/>
        <v>21.621656735876883</v>
      </c>
      <c r="U40" s="45">
        <f t="shared" si="15"/>
        <v>1.6532281478309021</v>
      </c>
    </row>
    <row r="41" spans="1:21">
      <c r="A41" s="18">
        <v>0.76</v>
      </c>
      <c r="B41" s="15">
        <f t="shared" si="31"/>
        <v>0.75542399999999998</v>
      </c>
      <c r="C41" s="1">
        <f t="shared" si="32"/>
        <v>4.6939999999999996E-2</v>
      </c>
      <c r="D41" s="11">
        <f t="shared" si="33"/>
        <v>1.9820000000000001E-2</v>
      </c>
      <c r="F41" s="7">
        <f t="shared" si="0"/>
        <v>0.76</v>
      </c>
      <c r="G41" s="33">
        <f t="shared" si="5"/>
        <v>9.1200000000000003E-2</v>
      </c>
      <c r="H41" s="33">
        <f t="shared" si="6"/>
        <v>8.5972820232220482</v>
      </c>
      <c r="I41" s="34">
        <f t="shared" si="1"/>
        <v>0.75542399999999998</v>
      </c>
      <c r="J41" s="33">
        <f t="shared" si="7"/>
        <v>0.18130175999999998</v>
      </c>
      <c r="K41" s="33">
        <f t="shared" si="8"/>
        <v>1320934.2051072186</v>
      </c>
      <c r="L41" s="34">
        <f t="shared" si="2"/>
        <v>4.6939999999999996E-2</v>
      </c>
      <c r="M41" s="34">
        <f t="shared" si="3"/>
        <v>1.9820000000000001E-2</v>
      </c>
      <c r="N41" s="38">
        <f t="shared" si="9"/>
        <v>0.39663199361425661</v>
      </c>
      <c r="O41" s="38">
        <f t="shared" si="10"/>
        <v>2.0938379438819616E-2</v>
      </c>
      <c r="P41" s="43">
        <v>0.36847298569992448</v>
      </c>
      <c r="Q41" s="38">
        <f t="shared" si="11"/>
        <v>2.8159007914332124E-2</v>
      </c>
      <c r="R41" s="45">
        <f t="shared" si="12"/>
        <v>22.725339253956722</v>
      </c>
      <c r="S41" s="45">
        <f t="shared" si="13"/>
        <v>1.199680771687865</v>
      </c>
      <c r="T41" s="45">
        <f t="shared" si="14"/>
        <v>21.111946945190009</v>
      </c>
      <c r="U41" s="45">
        <f t="shared" si="15"/>
        <v>1.6133923087667135</v>
      </c>
    </row>
    <row r="42" spans="1:21">
      <c r="A42" s="18">
        <v>0.78</v>
      </c>
      <c r="B42" s="15">
        <f t="shared" si="31"/>
        <v>0.74610200000000004</v>
      </c>
      <c r="C42" s="1">
        <f t="shared" si="32"/>
        <v>4.4519999999999997E-2</v>
      </c>
      <c r="D42" s="11">
        <f t="shared" si="33"/>
        <v>1.976E-2</v>
      </c>
      <c r="F42" s="7">
        <f t="shared" si="0"/>
        <v>0.78</v>
      </c>
      <c r="G42" s="33">
        <f t="shared" si="5"/>
        <v>9.3600000000000003E-2</v>
      </c>
      <c r="H42" s="33">
        <f t="shared" si="6"/>
        <v>8.8234283833661298</v>
      </c>
      <c r="I42" s="34">
        <f t="shared" si="1"/>
        <v>0.74610200000000004</v>
      </c>
      <c r="J42" s="33">
        <f t="shared" si="7"/>
        <v>0.17906448</v>
      </c>
      <c r="K42" s="33">
        <f t="shared" si="8"/>
        <v>1338951.3688853362</v>
      </c>
      <c r="L42" s="34">
        <f t="shared" si="2"/>
        <v>4.4519999999999997E-2</v>
      </c>
      <c r="M42" s="34">
        <f t="shared" si="3"/>
        <v>1.976E-2</v>
      </c>
      <c r="N42" s="38">
        <f t="shared" si="9"/>
        <v>0.38746065670872165</v>
      </c>
      <c r="O42" s="38">
        <f t="shared" si="10"/>
        <v>2.0401648837996153E-2</v>
      </c>
      <c r="P42" s="43">
        <v>0.3599557020306427</v>
      </c>
      <c r="Q42" s="38">
        <f t="shared" si="11"/>
        <v>2.7504954678078952E-2</v>
      </c>
      <c r="R42" s="45">
        <f t="shared" si="12"/>
        <v>22.199860356776998</v>
      </c>
      <c r="S42" s="45">
        <f t="shared" si="13"/>
        <v>1.1689283735251597</v>
      </c>
      <c r="T42" s="45">
        <f t="shared" si="14"/>
        <v>20.623942538024462</v>
      </c>
      <c r="U42" s="45">
        <f t="shared" si="15"/>
        <v>1.5759178187525338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5"/>
        <v>9.6000000000000002E-2</v>
      </c>
      <c r="H43" s="33">
        <f t="shared" si="6"/>
        <v>9.0495771583204689</v>
      </c>
      <c r="I43" s="34">
        <f t="shared" si="1"/>
        <v>0.73677999999999999</v>
      </c>
      <c r="J43" s="33">
        <f t="shared" si="7"/>
        <v>0.17682719999999999</v>
      </c>
      <c r="K43" s="33">
        <f t="shared" si="8"/>
        <v>1356111.3475336994</v>
      </c>
      <c r="L43" s="34">
        <f t="shared" si="2"/>
        <v>4.2099999999999999E-2</v>
      </c>
      <c r="M43" s="34">
        <f t="shared" si="3"/>
        <v>1.9699999999999999E-2</v>
      </c>
      <c r="N43" s="38">
        <f t="shared" si="9"/>
        <v>0.37868380805580959</v>
      </c>
      <c r="O43" s="38">
        <f t="shared" si="10"/>
        <v>1.9891743872995974E-2</v>
      </c>
      <c r="P43" s="43">
        <v>0.3517936034419521</v>
      </c>
      <c r="Q43" s="38">
        <f t="shared" si="11"/>
        <v>2.6890204613857493E-2</v>
      </c>
      <c r="R43" s="45">
        <f t="shared" si="12"/>
        <v>21.696983971540053</v>
      </c>
      <c r="S43" s="45">
        <f t="shared" si="13"/>
        <v>1.1397129710778835</v>
      </c>
      <c r="T43" s="45">
        <f t="shared" si="14"/>
        <v>20.156288736922807</v>
      </c>
      <c r="U43" s="45">
        <f t="shared" si="15"/>
        <v>1.540695234617248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5"/>
        <v>9.8399999999999987E-2</v>
      </c>
      <c r="H44" s="33">
        <f t="shared" si="6"/>
        <v>9.2757281714607487</v>
      </c>
      <c r="I44" s="34">
        <f t="shared" si="1"/>
        <v>0.71189860000000005</v>
      </c>
      <c r="J44" s="33">
        <f t="shared" si="7"/>
        <v>0.17085566400000002</v>
      </c>
      <c r="K44" s="33">
        <f t="shared" si="8"/>
        <v>1343059.9117105359</v>
      </c>
      <c r="L44" s="34">
        <f t="shared" si="2"/>
        <v>4.0320000000000009E-2</v>
      </c>
      <c r="M44" s="34">
        <f t="shared" si="3"/>
        <v>1.9400000000000001E-2</v>
      </c>
      <c r="N44" s="38">
        <f t="shared" si="9"/>
        <v>0.37027780025721274</v>
      </c>
      <c r="O44" s="38">
        <f t="shared" si="10"/>
        <v>1.9406702716195521E-2</v>
      </c>
      <c r="P44" s="43">
        <v>0.34256586820510332</v>
      </c>
      <c r="Q44" s="38">
        <f t="shared" si="11"/>
        <v>2.7711932052109423E-2</v>
      </c>
      <c r="R44" s="45">
        <f t="shared" si="12"/>
        <v>21.2153552021264</v>
      </c>
      <c r="S44" s="45">
        <f t="shared" si="13"/>
        <v>1.1119221599030744</v>
      </c>
      <c r="T44" s="45">
        <f t="shared" si="14"/>
        <v>19.627578453387219</v>
      </c>
      <c r="U44" s="45">
        <f t="shared" si="15"/>
        <v>1.5877767487391805</v>
      </c>
    </row>
    <row r="45" spans="1:21">
      <c r="A45" s="18">
        <v>0.84</v>
      </c>
      <c r="B45" s="15">
        <f t="shared" ref="B45:B47" si="34">$B$43+($B$48-$B$43)/($A$48-$A$43)*(A45-$A$43)</f>
        <v>0.68701720000000011</v>
      </c>
      <c r="C45" s="1">
        <f t="shared" ref="C45:C47" si="35">$C$43+($C$48-$C$43)/($A$48-$A$43)*(A45-$A$43)</f>
        <v>3.8540000000000005E-2</v>
      </c>
      <c r="D45" s="11">
        <f t="shared" ref="D45:D47" si="36">$D$43+($D$48-$D$43)/($A$48-$A$43)*(A45-$A$43)</f>
        <v>1.9099999999999999E-2</v>
      </c>
      <c r="F45" s="7">
        <f t="shared" si="0"/>
        <v>0.84</v>
      </c>
      <c r="G45" s="33">
        <f t="shared" si="5"/>
        <v>0.10079999999999999</v>
      </c>
      <c r="H45" s="33">
        <f t="shared" si="6"/>
        <v>9.5018812629760898</v>
      </c>
      <c r="I45" s="34">
        <f t="shared" si="1"/>
        <v>0.68701720000000011</v>
      </c>
      <c r="J45" s="33">
        <f t="shared" si="7"/>
        <v>0.16488412800000002</v>
      </c>
      <c r="K45" s="33">
        <f t="shared" si="8"/>
        <v>1327719.8359367386</v>
      </c>
      <c r="L45" s="34">
        <f t="shared" si="2"/>
        <v>3.8540000000000005E-2</v>
      </c>
      <c r="M45" s="34">
        <f t="shared" si="3"/>
        <v>1.9099999999999999E-2</v>
      </c>
      <c r="N45" s="38">
        <f t="shared" si="9"/>
        <v>0.36222073243253172</v>
      </c>
      <c r="O45" s="38">
        <f t="shared" si="10"/>
        <v>1.8944750263207667E-2</v>
      </c>
      <c r="P45" s="43">
        <v>0.3336239810056093</v>
      </c>
      <c r="Q45" s="38">
        <f t="shared" si="11"/>
        <v>2.8596751426922418E-2</v>
      </c>
      <c r="R45" s="45">
        <f t="shared" si="12"/>
        <v>20.753719220521525</v>
      </c>
      <c r="S45" s="45">
        <f t="shared" si="13"/>
        <v>1.0854542340111548</v>
      </c>
      <c r="T45" s="45">
        <f t="shared" si="14"/>
        <v>19.115246055974154</v>
      </c>
      <c r="U45" s="45">
        <f t="shared" si="15"/>
        <v>1.6384731645473691</v>
      </c>
    </row>
    <row r="46" spans="1:21">
      <c r="A46" s="18">
        <v>0.86</v>
      </c>
      <c r="B46" s="15">
        <f t="shared" si="34"/>
        <v>0.66213580000000005</v>
      </c>
      <c r="C46" s="1">
        <f t="shared" si="35"/>
        <v>3.6760000000000001E-2</v>
      </c>
      <c r="D46" s="11">
        <f t="shared" si="36"/>
        <v>1.8800000000000001E-2</v>
      </c>
      <c r="F46" s="7">
        <f t="shared" si="0"/>
        <v>0.86</v>
      </c>
      <c r="G46" s="33">
        <f t="shared" si="5"/>
        <v>0.1032</v>
      </c>
      <c r="H46" s="33">
        <f t="shared" si="6"/>
        <v>9.7280362879150548</v>
      </c>
      <c r="I46" s="34">
        <f t="shared" si="1"/>
        <v>0.66213580000000005</v>
      </c>
      <c r="J46" s="33">
        <f t="shared" si="7"/>
        <v>0.15891259200000002</v>
      </c>
      <c r="K46" s="33">
        <f t="shared" si="8"/>
        <v>1310091.0691378305</v>
      </c>
      <c r="L46" s="34">
        <f t="shared" si="2"/>
        <v>3.6760000000000001E-2</v>
      </c>
      <c r="M46" s="34">
        <f t="shared" si="3"/>
        <v>1.8800000000000001E-2</v>
      </c>
      <c r="N46" s="38">
        <f t="shared" si="9"/>
        <v>0.35449230307861762</v>
      </c>
      <c r="O46" s="38">
        <f t="shared" si="10"/>
        <v>1.8504276436692911E-2</v>
      </c>
      <c r="P46" s="43">
        <v>0.32494472316996287</v>
      </c>
      <c r="Q46" s="38">
        <f t="shared" si="11"/>
        <v>2.9547579908654753E-2</v>
      </c>
      <c r="R46" s="45">
        <f t="shared" si="12"/>
        <v>20.310912836277229</v>
      </c>
      <c r="S46" s="45">
        <f t="shared" si="13"/>
        <v>1.0602169427658816</v>
      </c>
      <c r="T46" s="45">
        <f t="shared" si="14"/>
        <v>18.617961212685767</v>
      </c>
      <c r="U46" s="45">
        <f t="shared" si="15"/>
        <v>1.6929516235914639</v>
      </c>
    </row>
    <row r="47" spans="1:21">
      <c r="A47" s="18">
        <v>0.88</v>
      </c>
      <c r="B47" s="15">
        <f t="shared" si="34"/>
        <v>0.6372544</v>
      </c>
      <c r="C47" s="1">
        <f t="shared" si="35"/>
        <v>3.4980000000000004E-2</v>
      </c>
      <c r="D47" s="11">
        <f t="shared" si="36"/>
        <v>1.8500000000000003E-2</v>
      </c>
      <c r="F47" s="7">
        <f t="shared" si="0"/>
        <v>0.88</v>
      </c>
      <c r="G47" s="33">
        <f t="shared" si="5"/>
        <v>0.1056</v>
      </c>
      <c r="H47" s="33">
        <f t="shared" si="6"/>
        <v>9.9541931144979614</v>
      </c>
      <c r="I47" s="34">
        <f t="shared" si="1"/>
        <v>0.6372544</v>
      </c>
      <c r="J47" s="33">
        <f t="shared" si="7"/>
        <v>0.15294105599999999</v>
      </c>
      <c r="K47" s="33">
        <f t="shared" si="8"/>
        <v>1290173.564880718</v>
      </c>
      <c r="L47" s="34">
        <f t="shared" si="2"/>
        <v>3.4980000000000004E-2</v>
      </c>
      <c r="M47" s="34">
        <f t="shared" si="3"/>
        <v>1.8500000000000003E-2</v>
      </c>
      <c r="N47" s="38">
        <f t="shared" si="9"/>
        <v>0.34707367613579787</v>
      </c>
      <c r="O47" s="38">
        <f t="shared" si="10"/>
        <v>1.8083817446312635E-2</v>
      </c>
      <c r="P47" s="43">
        <v>0.31650597497380567</v>
      </c>
      <c r="Q47" s="38">
        <f t="shared" si="11"/>
        <v>3.05677011619922E-2</v>
      </c>
      <c r="R47" s="45">
        <f t="shared" si="12"/>
        <v>19.885856822671617</v>
      </c>
      <c r="S47" s="45">
        <f t="shared" si="13"/>
        <v>1.0361264171587601</v>
      </c>
      <c r="T47" s="45">
        <f t="shared" si="14"/>
        <v>18.134456556672323</v>
      </c>
      <c r="U47" s="45">
        <f t="shared" si="15"/>
        <v>1.7514002659992953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5"/>
        <v>0.108</v>
      </c>
      <c r="H48" s="33">
        <f t="shared" si="6"/>
        <v>10.180351622654083</v>
      </c>
      <c r="I48" s="34">
        <f t="shared" si="1"/>
        <v>0.61237299999999995</v>
      </c>
      <c r="J48" s="33">
        <f t="shared" si="7"/>
        <v>0.14696951999999999</v>
      </c>
      <c r="K48" s="33">
        <f t="shared" si="8"/>
        <v>1267967.2808582133</v>
      </c>
      <c r="L48" s="34">
        <f t="shared" si="2"/>
        <v>3.32E-2</v>
      </c>
      <c r="M48" s="34">
        <f t="shared" si="3"/>
        <v>1.8200000000000001E-2</v>
      </c>
      <c r="N48" s="38">
        <f t="shared" si="9"/>
        <v>0.33994735911561624</v>
      </c>
      <c r="O48" s="38">
        <f t="shared" si="10"/>
        <v>1.768203954539747E-2</v>
      </c>
      <c r="P48" s="43">
        <v>0.30828650226252119</v>
      </c>
      <c r="Q48" s="38">
        <f t="shared" si="11"/>
        <v>3.1660856853095054E-2</v>
      </c>
      <c r="R48" s="45">
        <f t="shared" si="12"/>
        <v>19.477548933942966</v>
      </c>
      <c r="S48" s="45">
        <f t="shared" si="13"/>
        <v>1.0131062391346959</v>
      </c>
      <c r="T48" s="45">
        <f t="shared" si="14"/>
        <v>17.663515460492768</v>
      </c>
      <c r="U48" s="45">
        <f t="shared" si="15"/>
        <v>1.8140334734501957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5"/>
        <v>0.1104</v>
      </c>
      <c r="H49" s="33">
        <f t="shared" si="6"/>
        <v>10.40651170274954</v>
      </c>
      <c r="I49" s="34">
        <f t="shared" si="1"/>
        <v>0.48989839999999985</v>
      </c>
      <c r="J49" s="33">
        <f t="shared" si="7"/>
        <v>0.11757561599999995</v>
      </c>
      <c r="K49" s="33">
        <f t="shared" si="8"/>
        <v>1036908.494798293</v>
      </c>
      <c r="L49" s="34">
        <f t="shared" si="2"/>
        <v>3.288E-2</v>
      </c>
      <c r="M49" s="34">
        <f t="shared" si="3"/>
        <v>1.6919999999999998E-2</v>
      </c>
      <c r="N49" s="38">
        <f t="shared" si="9"/>
        <v>0.33309709221648431</v>
      </c>
      <c r="O49" s="38">
        <f t="shared" si="10"/>
        <v>1.7297724904724931E-2</v>
      </c>
      <c r="P49" s="43">
        <v>0.29013355225877802</v>
      </c>
      <c r="Q49" s="38">
        <f t="shared" si="11"/>
        <v>4.2963539957706298E-2</v>
      </c>
      <c r="R49" s="45">
        <f t="shared" si="12"/>
        <v>19.085057552084535</v>
      </c>
      <c r="S49" s="45">
        <f t="shared" si="13"/>
        <v>0.99108663221907256</v>
      </c>
      <c r="T49" s="45">
        <f t="shared" si="14"/>
        <v>16.623428039566292</v>
      </c>
      <c r="U49" s="45">
        <f t="shared" si="15"/>
        <v>2.4616295125182424</v>
      </c>
    </row>
    <row r="50" spans="1:32">
      <c r="A50" s="18">
        <v>0.94</v>
      </c>
      <c r="B50" s="15">
        <f t="shared" ref="B50:B53" si="37">$B$48+($B$54-$B$48)/($A$54-$A$48)*(A50-$A$48)</f>
        <v>0.36742380000000036</v>
      </c>
      <c r="C50" s="1">
        <f t="shared" ref="C50:C53" si="38">$C$48+($C$54-$C$48)/($A$54-$A$48)*(A50-$A$48)</f>
        <v>3.2560000000000006E-2</v>
      </c>
      <c r="D50" s="11">
        <f t="shared" ref="D50:D53" si="39">$D$48+($D$54-$D$48)/($A$54-$A$48)*(A50-$A$48)</f>
        <v>1.5640000000000005E-2</v>
      </c>
      <c r="F50" s="7">
        <f t="shared" si="0"/>
        <v>0.94</v>
      </c>
      <c r="G50" s="33">
        <f t="shared" si="5"/>
        <v>0.11279999999999998</v>
      </c>
      <c r="H50" s="33">
        <f t="shared" si="6"/>
        <v>10.632673254477497</v>
      </c>
      <c r="I50" s="34">
        <f t="shared" si="1"/>
        <v>0.36742380000000036</v>
      </c>
      <c r="J50" s="33">
        <f t="shared" si="7"/>
        <v>8.8181712000000079E-2</v>
      </c>
      <c r="K50" s="33">
        <f t="shared" si="8"/>
        <v>794582.4836579985</v>
      </c>
      <c r="L50" s="34">
        <f t="shared" si="2"/>
        <v>3.2560000000000006E-2</v>
      </c>
      <c r="M50" s="34">
        <f t="shared" si="3"/>
        <v>1.5640000000000005E-2</v>
      </c>
      <c r="N50" s="38">
        <f t="shared" si="9"/>
        <v>0.32650774743010602</v>
      </c>
      <c r="O50" s="38">
        <f t="shared" si="10"/>
        <v>1.6929759288353441E-2</v>
      </c>
      <c r="P50" s="43">
        <v>0.26856113738274734</v>
      </c>
      <c r="Q50" s="38">
        <f t="shared" si="11"/>
        <v>5.7946610047358682E-2</v>
      </c>
      <c r="R50" s="45">
        <f t="shared" si="12"/>
        <v>18.707515906068526</v>
      </c>
      <c r="S50" s="45">
        <f t="shared" si="13"/>
        <v>0.97000375539505623</v>
      </c>
      <c r="T50" s="45">
        <f t="shared" si="14"/>
        <v>15.387419713264503</v>
      </c>
      <c r="U50" s="45">
        <f t="shared" si="15"/>
        <v>3.3200961928040238</v>
      </c>
    </row>
    <row r="51" spans="1:32">
      <c r="A51" s="18">
        <v>0.96</v>
      </c>
      <c r="B51" s="15">
        <f t="shared" si="37"/>
        <v>0.24494920000000026</v>
      </c>
      <c r="C51" s="1">
        <f t="shared" si="38"/>
        <v>3.2240000000000005E-2</v>
      </c>
      <c r="D51" s="11">
        <f t="shared" si="39"/>
        <v>1.4360000000000003E-2</v>
      </c>
      <c r="F51" s="7">
        <f t="shared" si="0"/>
        <v>0.96</v>
      </c>
      <c r="G51" s="33">
        <f t="shared" si="5"/>
        <v>0.1152</v>
      </c>
      <c r="H51" s="33">
        <f t="shared" si="6"/>
        <v>10.85883618588703</v>
      </c>
      <c r="I51" s="34">
        <f t="shared" si="1"/>
        <v>0.24494920000000026</v>
      </c>
      <c r="J51" s="33">
        <f t="shared" si="7"/>
        <v>5.8787808000000059E-2</v>
      </c>
      <c r="K51" s="33">
        <f t="shared" si="8"/>
        <v>540989.13288083032</v>
      </c>
      <c r="L51" s="34">
        <f t="shared" si="2"/>
        <v>3.2240000000000005E-2</v>
      </c>
      <c r="M51" s="34">
        <f t="shared" si="3"/>
        <v>1.4360000000000003E-2</v>
      </c>
      <c r="N51" s="38">
        <f t="shared" si="9"/>
        <v>0.32016523671905195</v>
      </c>
      <c r="O51" s="38">
        <f t="shared" si="10"/>
        <v>1.6577121268921198E-2</v>
      </c>
      <c r="P51" s="43">
        <v>0.24051041199465184</v>
      </c>
      <c r="Q51" s="38">
        <f t="shared" si="11"/>
        <v>7.9654824724400108E-2</v>
      </c>
      <c r="R51" s="45">
        <f t="shared" si="12"/>
        <v>18.344116810808607</v>
      </c>
      <c r="S51" s="45">
        <f t="shared" si="13"/>
        <v>0.94979908518573641</v>
      </c>
      <c r="T51" s="45">
        <f t="shared" si="14"/>
        <v>13.780231536246163</v>
      </c>
      <c r="U51" s="45">
        <f t="shared" si="15"/>
        <v>4.5638852745624474</v>
      </c>
    </row>
    <row r="52" spans="1:32">
      <c r="A52" s="18">
        <v>0.98</v>
      </c>
      <c r="B52" s="15">
        <f t="shared" si="37"/>
        <v>0.1224746000000001</v>
      </c>
      <c r="C52" s="1">
        <f t="shared" si="38"/>
        <v>3.1920000000000004E-2</v>
      </c>
      <c r="D52" s="11">
        <f t="shared" si="39"/>
        <v>1.3080000000000001E-2</v>
      </c>
      <c r="F52" s="7">
        <f t="shared" si="0"/>
        <v>0.98</v>
      </c>
      <c r="G52" s="33">
        <f t="shared" si="5"/>
        <v>0.1176</v>
      </c>
      <c r="H52" s="33">
        <f t="shared" si="6"/>
        <v>11.085000412530825</v>
      </c>
      <c r="I52" s="34">
        <f t="shared" si="1"/>
        <v>0.1224746000000001</v>
      </c>
      <c r="J52" s="33">
        <f t="shared" si="7"/>
        <v>2.9393904000000023E-2</v>
      </c>
      <c r="K52" s="33">
        <f t="shared" si="8"/>
        <v>276128.33725923026</v>
      </c>
      <c r="L52" s="34">
        <f t="shared" si="2"/>
        <v>3.1920000000000004E-2</v>
      </c>
      <c r="M52" s="34">
        <f t="shared" si="3"/>
        <v>1.3080000000000001E-2</v>
      </c>
      <c r="N52" s="38">
        <f t="shared" si="9"/>
        <v>0.31405642842196735</v>
      </c>
      <c r="O52" s="38">
        <f t="shared" si="10"/>
        <v>1.6238872762653404E-2</v>
      </c>
      <c r="P52" s="43">
        <v>0.19870694340653633</v>
      </c>
      <c r="Q52" s="38">
        <f t="shared" si="11"/>
        <v>0.11534948501543102</v>
      </c>
      <c r="R52" s="45">
        <f t="shared" si="12"/>
        <v>17.99410787753116</v>
      </c>
      <c r="S52" s="45">
        <f t="shared" si="13"/>
        <v>0.93041887334998741</v>
      </c>
      <c r="T52" s="45">
        <f t="shared" si="14"/>
        <v>11.385069217139433</v>
      </c>
      <c r="U52" s="45">
        <f t="shared" si="15"/>
        <v>6.6090386603917288</v>
      </c>
    </row>
    <row r="53" spans="1:32">
      <c r="A53" s="18">
        <v>0.99</v>
      </c>
      <c r="B53" s="15">
        <f t="shared" si="37"/>
        <v>6.123730000000005E-2</v>
      </c>
      <c r="C53" s="1">
        <f t="shared" si="38"/>
        <v>3.1760000000000004E-2</v>
      </c>
      <c r="D53" s="11">
        <f t="shared" si="39"/>
        <v>1.244E-2</v>
      </c>
      <c r="F53" s="7">
        <f t="shared" si="0"/>
        <v>0.99</v>
      </c>
      <c r="G53" s="33">
        <f t="shared" si="5"/>
        <v>0.11879999999999999</v>
      </c>
      <c r="H53" s="33">
        <f t="shared" si="6"/>
        <v>11.198082987041106</v>
      </c>
      <c r="I53" s="34">
        <f t="shared" si="1"/>
        <v>6.123730000000005E-2</v>
      </c>
      <c r="J53" s="33">
        <f t="shared" si="7"/>
        <v>1.4696952000000011E-2</v>
      </c>
      <c r="K53" s="33">
        <f t="shared" si="8"/>
        <v>139472.61707844058</v>
      </c>
      <c r="L53" s="34">
        <f t="shared" si="2"/>
        <v>3.1760000000000004E-2</v>
      </c>
      <c r="M53" s="34">
        <f t="shared" si="3"/>
        <v>1.244E-2</v>
      </c>
      <c r="N53" s="38">
        <f t="shared" si="9"/>
        <v>0.31108580166515776</v>
      </c>
      <c r="O53" s="38">
        <f t="shared" si="10"/>
        <v>1.6074872144406536E-2</v>
      </c>
      <c r="P53" s="43">
        <v>0.16644547031466103</v>
      </c>
      <c r="Q53" s="38">
        <f t="shared" si="11"/>
        <v>0.14464033135049673</v>
      </c>
      <c r="R53" s="45">
        <f t="shared" si="12"/>
        <v>17.823903501857338</v>
      </c>
      <c r="S53" s="45">
        <f t="shared" si="13"/>
        <v>0.92102233008690571</v>
      </c>
      <c r="T53" s="45">
        <f t="shared" si="14"/>
        <v>9.536622968100108</v>
      </c>
      <c r="U53" s="45">
        <f t="shared" si="15"/>
        <v>8.2872805337572295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5"/>
        <v>0.12</v>
      </c>
      <c r="H54" s="33">
        <f t="shared" si="6"/>
        <v>11.311165856715126</v>
      </c>
      <c r="I54" s="34">
        <f t="shared" si="1"/>
        <v>0</v>
      </c>
      <c r="J54" s="33">
        <f t="shared" si="7"/>
        <v>0</v>
      </c>
      <c r="K54" s="33">
        <f t="shared" si="8"/>
        <v>0</v>
      </c>
      <c r="L54" s="34">
        <f t="shared" si="2"/>
        <v>3.1600000000000003E-2</v>
      </c>
      <c r="M54" s="34">
        <f t="shared" si="3"/>
        <v>1.18E-2</v>
      </c>
      <c r="N54" s="38">
        <f t="shared" si="9"/>
        <v>0.30816907111598496</v>
      </c>
      <c r="O54" s="38">
        <f t="shared" si="10"/>
        <v>1.5914150699453102E-2</v>
      </c>
      <c r="P54" s="43">
        <v>1</v>
      </c>
      <c r="Q54" s="38">
        <f t="shared" si="11"/>
        <v>-0.69183092888401498</v>
      </c>
      <c r="R54" s="45">
        <f t="shared" si="12"/>
        <v>17.65678715141286</v>
      </c>
      <c r="S54" s="45">
        <f t="shared" si="13"/>
        <v>0.9118136696138297</v>
      </c>
      <c r="T54" s="45">
        <f t="shared" si="14"/>
        <v>57.295779513082323</v>
      </c>
      <c r="U54" s="45">
        <f t="shared" si="15"/>
        <v>-39.638992361669459</v>
      </c>
    </row>
    <row r="55" spans="1:32" ht="15.75" thickBot="1">
      <c r="AE55" s="48"/>
      <c r="AF55" s="48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40">2*PI()*(1-0.83*L13)*(Q13+2.05*M13)</f>
        <v>0.89850877249052119</v>
      </c>
      <c r="G57" s="32">
        <f t="shared" ref="G57:G98" si="41">2*(1+2*L13)*((0.044/(K13^(1/6)))-(5/(K13^(2/3))))</f>
        <v>1.2088394646559338E-2</v>
      </c>
      <c r="H57" s="32">
        <f>G57/F57</f>
        <v>1.3453841539078422E-2</v>
      </c>
      <c r="I57" s="32">
        <f t="shared" ref="I57:I98" si="42">($B$2*$B$6)/(2*G13*TAN(O13))-0.5</f>
        <v>125.16370614359174</v>
      </c>
      <c r="J57" s="30">
        <f t="shared" ref="J57:J98" si="43">(2/PI())*ACOS((COSH((G13*I57)/$B$6))/COSH(I57))</f>
        <v>1</v>
      </c>
      <c r="K57" s="4">
        <f t="shared" ref="K57:K98" si="44">(($B$2*J13*F57*COS(P13))/(8*PI()*J57*G13*(SIN(P13)^2)))*(1-H57*TAN(P13))</f>
        <v>0.85051529330941922</v>
      </c>
      <c r="L57" s="31">
        <f>K57/(1-K57)</f>
        <v>5.6896475374561595</v>
      </c>
      <c r="M57" s="4">
        <f t="shared" ref="M57:M98" si="45">(($B$2*J13*F57)/(8*PI()*J57*G13*COS(P13)))*(1+H57*_xlfn.COT(P13))</f>
        <v>1.2118502478403261</v>
      </c>
      <c r="N57" s="4">
        <f t="shared" ref="N57:N98" si="46">M57/(1+M57)</f>
        <v>0.54788982618673643</v>
      </c>
      <c r="O57" s="46">
        <f t="shared" ref="O57:O98" si="47">TAN(P13)-((1+L57)/(1-N57))*TAN(O13)</f>
        <v>-5.9621993520053707E-7</v>
      </c>
      <c r="P57" s="31">
        <f t="shared" ref="P57:P98" si="48">ABS(O57)</f>
        <v>5.9621993520053707E-7</v>
      </c>
      <c r="Q57" s="4">
        <f t="shared" ref="Q57:Q98" si="49">0.5*$B$9*(H13^2)*J13*F57</f>
        <v>301.09801902464818</v>
      </c>
      <c r="R57" s="32">
        <f t="shared" ref="R57:R98" si="50">0.5*$B$9*(H13^2)*J13*G57</f>
        <v>4.0509250356880369</v>
      </c>
      <c r="S57" s="32">
        <f t="shared" ref="S57:S98" si="51">$B$2*(Q57*COS(P13)-R57*SIN(P13))</f>
        <v>767.28845596114843</v>
      </c>
      <c r="T57" s="32">
        <f t="shared" ref="T57:T98" si="52">$B$2*(Q57*SIN(P13)+R57*COS(P13))*G13</f>
        <v>22.283728699041891</v>
      </c>
    </row>
    <row r="58" spans="1:32">
      <c r="F58" s="32">
        <f t="shared" si="40"/>
        <v>0.88179900625055507</v>
      </c>
      <c r="G58" s="32">
        <f t="shared" si="41"/>
        <v>1.1879949471004585E-2</v>
      </c>
      <c r="H58" s="32">
        <f t="shared" ref="H58:H98" si="53">G58/F58</f>
        <v>1.3472400611471098E-2</v>
      </c>
      <c r="I58" s="32">
        <f t="shared" si="42"/>
        <v>125.16370614359172</v>
      </c>
      <c r="J58" s="30">
        <f t="shared" si="43"/>
        <v>1</v>
      </c>
      <c r="K58" s="4">
        <f t="shared" si="44"/>
        <v>0.86363784489739781</v>
      </c>
      <c r="L58" s="31">
        <f t="shared" ref="L58:L98" si="54">K58/(1-K58)</f>
        <v>6.3334129931253713</v>
      </c>
      <c r="M58" s="4">
        <f t="shared" si="45"/>
        <v>1.0672412475523649</v>
      </c>
      <c r="N58" s="4">
        <f t="shared" si="46"/>
        <v>0.51626352212930626</v>
      </c>
      <c r="O58" s="46">
        <f t="shared" si="47"/>
        <v>-3.2573539467950496E-5</v>
      </c>
      <c r="P58" s="31">
        <f t="shared" si="48"/>
        <v>3.2573539467950496E-5</v>
      </c>
      <c r="Q58" s="4">
        <f t="shared" si="49"/>
        <v>366.64975365300342</v>
      </c>
      <c r="R58" s="32">
        <f t="shared" si="50"/>
        <v>4.9396523653104509</v>
      </c>
      <c r="S58" s="32">
        <f t="shared" si="51"/>
        <v>973.57048204335831</v>
      </c>
      <c r="T58" s="32">
        <f t="shared" si="52"/>
        <v>28.961456849611068</v>
      </c>
    </row>
    <row r="59" spans="1:32">
      <c r="F59" s="32">
        <f t="shared" si="40"/>
        <v>0.8622759771210623</v>
      </c>
      <c r="G59" s="32">
        <f t="shared" si="41"/>
        <v>1.1662044697592789E-2</v>
      </c>
      <c r="H59" s="32">
        <f t="shared" si="53"/>
        <v>1.3524724110405612E-2</v>
      </c>
      <c r="I59" s="32">
        <f t="shared" si="42"/>
        <v>125.16370614359174</v>
      </c>
      <c r="J59" s="30">
        <f t="shared" si="43"/>
        <v>1</v>
      </c>
      <c r="K59" s="4">
        <f t="shared" si="44"/>
        <v>0.8742566842261843</v>
      </c>
      <c r="L59" s="31">
        <f t="shared" si="54"/>
        <v>6.9527090076006735</v>
      </c>
      <c r="M59" s="4">
        <f t="shared" si="45"/>
        <v>0.94911295622152814</v>
      </c>
      <c r="N59" s="4">
        <f t="shared" si="46"/>
        <v>0.48694610191368298</v>
      </c>
      <c r="O59" s="46">
        <f t="shared" si="47"/>
        <v>-2.2308807468007785E-8</v>
      </c>
      <c r="P59" s="31">
        <f t="shared" si="48"/>
        <v>2.2308807468007785E-8</v>
      </c>
      <c r="Q59" s="4">
        <f t="shared" si="49"/>
        <v>437.35938374961955</v>
      </c>
      <c r="R59" s="32">
        <f t="shared" si="50"/>
        <v>5.9151650023106201</v>
      </c>
      <c r="S59" s="32">
        <f t="shared" si="51"/>
        <v>1202.9304403170252</v>
      </c>
      <c r="T59" s="32">
        <f t="shared" si="52"/>
        <v>36.589035589605345</v>
      </c>
    </row>
    <row r="60" spans="1:32">
      <c r="F60" s="32">
        <f t="shared" si="40"/>
        <v>0.84113886062584975</v>
      </c>
      <c r="G60" s="32">
        <f t="shared" si="41"/>
        <v>1.1438396857679018E-2</v>
      </c>
      <c r="H60" s="32">
        <f t="shared" si="53"/>
        <v>1.3598702180004231E-2</v>
      </c>
      <c r="I60" s="32">
        <f t="shared" si="42"/>
        <v>125.16370614359171</v>
      </c>
      <c r="J60" s="30">
        <f t="shared" si="43"/>
        <v>1</v>
      </c>
      <c r="K60" s="4">
        <f t="shared" si="44"/>
        <v>0.88300439218553162</v>
      </c>
      <c r="L60" s="31">
        <f t="shared" si="54"/>
        <v>7.5473294141588614</v>
      </c>
      <c r="M60" s="4">
        <f t="shared" si="45"/>
        <v>0.85133781795293328</v>
      </c>
      <c r="N60" s="4">
        <f t="shared" si="46"/>
        <v>0.4598500660966765</v>
      </c>
      <c r="O60" s="46">
        <f t="shared" si="47"/>
        <v>-2.499927553856196E-8</v>
      </c>
      <c r="P60" s="31">
        <f t="shared" si="48"/>
        <v>2.499927553856196E-8</v>
      </c>
      <c r="Q60" s="4">
        <f t="shared" si="49"/>
        <v>513.00412496483204</v>
      </c>
      <c r="R60" s="32">
        <f t="shared" si="50"/>
        <v>6.9761903125104245</v>
      </c>
      <c r="S60" s="32">
        <f t="shared" si="51"/>
        <v>1454.5061357401025</v>
      </c>
      <c r="T60" s="32">
        <f t="shared" si="52"/>
        <v>45.169608521673254</v>
      </c>
    </row>
    <row r="61" spans="1:32">
      <c r="F61" s="32">
        <f t="shared" si="40"/>
        <v>0.81923736706948158</v>
      </c>
      <c r="G61" s="32">
        <f t="shared" si="41"/>
        <v>1.1211542336210183E-2</v>
      </c>
      <c r="H61" s="32">
        <f t="shared" si="53"/>
        <v>1.3685340521411182E-2</v>
      </c>
      <c r="I61" s="32">
        <f t="shared" si="42"/>
        <v>125.16370614359172</v>
      </c>
      <c r="J61" s="30">
        <f t="shared" si="43"/>
        <v>1</v>
      </c>
      <c r="K61" s="4">
        <f t="shared" si="44"/>
        <v>0.89031840830133957</v>
      </c>
      <c r="L61" s="31">
        <f t="shared" si="54"/>
        <v>8.1173002188681149</v>
      </c>
      <c r="M61" s="4">
        <f t="shared" si="45"/>
        <v>0.76948493429127607</v>
      </c>
      <c r="N61" s="4">
        <f t="shared" si="46"/>
        <v>0.43486379532215369</v>
      </c>
      <c r="O61" s="46">
        <f t="shared" si="47"/>
        <v>-1.4642330125602676E-5</v>
      </c>
      <c r="P61" s="31">
        <f t="shared" si="48"/>
        <v>1.4642330125602676E-5</v>
      </c>
      <c r="Q61" s="4">
        <f t="shared" si="49"/>
        <v>593.42263317218283</v>
      </c>
      <c r="R61" s="32">
        <f t="shared" si="50"/>
        <v>8.1211908080737967</v>
      </c>
      <c r="S61" s="32">
        <f t="shared" si="51"/>
        <v>1727.5321550515637</v>
      </c>
      <c r="T61" s="32">
        <f t="shared" si="52"/>
        <v>54.708133080808324</v>
      </c>
    </row>
    <row r="62" spans="1:32">
      <c r="F62" s="32">
        <f t="shared" si="40"/>
        <v>0.79717372111727514</v>
      </c>
      <c r="G62" s="32">
        <f t="shared" si="41"/>
        <v>1.098324196642007E-2</v>
      </c>
      <c r="H62" s="32">
        <f t="shared" si="53"/>
        <v>1.3777727081904504E-2</v>
      </c>
      <c r="I62" s="32">
        <f t="shared" si="42"/>
        <v>125.16370614359171</v>
      </c>
      <c r="J62" s="30">
        <f t="shared" si="43"/>
        <v>1</v>
      </c>
      <c r="K62" s="4">
        <f t="shared" si="44"/>
        <v>0.89651190341498421</v>
      </c>
      <c r="L62" s="31">
        <f t="shared" si="54"/>
        <v>8.66294707313026</v>
      </c>
      <c r="M62" s="4">
        <f t="shared" si="45"/>
        <v>0.70028020021913584</v>
      </c>
      <c r="N62" s="4">
        <f t="shared" si="46"/>
        <v>0.41186164499761996</v>
      </c>
      <c r="O62" s="46">
        <f t="shared" si="47"/>
        <v>-3.6130673974898997E-7</v>
      </c>
      <c r="P62" s="31">
        <f t="shared" si="48"/>
        <v>3.6130673974898997E-7</v>
      </c>
      <c r="Q62" s="4">
        <f t="shared" si="49"/>
        <v>678.51308325318928</v>
      </c>
      <c r="R62" s="32">
        <f t="shared" si="50"/>
        <v>9.3483680825639901</v>
      </c>
      <c r="S62" s="32">
        <f t="shared" si="51"/>
        <v>2021.38275669018</v>
      </c>
      <c r="T62" s="32">
        <f t="shared" si="52"/>
        <v>65.213581065775116</v>
      </c>
    </row>
    <row r="63" spans="1:32">
      <c r="F63" s="32">
        <f t="shared" si="40"/>
        <v>0.76839122070105925</v>
      </c>
      <c r="G63" s="32">
        <f t="shared" si="41"/>
        <v>1.0797812390802372E-2</v>
      </c>
      <c r="H63" s="32">
        <f t="shared" si="53"/>
        <v>1.4052493183030828E-2</v>
      </c>
      <c r="I63" s="32">
        <f t="shared" si="42"/>
        <v>125.16370614359172</v>
      </c>
      <c r="J63" s="30">
        <f t="shared" si="43"/>
        <v>1</v>
      </c>
      <c r="K63" s="4">
        <f t="shared" si="44"/>
        <v>0.90169100349050957</v>
      </c>
      <c r="L63" s="31">
        <f t="shared" si="54"/>
        <v>9.1720090277135853</v>
      </c>
      <c r="M63" s="4">
        <f t="shared" si="45"/>
        <v>0.63413615463088724</v>
      </c>
      <c r="N63" s="4">
        <f t="shared" si="46"/>
        <v>0.38805588679611808</v>
      </c>
      <c r="O63" s="46">
        <f t="shared" si="47"/>
        <v>-4.1971055952938485E-7</v>
      </c>
      <c r="P63" s="31">
        <f t="shared" si="48"/>
        <v>4.1971055952938485E-7</v>
      </c>
      <c r="Q63" s="4">
        <f t="shared" si="49"/>
        <v>761.23114730671466</v>
      </c>
      <c r="R63" s="32">
        <f t="shared" si="50"/>
        <v>10.697195508238345</v>
      </c>
      <c r="S63" s="32">
        <f t="shared" si="51"/>
        <v>2319.5125615381853</v>
      </c>
      <c r="T63" s="32">
        <f t="shared" si="52"/>
        <v>75.768348800010784</v>
      </c>
    </row>
    <row r="64" spans="1:32">
      <c r="F64" s="32">
        <f t="shared" si="40"/>
        <v>0.74025549141097036</v>
      </c>
      <c r="G64" s="32">
        <f t="shared" si="41"/>
        <v>1.0612564796953737E-2</v>
      </c>
      <c r="H64" s="32">
        <f t="shared" si="53"/>
        <v>1.4336354029235996E-2</v>
      </c>
      <c r="I64" s="32">
        <f t="shared" si="42"/>
        <v>125.16370614359172</v>
      </c>
      <c r="J64" s="30">
        <f t="shared" si="43"/>
        <v>1</v>
      </c>
      <c r="K64" s="4">
        <f t="shared" si="44"/>
        <v>0.9061363912694006</v>
      </c>
      <c r="L64" s="31">
        <f t="shared" si="54"/>
        <v>9.653756163052801</v>
      </c>
      <c r="M64" s="4">
        <f t="shared" si="45"/>
        <v>0.57736434470784326</v>
      </c>
      <c r="N64" s="4">
        <f t="shared" si="46"/>
        <v>0.36603106101956528</v>
      </c>
      <c r="O64" s="46">
        <f t="shared" si="47"/>
        <v>-5.8929480406422208E-5</v>
      </c>
      <c r="P64" s="31">
        <f t="shared" si="48"/>
        <v>5.8929480406422208E-5</v>
      </c>
      <c r="Q64" s="4">
        <f t="shared" si="49"/>
        <v>846.53404829498436</v>
      </c>
      <c r="R64" s="32">
        <f t="shared" si="50"/>
        <v>12.136211814159259</v>
      </c>
      <c r="S64" s="32">
        <f t="shared" si="51"/>
        <v>2631.4474920883408</v>
      </c>
      <c r="T64" s="32">
        <f t="shared" si="52"/>
        <v>86.969667187044635</v>
      </c>
    </row>
    <row r="65" spans="6:20">
      <c r="F65" s="32">
        <f t="shared" si="40"/>
        <v>0.71295567458965947</v>
      </c>
      <c r="G65" s="32">
        <f t="shared" si="41"/>
        <v>1.0428112439323605E-2</v>
      </c>
      <c r="H65" s="32">
        <f t="shared" si="53"/>
        <v>1.4626592943979987E-2</v>
      </c>
      <c r="I65" s="32">
        <f t="shared" si="42"/>
        <v>125.1637061435917</v>
      </c>
      <c r="J65" s="30">
        <f t="shared" si="43"/>
        <v>1</v>
      </c>
      <c r="K65" s="4">
        <f t="shared" si="44"/>
        <v>0.90996893305997517</v>
      </c>
      <c r="L65" s="31">
        <f t="shared" si="54"/>
        <v>10.107277009903269</v>
      </c>
      <c r="M65" s="4">
        <f t="shared" si="45"/>
        <v>0.52825288343712451</v>
      </c>
      <c r="N65" s="4">
        <f t="shared" si="46"/>
        <v>0.3456580315746271</v>
      </c>
      <c r="O65" s="46">
        <f t="shared" si="47"/>
        <v>-1.8818302782719343E-6</v>
      </c>
      <c r="P65" s="31">
        <f t="shared" si="48"/>
        <v>1.8818302782719343E-6</v>
      </c>
      <c r="Q65" s="4">
        <f t="shared" si="49"/>
        <v>934.21552085938549</v>
      </c>
      <c r="R65" s="32">
        <f t="shared" si="50"/>
        <v>13.664390145558476</v>
      </c>
      <c r="S65" s="32">
        <f t="shared" si="51"/>
        <v>2956.0428764786911</v>
      </c>
      <c r="T65" s="32">
        <f t="shared" si="52"/>
        <v>98.784866649318573</v>
      </c>
    </row>
    <row r="66" spans="6:20">
      <c r="F66" s="32">
        <f t="shared" si="40"/>
        <v>0.68663302106254176</v>
      </c>
      <c r="G66" s="32">
        <f t="shared" si="41"/>
        <v>1.0244895214284684E-2</v>
      </c>
      <c r="H66" s="32">
        <f t="shared" si="53"/>
        <v>1.4920481392565492E-2</v>
      </c>
      <c r="I66" s="32">
        <f t="shared" si="42"/>
        <v>125.16370614359172</v>
      </c>
      <c r="J66" s="30">
        <f t="shared" si="43"/>
        <v>1</v>
      </c>
      <c r="K66" s="4">
        <f t="shared" si="44"/>
        <v>0.91332276615237307</v>
      </c>
      <c r="L66" s="31">
        <f t="shared" si="54"/>
        <v>10.537054836774514</v>
      </c>
      <c r="M66" s="4">
        <f t="shared" si="45"/>
        <v>0.48547956926964347</v>
      </c>
      <c r="N66" s="4">
        <f t="shared" si="46"/>
        <v>0.32681672593338745</v>
      </c>
      <c r="O66" s="46">
        <f t="shared" si="47"/>
        <v>-5.0607433673022229E-5</v>
      </c>
      <c r="P66" s="31">
        <f t="shared" si="48"/>
        <v>5.0607433673022229E-5</v>
      </c>
      <c r="Q66" s="4">
        <f t="shared" si="49"/>
        <v>1024.1300576657877</v>
      </c>
      <c r="R66" s="32">
        <f t="shared" si="50"/>
        <v>15.28051346896941</v>
      </c>
      <c r="S66" s="32">
        <f t="shared" si="51"/>
        <v>3292.3886235456639</v>
      </c>
      <c r="T66" s="32">
        <f t="shared" si="52"/>
        <v>111.18726702641119</v>
      </c>
    </row>
    <row r="67" spans="6:20">
      <c r="F67" s="32">
        <f t="shared" si="40"/>
        <v>0.6613495339091332</v>
      </c>
      <c r="G67" s="32">
        <f t="shared" si="41"/>
        <v>1.006322737375471E-2</v>
      </c>
      <c r="H67" s="32">
        <f t="shared" si="53"/>
        <v>1.521620090101607E-2</v>
      </c>
      <c r="I67" s="32">
        <f t="shared" si="42"/>
        <v>125.16370614359174</v>
      </c>
      <c r="J67" s="30">
        <f t="shared" si="43"/>
        <v>1</v>
      </c>
      <c r="K67" s="4">
        <f t="shared" si="44"/>
        <v>0.91626039374871149</v>
      </c>
      <c r="L67" s="31">
        <f t="shared" si="54"/>
        <v>10.9417805357141</v>
      </c>
      <c r="M67" s="4">
        <f t="shared" si="45"/>
        <v>0.44798308399448794</v>
      </c>
      <c r="N67" s="4">
        <f t="shared" si="46"/>
        <v>0.30938419719563054</v>
      </c>
      <c r="O67" s="46">
        <f t="shared" si="47"/>
        <v>-1.0827177916561403E-5</v>
      </c>
      <c r="P67" s="31">
        <f t="shared" si="48"/>
        <v>1.0827177916561403E-5</v>
      </c>
      <c r="Q67" s="4">
        <f t="shared" si="49"/>
        <v>1116.1247008042712</v>
      </c>
      <c r="R67" s="32">
        <f t="shared" si="50"/>
        <v>16.983177678024244</v>
      </c>
      <c r="S67" s="32">
        <f t="shared" si="51"/>
        <v>3639.577707236348</v>
      </c>
      <c r="T67" s="32">
        <f t="shared" si="52"/>
        <v>124.15066642330063</v>
      </c>
    </row>
    <row r="68" spans="6:20">
      <c r="F68" s="32">
        <f t="shared" si="40"/>
        <v>0.63784760274853303</v>
      </c>
      <c r="G68" s="32">
        <f t="shared" si="41"/>
        <v>9.9173724621758799E-3</v>
      </c>
      <c r="H68" s="32">
        <f t="shared" si="53"/>
        <v>1.5548184894700836E-2</v>
      </c>
      <c r="I68" s="32">
        <f t="shared" si="42"/>
        <v>125.16370614359174</v>
      </c>
      <c r="J68" s="30">
        <f t="shared" si="43"/>
        <v>1</v>
      </c>
      <c r="K68" s="4">
        <f t="shared" si="44"/>
        <v>0.91880865729632144</v>
      </c>
      <c r="L68" s="31">
        <f t="shared" si="54"/>
        <v>11.316584092588146</v>
      </c>
      <c r="M68" s="4">
        <f t="shared" si="45"/>
        <v>0.41363162261976455</v>
      </c>
      <c r="N68" s="4">
        <f t="shared" si="46"/>
        <v>0.29260212915527162</v>
      </c>
      <c r="O68" s="46">
        <f t="shared" si="47"/>
        <v>-1.653702952353342E-9</v>
      </c>
      <c r="P68" s="31">
        <f t="shared" si="48"/>
        <v>1.653702952353342E-9</v>
      </c>
      <c r="Q68" s="4">
        <f t="shared" si="49"/>
        <v>1206.7925465448836</v>
      </c>
      <c r="R68" s="32">
        <f t="shared" si="50"/>
        <v>18.763433643226712</v>
      </c>
      <c r="S68" s="32">
        <f t="shared" si="51"/>
        <v>3987.8810787451048</v>
      </c>
      <c r="T68" s="32">
        <f t="shared" si="52"/>
        <v>137.13996117974187</v>
      </c>
    </row>
    <row r="69" spans="6:20">
      <c r="F69" s="32">
        <f t="shared" si="40"/>
        <v>0.61530911098140806</v>
      </c>
      <c r="G69" s="32">
        <f t="shared" si="41"/>
        <v>9.7730849474104032E-3</v>
      </c>
      <c r="H69" s="32">
        <f t="shared" si="53"/>
        <v>1.5883211824740399E-2</v>
      </c>
      <c r="I69" s="32">
        <f t="shared" si="42"/>
        <v>125.16370614359172</v>
      </c>
      <c r="J69" s="30">
        <f t="shared" si="43"/>
        <v>1</v>
      </c>
      <c r="K69" s="4">
        <f t="shared" si="44"/>
        <v>0.92107047486254057</v>
      </c>
      <c r="L69" s="31">
        <f t="shared" si="54"/>
        <v>11.66953016958424</v>
      </c>
      <c r="M69" s="4">
        <f t="shared" si="45"/>
        <v>0.38326066798087932</v>
      </c>
      <c r="N69" s="4">
        <f t="shared" si="46"/>
        <v>0.27707045884585008</v>
      </c>
      <c r="O69" s="46">
        <f t="shared" si="47"/>
        <v>-3.6519977288929084E-6</v>
      </c>
      <c r="P69" s="31">
        <f t="shared" si="48"/>
        <v>3.6519977288929084E-6</v>
      </c>
      <c r="Q69" s="4">
        <f t="shared" si="49"/>
        <v>1298.8482709678754</v>
      </c>
      <c r="R69" s="32">
        <f t="shared" si="50"/>
        <v>20.629882215980579</v>
      </c>
      <c r="S69" s="32">
        <f t="shared" si="51"/>
        <v>4343.8364674890481</v>
      </c>
      <c r="T69" s="32">
        <f t="shared" si="52"/>
        <v>150.54949017422587</v>
      </c>
    </row>
    <row r="70" spans="6:20">
      <c r="F70" s="32">
        <f t="shared" si="40"/>
        <v>0.59373364237019643</v>
      </c>
      <c r="G70" s="32">
        <f t="shared" si="41"/>
        <v>9.6304419036864364E-3</v>
      </c>
      <c r="H70" s="32">
        <f t="shared" si="53"/>
        <v>1.6220138487085763E-2</v>
      </c>
      <c r="I70" s="32">
        <f t="shared" si="42"/>
        <v>125.16370614359172</v>
      </c>
      <c r="J70" s="30">
        <f t="shared" si="43"/>
        <v>1</v>
      </c>
      <c r="K70" s="4">
        <f t="shared" si="44"/>
        <v>0.92308747620227083</v>
      </c>
      <c r="L70" s="31">
        <f t="shared" si="54"/>
        <v>12.001783722893837</v>
      </c>
      <c r="M70" s="4">
        <f t="shared" si="45"/>
        <v>0.35627108347592484</v>
      </c>
      <c r="N70" s="4">
        <f t="shared" si="46"/>
        <v>0.26268427294258462</v>
      </c>
      <c r="O70" s="46">
        <f t="shared" si="47"/>
        <v>-6.282900522069923E-8</v>
      </c>
      <c r="P70" s="31">
        <f t="shared" si="48"/>
        <v>6.282900522069923E-8</v>
      </c>
      <c r="Q70" s="4">
        <f t="shared" si="49"/>
        <v>1392.192698114507</v>
      </c>
      <c r="R70" s="32">
        <f t="shared" si="50"/>
        <v>22.581558364126884</v>
      </c>
      <c r="S70" s="32">
        <f t="shared" si="51"/>
        <v>4706.7920091418764</v>
      </c>
      <c r="T70" s="32">
        <f t="shared" si="52"/>
        <v>164.35771913383815</v>
      </c>
    </row>
    <row r="71" spans="6:20">
      <c r="F71" s="32">
        <f t="shared" si="40"/>
        <v>0.57310810980841875</v>
      </c>
      <c r="G71" s="32">
        <f t="shared" si="41"/>
        <v>9.489490975979873E-3</v>
      </c>
      <c r="H71" s="32">
        <f t="shared" si="53"/>
        <v>1.655794223388684E-2</v>
      </c>
      <c r="I71" s="32">
        <f t="shared" si="42"/>
        <v>125.16370614359174</v>
      </c>
      <c r="J71" s="30">
        <f t="shared" si="43"/>
        <v>1</v>
      </c>
      <c r="K71" s="4">
        <f t="shared" si="44"/>
        <v>0.92489690852954987</v>
      </c>
      <c r="L71" s="31">
        <f t="shared" si="54"/>
        <v>12.315031118172511</v>
      </c>
      <c r="M71" s="4">
        <f t="shared" si="45"/>
        <v>0.33217329397614903</v>
      </c>
      <c r="N71" s="4">
        <f t="shared" si="46"/>
        <v>0.24934690965370471</v>
      </c>
      <c r="O71" s="46">
        <f t="shared" si="47"/>
        <v>-2.1668183802781016E-8</v>
      </c>
      <c r="P71" s="31">
        <f t="shared" si="48"/>
        <v>2.1668183802781016E-8</v>
      </c>
      <c r="Q71" s="4">
        <f t="shared" si="49"/>
        <v>1486.7422435181734</v>
      </c>
      <c r="R71" s="32">
        <f t="shared" si="50"/>
        <v>24.617392184853237</v>
      </c>
      <c r="S71" s="32">
        <f t="shared" si="51"/>
        <v>5076.1861194328994</v>
      </c>
      <c r="T71" s="32">
        <f t="shared" si="52"/>
        <v>178.54579188773241</v>
      </c>
    </row>
    <row r="72" spans="6:20">
      <c r="F72" s="32">
        <f t="shared" si="40"/>
        <v>0.55340866085692275</v>
      </c>
      <c r="G72" s="32">
        <f t="shared" si="41"/>
        <v>9.3502577574028477E-3</v>
      </c>
      <c r="H72" s="32">
        <f t="shared" si="53"/>
        <v>1.6895756099885553E-2</v>
      </c>
      <c r="I72" s="32">
        <f t="shared" si="42"/>
        <v>125.16370614359171</v>
      </c>
      <c r="J72" s="30">
        <f t="shared" si="43"/>
        <v>1</v>
      </c>
      <c r="K72" s="4">
        <f t="shared" si="44"/>
        <v>0.92652810849497413</v>
      </c>
      <c r="L72" s="31">
        <f t="shared" si="54"/>
        <v>12.61064727633417</v>
      </c>
      <c r="M72" s="4">
        <f t="shared" si="45"/>
        <v>0.31056301544752896</v>
      </c>
      <c r="N72" s="4">
        <f t="shared" si="46"/>
        <v>0.2369691588934992</v>
      </c>
      <c r="O72" s="46">
        <f t="shared" si="47"/>
        <v>-2.4355401718745284E-6</v>
      </c>
      <c r="P72" s="31">
        <f t="shared" si="48"/>
        <v>2.4355401718745284E-6</v>
      </c>
      <c r="Q72" s="4">
        <f t="shared" si="49"/>
        <v>1582.4216317178057</v>
      </c>
      <c r="R72" s="32">
        <f t="shared" si="50"/>
        <v>26.736209936686961</v>
      </c>
      <c r="S72" s="32">
        <f t="shared" si="51"/>
        <v>5451.5182184689738</v>
      </c>
      <c r="T72" s="32">
        <f t="shared" si="52"/>
        <v>193.09672246637399</v>
      </c>
    </row>
    <row r="73" spans="6:20">
      <c r="F73" s="32">
        <f t="shared" si="40"/>
        <v>0.53664763466100462</v>
      </c>
      <c r="G73" s="32">
        <f t="shared" si="41"/>
        <v>9.2406093916030368E-3</v>
      </c>
      <c r="H73" s="32">
        <f t="shared" si="53"/>
        <v>1.7219137465201435E-2</v>
      </c>
      <c r="I73" s="32">
        <f t="shared" si="42"/>
        <v>125.16370614359171</v>
      </c>
      <c r="J73" s="30">
        <f t="shared" si="43"/>
        <v>1</v>
      </c>
      <c r="K73" s="4">
        <f t="shared" si="44"/>
        <v>0.9279652775849504</v>
      </c>
      <c r="L73" s="31">
        <f t="shared" si="54"/>
        <v>12.882194120749169</v>
      </c>
      <c r="M73" s="4">
        <f t="shared" si="45"/>
        <v>0.29049978884009009</v>
      </c>
      <c r="N73" s="4">
        <f t="shared" si="46"/>
        <v>0.2251064210565995</v>
      </c>
      <c r="O73" s="46">
        <f t="shared" si="47"/>
        <v>-6.4258670828820641E-8</v>
      </c>
      <c r="P73" s="31">
        <f t="shared" si="48"/>
        <v>6.4258670828820641E-8</v>
      </c>
      <c r="Q73" s="4">
        <f t="shared" si="49"/>
        <v>1676.0578973711874</v>
      </c>
      <c r="R73" s="32">
        <f t="shared" si="50"/>
        <v>28.860271334470955</v>
      </c>
      <c r="S73" s="32">
        <f t="shared" si="51"/>
        <v>5823.021307509367</v>
      </c>
      <c r="T73" s="32">
        <f t="shared" si="52"/>
        <v>207.45039966293706</v>
      </c>
    </row>
    <row r="74" spans="6:20">
      <c r="F74" s="32">
        <f t="shared" si="40"/>
        <v>0.52058920682289078</v>
      </c>
      <c r="G74" s="32">
        <f t="shared" si="41"/>
        <v>9.132388510021636E-3</v>
      </c>
      <c r="H74" s="32">
        <f t="shared" si="53"/>
        <v>1.754240846781243E-2</v>
      </c>
      <c r="I74" s="32">
        <f t="shared" si="42"/>
        <v>125.16370614359172</v>
      </c>
      <c r="J74" s="30">
        <f t="shared" si="43"/>
        <v>1</v>
      </c>
      <c r="K74" s="4">
        <f t="shared" si="44"/>
        <v>0.92927292160118791</v>
      </c>
      <c r="L74" s="31">
        <f t="shared" si="54"/>
        <v>13.138856328282827</v>
      </c>
      <c r="M74" s="4">
        <f t="shared" si="45"/>
        <v>0.27241535448226362</v>
      </c>
      <c r="N74" s="4">
        <f t="shared" si="46"/>
        <v>0.21409310530766693</v>
      </c>
      <c r="O74" s="46">
        <f t="shared" si="47"/>
        <v>-2.7812563928364398E-5</v>
      </c>
      <c r="P74" s="31">
        <f t="shared" si="48"/>
        <v>2.7812563928364398E-5</v>
      </c>
      <c r="Q74" s="4">
        <f t="shared" si="49"/>
        <v>1770.4933481540788</v>
      </c>
      <c r="R74" s="32">
        <f t="shared" si="50"/>
        <v>31.058717502863693</v>
      </c>
      <c r="S74" s="32">
        <f t="shared" si="51"/>
        <v>6198.703341854376</v>
      </c>
      <c r="T74" s="32">
        <f t="shared" si="52"/>
        <v>222.08405819559823</v>
      </c>
    </row>
    <row r="75" spans="6:20">
      <c r="F75" s="32">
        <f t="shared" si="40"/>
        <v>0.50520431142743683</v>
      </c>
      <c r="G75" s="32">
        <f t="shared" si="41"/>
        <v>9.0255686989431927E-3</v>
      </c>
      <c r="H75" s="32">
        <f t="shared" si="53"/>
        <v>1.7865185420610861E-2</v>
      </c>
      <c r="I75" s="32">
        <f t="shared" si="42"/>
        <v>125.16370614359172</v>
      </c>
      <c r="J75" s="30">
        <f t="shared" si="43"/>
        <v>1</v>
      </c>
      <c r="K75" s="4">
        <f t="shared" si="44"/>
        <v>0.93045721200258158</v>
      </c>
      <c r="L75" s="31">
        <f t="shared" si="54"/>
        <v>13.379636318824637</v>
      </c>
      <c r="M75" s="4">
        <f t="shared" si="45"/>
        <v>0.2560526872001796</v>
      </c>
      <c r="N75" s="4">
        <f t="shared" si="46"/>
        <v>0.20385505306384649</v>
      </c>
      <c r="O75" s="46">
        <f t="shared" si="47"/>
        <v>-9.9869405467689631E-7</v>
      </c>
      <c r="P75" s="31">
        <f t="shared" si="48"/>
        <v>9.9869405467689631E-7</v>
      </c>
      <c r="Q75" s="4">
        <f t="shared" si="49"/>
        <v>1865.6715522495244</v>
      </c>
      <c r="R75" s="32">
        <f t="shared" si="50"/>
        <v>33.330568214896637</v>
      </c>
      <c r="S75" s="32">
        <f t="shared" si="51"/>
        <v>6578.2012836837685</v>
      </c>
      <c r="T75" s="32">
        <f t="shared" si="52"/>
        <v>236.9858106846057</v>
      </c>
    </row>
    <row r="76" spans="6:20">
      <c r="F76" s="32">
        <f t="shared" si="40"/>
        <v>0.49047040808193043</v>
      </c>
      <c r="G76" s="32">
        <f t="shared" si="41"/>
        <v>8.9201206329772714E-3</v>
      </c>
      <c r="H76" s="32">
        <f t="shared" si="53"/>
        <v>1.8186868129029334E-2</v>
      </c>
      <c r="I76" s="32">
        <f t="shared" si="42"/>
        <v>125.16370614359172</v>
      </c>
      <c r="J76" s="30">
        <f t="shared" si="43"/>
        <v>1</v>
      </c>
      <c r="K76" s="4">
        <f t="shared" si="44"/>
        <v>0.93154318317793006</v>
      </c>
      <c r="L76" s="31">
        <f t="shared" si="54"/>
        <v>13.607749036873239</v>
      </c>
      <c r="M76" s="4">
        <f t="shared" si="45"/>
        <v>0.24119875106601404</v>
      </c>
      <c r="N76" s="4">
        <f t="shared" si="46"/>
        <v>0.19432725891712221</v>
      </c>
      <c r="O76" s="46">
        <f t="shared" si="47"/>
        <v>-7.0035395771661513E-7</v>
      </c>
      <c r="P76" s="31">
        <f t="shared" si="48"/>
        <v>7.0035395771661513E-7</v>
      </c>
      <c r="Q76" s="4">
        <f t="shared" si="49"/>
        <v>1961.569398058587</v>
      </c>
      <c r="R76" s="32">
        <f t="shared" si="50"/>
        <v>35.674803968430965</v>
      </c>
      <c r="S76" s="32">
        <f t="shared" si="51"/>
        <v>6961.2967709225613</v>
      </c>
      <c r="T76" s="32">
        <f t="shared" si="52"/>
        <v>252.14786505433125</v>
      </c>
    </row>
    <row r="77" spans="6:20">
      <c r="F77" s="32">
        <f t="shared" si="40"/>
        <v>0.47635819509167077</v>
      </c>
      <c r="G77" s="32">
        <f t="shared" si="41"/>
        <v>8.8160131097928408E-3</v>
      </c>
      <c r="H77" s="32">
        <f t="shared" si="53"/>
        <v>1.8507109147342958E-2</v>
      </c>
      <c r="I77" s="32">
        <f t="shared" si="42"/>
        <v>125.16370614359171</v>
      </c>
      <c r="J77" s="30">
        <f t="shared" si="43"/>
        <v>1</v>
      </c>
      <c r="K77" s="4">
        <f t="shared" si="44"/>
        <v>0.93253971644072131</v>
      </c>
      <c r="L77" s="31">
        <f t="shared" si="54"/>
        <v>13.823536861081827</v>
      </c>
      <c r="M77" s="4">
        <f t="shared" si="45"/>
        <v>0.22767034475568243</v>
      </c>
      <c r="N77" s="4">
        <f t="shared" si="46"/>
        <v>0.18544908714968666</v>
      </c>
      <c r="O77" s="46">
        <f t="shared" si="47"/>
        <v>-1.2472365322757639E-6</v>
      </c>
      <c r="P77" s="31">
        <f t="shared" si="48"/>
        <v>1.2472365322757639E-6</v>
      </c>
      <c r="Q77" s="4">
        <f t="shared" si="49"/>
        <v>2058.1477886448806</v>
      </c>
      <c r="R77" s="32">
        <f t="shared" si="50"/>
        <v>38.090365765813353</v>
      </c>
      <c r="S77" s="32">
        <f t="shared" si="51"/>
        <v>7347.7304981081734</v>
      </c>
      <c r="T77" s="32">
        <f t="shared" si="52"/>
        <v>267.56141312776919</v>
      </c>
    </row>
    <row r="78" spans="6:20">
      <c r="F78" s="32">
        <f t="shared" si="40"/>
        <v>0.46596930471652587</v>
      </c>
      <c r="G78" s="32">
        <f t="shared" si="41"/>
        <v>8.7375120416674085E-3</v>
      </c>
      <c r="H78" s="32">
        <f t="shared" si="53"/>
        <v>1.875126098055516E-2</v>
      </c>
      <c r="I78" s="32">
        <f t="shared" si="42"/>
        <v>125.16370614359172</v>
      </c>
      <c r="J78" s="30">
        <f t="shared" si="43"/>
        <v>1</v>
      </c>
      <c r="K78" s="4">
        <f t="shared" si="44"/>
        <v>0.9334107394833846</v>
      </c>
      <c r="L78" s="31">
        <f t="shared" si="54"/>
        <v>14.017436629296691</v>
      </c>
      <c r="M78" s="4">
        <f t="shared" si="45"/>
        <v>0.21478159235638808</v>
      </c>
      <c r="N78" s="4">
        <f t="shared" si="46"/>
        <v>0.17680675580518368</v>
      </c>
      <c r="O78" s="46">
        <f t="shared" si="47"/>
        <v>-9.2036134063944175E-7</v>
      </c>
      <c r="P78" s="31">
        <f t="shared" si="48"/>
        <v>9.2036134063944175E-7</v>
      </c>
      <c r="Q78" s="4">
        <f t="shared" si="49"/>
        <v>2150.7392886894681</v>
      </c>
      <c r="R78" s="32">
        <f t="shared" si="50"/>
        <v>40.329073703349785</v>
      </c>
      <c r="S78" s="32">
        <f t="shared" si="51"/>
        <v>7722.5656477998655</v>
      </c>
      <c r="T78" s="32">
        <f t="shared" si="52"/>
        <v>282.31711661573667</v>
      </c>
    </row>
    <row r="79" spans="6:20">
      <c r="F79" s="32">
        <f t="shared" si="40"/>
        <v>0.45598481443552413</v>
      </c>
      <c r="G79" s="32">
        <f t="shared" si="41"/>
        <v>8.6600971777474386E-3</v>
      </c>
      <c r="H79" s="32">
        <f t="shared" si="53"/>
        <v>1.8992073647163023E-2</v>
      </c>
      <c r="I79" s="32">
        <f t="shared" si="42"/>
        <v>125.16370614359172</v>
      </c>
      <c r="J79" s="30">
        <f t="shared" si="43"/>
        <v>1</v>
      </c>
      <c r="K79" s="4">
        <f t="shared" si="44"/>
        <v>0.93421236571119548</v>
      </c>
      <c r="L79" s="31">
        <f t="shared" si="54"/>
        <v>14.200424985796701</v>
      </c>
      <c r="M79" s="4">
        <f t="shared" si="45"/>
        <v>0.20300490636826429</v>
      </c>
      <c r="N79" s="4">
        <f t="shared" si="46"/>
        <v>0.16874819486905762</v>
      </c>
      <c r="O79" s="46">
        <f t="shared" si="47"/>
        <v>-1.2413447961767687E-6</v>
      </c>
      <c r="P79" s="31">
        <f t="shared" si="48"/>
        <v>1.2413447961767687E-6</v>
      </c>
      <c r="Q79" s="4">
        <f t="shared" si="49"/>
        <v>2243.7049422363884</v>
      </c>
      <c r="R79" s="32">
        <f t="shared" si="50"/>
        <v>42.612609505457144</v>
      </c>
      <c r="S79" s="32">
        <f t="shared" si="51"/>
        <v>8099.2218466502281</v>
      </c>
      <c r="T79" s="32">
        <f t="shared" si="52"/>
        <v>297.23731982445759</v>
      </c>
    </row>
    <row r="80" spans="6:20">
      <c r="F80" s="32">
        <f t="shared" si="40"/>
        <v>0.44638729039410019</v>
      </c>
      <c r="G80" s="32">
        <f t="shared" si="41"/>
        <v>8.5837246184868911E-3</v>
      </c>
      <c r="H80" s="32">
        <f t="shared" si="53"/>
        <v>1.922932127146499E-2</v>
      </c>
      <c r="I80" s="32">
        <f t="shared" si="42"/>
        <v>125.16370614359172</v>
      </c>
      <c r="J80" s="30">
        <f t="shared" si="43"/>
        <v>1</v>
      </c>
      <c r="K80" s="4">
        <f t="shared" si="44"/>
        <v>0.93495245239482871</v>
      </c>
      <c r="L80" s="31">
        <f t="shared" si="54"/>
        <v>14.373369739776322</v>
      </c>
      <c r="M80" s="4">
        <f t="shared" si="45"/>
        <v>0.19221462795152211</v>
      </c>
      <c r="N80" s="4">
        <f t="shared" si="46"/>
        <v>0.16122485284532001</v>
      </c>
      <c r="O80" s="46">
        <f t="shared" si="47"/>
        <v>-2.5385561351343178E-6</v>
      </c>
      <c r="P80" s="31">
        <f t="shared" si="48"/>
        <v>2.5385561351343178E-6</v>
      </c>
      <c r="Q80" s="4">
        <f t="shared" si="49"/>
        <v>2337.0333078704771</v>
      </c>
      <c r="R80" s="32">
        <f t="shared" si="50"/>
        <v>44.939564299155954</v>
      </c>
      <c r="S80" s="32">
        <f t="shared" si="51"/>
        <v>8477.5842514518972</v>
      </c>
      <c r="T80" s="32">
        <f t="shared" si="52"/>
        <v>312.31797937194625</v>
      </c>
    </row>
    <row r="81" spans="6:20">
      <c r="F81" s="32">
        <f t="shared" si="40"/>
        <v>0.43716022017363687</v>
      </c>
      <c r="G81" s="32">
        <f t="shared" si="41"/>
        <v>8.50835272963321E-3</v>
      </c>
      <c r="H81" s="32">
        <f t="shared" si="53"/>
        <v>1.9462778946935645E-2</v>
      </c>
      <c r="I81" s="32">
        <f t="shared" si="42"/>
        <v>125.16370614359172</v>
      </c>
      <c r="J81" s="30">
        <f t="shared" si="43"/>
        <v>1</v>
      </c>
      <c r="K81" s="4">
        <f t="shared" si="44"/>
        <v>0.93564034812599395</v>
      </c>
      <c r="L81" s="31">
        <f t="shared" si="54"/>
        <v>14.537685038409689</v>
      </c>
      <c r="M81" s="4">
        <f t="shared" si="45"/>
        <v>0.18230269200436408</v>
      </c>
      <c r="N81" s="4">
        <f t="shared" si="46"/>
        <v>0.15419290951228856</v>
      </c>
      <c r="O81" s="46">
        <f t="shared" si="47"/>
        <v>-2.2637172732375976E-5</v>
      </c>
      <c r="P81" s="31">
        <f t="shared" si="48"/>
        <v>2.2637172732375976E-5</v>
      </c>
      <c r="Q81" s="4">
        <f t="shared" si="49"/>
        <v>2430.7189107406221</v>
      </c>
      <c r="R81" s="32">
        <f t="shared" si="50"/>
        <v>47.308544841880924</v>
      </c>
      <c r="S81" s="32">
        <f t="shared" si="51"/>
        <v>8857.5719159326836</v>
      </c>
      <c r="T81" s="32">
        <f t="shared" si="52"/>
        <v>327.55606168996979</v>
      </c>
    </row>
    <row r="82" spans="6:20">
      <c r="F82" s="32">
        <f t="shared" si="40"/>
        <v>0.42828414000221665</v>
      </c>
      <c r="G82" s="32">
        <f t="shared" si="41"/>
        <v>8.4339420539055795E-3</v>
      </c>
      <c r="H82" s="32">
        <f t="shared" si="53"/>
        <v>1.9692398728241321E-2</v>
      </c>
      <c r="I82" s="32">
        <f t="shared" si="42"/>
        <v>125.16370614359172</v>
      </c>
      <c r="J82" s="30">
        <f t="shared" si="43"/>
        <v>1</v>
      </c>
      <c r="K82" s="4">
        <f t="shared" si="44"/>
        <v>0.93627499088270671</v>
      </c>
      <c r="L82" s="31">
        <f t="shared" si="54"/>
        <v>14.692426158141206</v>
      </c>
      <c r="M82" s="4">
        <f t="shared" si="45"/>
        <v>0.17317426985251874</v>
      </c>
      <c r="N82" s="4">
        <f t="shared" si="46"/>
        <v>0.14761171831213848</v>
      </c>
      <c r="O82" s="46">
        <f t="shared" si="47"/>
        <v>-1.469186381281018E-5</v>
      </c>
      <c r="P82" s="31">
        <f t="shared" si="48"/>
        <v>1.469186381281018E-5</v>
      </c>
      <c r="Q82" s="4">
        <f t="shared" si="49"/>
        <v>2524.7392799395834</v>
      </c>
      <c r="R82" s="32">
        <f t="shared" si="50"/>
        <v>49.718172585423162</v>
      </c>
      <c r="S82" s="32">
        <f t="shared" si="51"/>
        <v>9239.0489361349646</v>
      </c>
      <c r="T82" s="32">
        <f t="shared" si="52"/>
        <v>342.94701314666412</v>
      </c>
    </row>
    <row r="83" spans="6:20">
      <c r="F83" s="32">
        <f t="shared" si="40"/>
        <v>0.42374071972270727</v>
      </c>
      <c r="G83" s="32">
        <f t="shared" si="41"/>
        <v>8.382089437844591E-3</v>
      </c>
      <c r="H83" s="32">
        <f t="shared" si="53"/>
        <v>1.9781175251058637E-2</v>
      </c>
      <c r="I83" s="32">
        <f t="shared" si="42"/>
        <v>125.1637061435917</v>
      </c>
      <c r="J83" s="30">
        <f t="shared" si="43"/>
        <v>0.99999999999999956</v>
      </c>
      <c r="K83" s="4">
        <f t="shared" si="44"/>
        <v>0.93679986250017633</v>
      </c>
      <c r="L83" s="31">
        <f t="shared" si="54"/>
        <v>14.82275038567424</v>
      </c>
      <c r="M83" s="4">
        <f t="shared" si="45"/>
        <v>0.16417569716507502</v>
      </c>
      <c r="N83" s="4">
        <f t="shared" si="46"/>
        <v>0.14102312697719513</v>
      </c>
      <c r="O83" s="46">
        <f t="shared" si="47"/>
        <v>-1.3525352722587591E-5</v>
      </c>
      <c r="P83" s="31">
        <f t="shared" si="48"/>
        <v>1.3525352722587591E-5</v>
      </c>
      <c r="Q83" s="4">
        <f t="shared" si="49"/>
        <v>2611.2139361352079</v>
      </c>
      <c r="R83" s="32">
        <f t="shared" si="50"/>
        <v>51.652880488697171</v>
      </c>
      <c r="S83" s="32">
        <f t="shared" si="51"/>
        <v>9595.7952788149832</v>
      </c>
      <c r="T83" s="32">
        <f t="shared" si="52"/>
        <v>356.84782373952714</v>
      </c>
    </row>
    <row r="84" spans="6:20">
      <c r="F84" s="32">
        <f t="shared" si="40"/>
        <v>0.4194435038866311</v>
      </c>
      <c r="G84" s="32">
        <f t="shared" si="41"/>
        <v>8.3311774929483336E-3</v>
      </c>
      <c r="H84" s="32">
        <f t="shared" si="53"/>
        <v>1.986245445632201E-2</v>
      </c>
      <c r="I84" s="32">
        <f t="shared" si="42"/>
        <v>125.16370614359171</v>
      </c>
      <c r="J84" s="30">
        <f t="shared" si="43"/>
        <v>0.99999999999999534</v>
      </c>
      <c r="K84" s="4">
        <f t="shared" si="44"/>
        <v>0.93728497752621909</v>
      </c>
      <c r="L84" s="31">
        <f t="shared" si="54"/>
        <v>14.945142974604961</v>
      </c>
      <c r="M84" s="4">
        <f t="shared" si="45"/>
        <v>0.15585867285502952</v>
      </c>
      <c r="N84" s="4">
        <f t="shared" si="46"/>
        <v>0.13484232676132515</v>
      </c>
      <c r="O84" s="46">
        <f t="shared" si="47"/>
        <v>-2.3666517706188994E-5</v>
      </c>
      <c r="P84" s="31">
        <f t="shared" si="48"/>
        <v>2.3666517706188994E-5</v>
      </c>
      <c r="Q84" s="4">
        <f t="shared" si="49"/>
        <v>2697.3727393008112</v>
      </c>
      <c r="R84" s="32">
        <f t="shared" si="50"/>
        <v>53.576443186086898</v>
      </c>
      <c r="S84" s="32">
        <f t="shared" si="51"/>
        <v>9951.3464485660825</v>
      </c>
      <c r="T84" s="32">
        <f t="shared" si="52"/>
        <v>370.73065132029916</v>
      </c>
    </row>
    <row r="85" spans="6:20">
      <c r="F85" s="32">
        <f t="shared" si="40"/>
        <v>0.41538097506539012</v>
      </c>
      <c r="G85" s="32">
        <f t="shared" si="41"/>
        <v>8.2811680782038134E-3</v>
      </c>
      <c r="H85" s="32">
        <f t="shared" si="53"/>
        <v>1.9936320090009358E-2</v>
      </c>
      <c r="I85" s="32">
        <f t="shared" si="42"/>
        <v>125.16370614359172</v>
      </c>
      <c r="J85" s="30">
        <f t="shared" si="43"/>
        <v>0.99999999999994282</v>
      </c>
      <c r="K85" s="4">
        <f t="shared" si="44"/>
        <v>0.93772720399635112</v>
      </c>
      <c r="L85" s="31">
        <f t="shared" si="54"/>
        <v>15.058376436821705</v>
      </c>
      <c r="M85" s="4">
        <f t="shared" si="45"/>
        <v>0.1481540483265249</v>
      </c>
      <c r="N85" s="4">
        <f t="shared" si="46"/>
        <v>0.12903673382719388</v>
      </c>
      <c r="O85" s="46">
        <f t="shared" si="47"/>
        <v>-1.2149165973251996E-7</v>
      </c>
      <c r="P85" s="31">
        <f t="shared" si="48"/>
        <v>1.2149165973251996E-7</v>
      </c>
      <c r="Q85" s="4">
        <f t="shared" si="49"/>
        <v>2783.1779357492373</v>
      </c>
      <c r="R85" s="32">
        <f t="shared" si="50"/>
        <v>55.48632619454829</v>
      </c>
      <c r="S85" s="32">
        <f t="shared" si="51"/>
        <v>10305.52410354283</v>
      </c>
      <c r="T85" s="32">
        <f t="shared" si="52"/>
        <v>384.58623058106264</v>
      </c>
    </row>
    <row r="86" spans="6:20">
      <c r="F86" s="32">
        <f t="shared" si="40"/>
        <v>0.41154717478160369</v>
      </c>
      <c r="G86" s="32">
        <f t="shared" si="41"/>
        <v>8.2320256509906403E-3</v>
      </c>
      <c r="H86" s="32">
        <f t="shared" si="53"/>
        <v>2.0002629480712974E-2</v>
      </c>
      <c r="I86" s="32">
        <f t="shared" si="42"/>
        <v>125.16370614359172</v>
      </c>
      <c r="J86" s="30">
        <f t="shared" si="43"/>
        <v>0.9999999999993</v>
      </c>
      <c r="K86" s="4">
        <f t="shared" si="44"/>
        <v>0.93813920976525711</v>
      </c>
      <c r="L86" s="31">
        <f t="shared" si="54"/>
        <v>15.165328574130786</v>
      </c>
      <c r="M86" s="4">
        <f t="shared" si="45"/>
        <v>0.14100283020415311</v>
      </c>
      <c r="N86" s="4">
        <f t="shared" si="46"/>
        <v>0.12357798462158441</v>
      </c>
      <c r="O86" s="46">
        <f t="shared" si="47"/>
        <v>-1.938972143955553E-6</v>
      </c>
      <c r="P86" s="31">
        <f t="shared" si="48"/>
        <v>1.938972143955553E-6</v>
      </c>
      <c r="Q86" s="4">
        <f t="shared" si="49"/>
        <v>2868.6251714640939</v>
      </c>
      <c r="R86" s="32">
        <f t="shared" si="50"/>
        <v>57.380046423842984</v>
      </c>
      <c r="S86" s="32">
        <f t="shared" si="51"/>
        <v>10658.283262776349</v>
      </c>
      <c r="T86" s="32">
        <f t="shared" si="52"/>
        <v>398.40896234485831</v>
      </c>
    </row>
    <row r="87" spans="6:20">
      <c r="F87" s="32">
        <f t="shared" si="40"/>
        <v>0.40793208101333317</v>
      </c>
      <c r="G87" s="32">
        <f t="shared" si="41"/>
        <v>8.1837170653264665E-3</v>
      </c>
      <c r="H87" s="32">
        <f t="shared" si="53"/>
        <v>2.0061469656903457E-2</v>
      </c>
      <c r="I87" s="32">
        <f t="shared" si="42"/>
        <v>125.16370614359174</v>
      </c>
      <c r="J87" s="30">
        <f t="shared" si="43"/>
        <v>0.99999999999144351</v>
      </c>
      <c r="K87" s="4">
        <f t="shared" si="44"/>
        <v>0.9385194394521853</v>
      </c>
      <c r="L87" s="31">
        <f t="shared" si="54"/>
        <v>15.265303879626787</v>
      </c>
      <c r="M87" s="4">
        <f t="shared" si="45"/>
        <v>0.13435167021339486</v>
      </c>
      <c r="N87" s="4">
        <f t="shared" si="46"/>
        <v>0.1184391699164339</v>
      </c>
      <c r="O87" s="46">
        <f t="shared" si="47"/>
        <v>-9.7026620293760857E-8</v>
      </c>
      <c r="P87" s="31">
        <f t="shared" si="48"/>
        <v>9.7026620293760857E-8</v>
      </c>
      <c r="Q87" s="4">
        <f t="shared" si="49"/>
        <v>2953.6804591725918</v>
      </c>
      <c r="R87" s="32">
        <f t="shared" si="50"/>
        <v>59.255170907879616</v>
      </c>
      <c r="S87" s="32">
        <f t="shared" si="51"/>
        <v>11009.470044327973</v>
      </c>
      <c r="T87" s="32">
        <f t="shared" si="52"/>
        <v>412.19006354075572</v>
      </c>
    </row>
    <row r="88" spans="6:20">
      <c r="F88" s="32">
        <f t="shared" si="40"/>
        <v>0.40981201990796184</v>
      </c>
      <c r="G88" s="32">
        <f t="shared" si="41"/>
        <v>8.1657211899593199E-3</v>
      </c>
      <c r="H88" s="32">
        <f t="shared" si="53"/>
        <v>1.9925528762658618E-2</v>
      </c>
      <c r="I88" s="32">
        <f t="shared" si="42"/>
        <v>125.16370614359172</v>
      </c>
      <c r="J88" s="30">
        <f t="shared" si="43"/>
        <v>0.99999999989541799</v>
      </c>
      <c r="K88" s="4">
        <f t="shared" si="44"/>
        <v>0.93866803216076189</v>
      </c>
      <c r="L88" s="31">
        <f t="shared" si="54"/>
        <v>15.304710825864516</v>
      </c>
      <c r="M88" s="4">
        <f t="shared" si="45"/>
        <v>0.12695435210271666</v>
      </c>
      <c r="N88" s="4">
        <f t="shared" si="46"/>
        <v>0.11265261265093846</v>
      </c>
      <c r="O88" s="46">
        <f t="shared" si="47"/>
        <v>-9.9892463203410387E-6</v>
      </c>
      <c r="P88" s="31">
        <f t="shared" si="48"/>
        <v>9.9892463203410387E-6</v>
      </c>
      <c r="Q88" s="4">
        <f t="shared" si="49"/>
        <v>3012.1743302590266</v>
      </c>
      <c r="R88" s="32">
        <f t="shared" si="50"/>
        <v>60.01916625571819</v>
      </c>
      <c r="S88" s="32">
        <f t="shared" si="51"/>
        <v>11267.975409366276</v>
      </c>
      <c r="T88" s="32">
        <f t="shared" si="52"/>
        <v>420.49710913045107</v>
      </c>
    </row>
    <row r="89" spans="6:20">
      <c r="F89" s="32">
        <f t="shared" si="40"/>
        <v>0.41207953443242756</v>
      </c>
      <c r="G89" s="32">
        <f t="shared" si="41"/>
        <v>8.1493113091342523E-3</v>
      </c>
      <c r="H89" s="32">
        <f t="shared" si="53"/>
        <v>1.9776064153146068E-2</v>
      </c>
      <c r="I89" s="32">
        <f t="shared" si="42"/>
        <v>125.16370614359174</v>
      </c>
      <c r="J89" s="30">
        <f t="shared" si="43"/>
        <v>0.99999999872175238</v>
      </c>
      <c r="K89" s="4">
        <f t="shared" si="44"/>
        <v>0.93877093415910262</v>
      </c>
      <c r="L89" s="31">
        <f t="shared" si="54"/>
        <v>15.332112637460156</v>
      </c>
      <c r="M89" s="4">
        <f t="shared" si="45"/>
        <v>0.12001931755699466</v>
      </c>
      <c r="N89" s="4">
        <f t="shared" si="46"/>
        <v>0.1071582567154135</v>
      </c>
      <c r="O89" s="46">
        <f t="shared" si="47"/>
        <v>-5.0958922581112454E-6</v>
      </c>
      <c r="P89" s="31">
        <f t="shared" si="48"/>
        <v>5.0958922581112454E-6</v>
      </c>
      <c r="Q89" s="4">
        <f t="shared" si="49"/>
        <v>3067.2494732606119</v>
      </c>
      <c r="R89" s="32">
        <f t="shared" si="50"/>
        <v>60.658122356905352</v>
      </c>
      <c r="S89" s="32">
        <f t="shared" si="51"/>
        <v>11513.052832528754</v>
      </c>
      <c r="T89" s="32">
        <f t="shared" si="52"/>
        <v>428.09505210221283</v>
      </c>
    </row>
    <row r="90" spans="6:20">
      <c r="F90" s="32">
        <f t="shared" si="40"/>
        <v>0.41475415147780731</v>
      </c>
      <c r="G90" s="32">
        <f t="shared" si="41"/>
        <v>8.134518283050847E-3</v>
      </c>
      <c r="H90" s="32">
        <f t="shared" si="53"/>
        <v>1.9612867656819848E-2</v>
      </c>
      <c r="I90" s="32">
        <f t="shared" si="42"/>
        <v>125.16370614359171</v>
      </c>
      <c r="J90" s="30">
        <f t="shared" si="43"/>
        <v>0.99999998437668625</v>
      </c>
      <c r="K90" s="4">
        <f t="shared" si="44"/>
        <v>0.93883141668441139</v>
      </c>
      <c r="L90" s="31">
        <f t="shared" si="54"/>
        <v>15.348261571478202</v>
      </c>
      <c r="M90" s="4">
        <f t="shared" si="45"/>
        <v>0.11350324637229799</v>
      </c>
      <c r="N90" s="4">
        <f t="shared" si="46"/>
        <v>0.10193346695852233</v>
      </c>
      <c r="O90" s="46">
        <f t="shared" si="47"/>
        <v>-1.1779574869419385E-6</v>
      </c>
      <c r="P90" s="31">
        <f t="shared" si="48"/>
        <v>1.1779574869419385E-6</v>
      </c>
      <c r="Q90" s="4">
        <f t="shared" si="49"/>
        <v>3118.6699917498368</v>
      </c>
      <c r="R90" s="32">
        <f t="shared" si="50"/>
        <v>61.166061813484994</v>
      </c>
      <c r="S90" s="32">
        <f t="shared" si="51"/>
        <v>11743.749069933609</v>
      </c>
      <c r="T90" s="32">
        <f t="shared" si="52"/>
        <v>434.93454395552027</v>
      </c>
    </row>
    <row r="91" spans="6:20">
      <c r="F91" s="32">
        <f t="shared" si="40"/>
        <v>0.41785774214801763</v>
      </c>
      <c r="G91" s="32">
        <f t="shared" si="41"/>
        <v>8.1213810668596762E-3</v>
      </c>
      <c r="H91" s="32">
        <f t="shared" si="53"/>
        <v>1.9435755874981111E-2</v>
      </c>
      <c r="I91" s="32">
        <f t="shared" si="42"/>
        <v>125.16370614359172</v>
      </c>
      <c r="J91" s="30">
        <f t="shared" si="43"/>
        <v>0.99999980904488617</v>
      </c>
      <c r="K91" s="4">
        <f t="shared" si="44"/>
        <v>0.93885001588681327</v>
      </c>
      <c r="L91" s="31">
        <f t="shared" si="54"/>
        <v>15.353234011459937</v>
      </c>
      <c r="M91" s="4">
        <f t="shared" si="45"/>
        <v>0.10736717731739269</v>
      </c>
      <c r="N91" s="4">
        <f t="shared" si="46"/>
        <v>9.6957160656947289E-2</v>
      </c>
      <c r="O91" s="46">
        <f t="shared" si="47"/>
        <v>-3.9209509195003989E-8</v>
      </c>
      <c r="P91" s="31">
        <f t="shared" si="48"/>
        <v>3.9209509195003989E-8</v>
      </c>
      <c r="Q91" s="4">
        <f t="shared" si="49"/>
        <v>3166.1731816754359</v>
      </c>
      <c r="R91" s="32">
        <f t="shared" si="50"/>
        <v>61.536969016955986</v>
      </c>
      <c r="S91" s="32">
        <f t="shared" si="51"/>
        <v>11959.008259290384</v>
      </c>
      <c r="T91" s="32">
        <f t="shared" si="52"/>
        <v>440.96253850248979</v>
      </c>
    </row>
    <row r="92" spans="6:20">
      <c r="F92" s="32">
        <f t="shared" si="40"/>
        <v>0.42141509788310549</v>
      </c>
      <c r="G92" s="32">
        <f t="shared" si="41"/>
        <v>8.1099473617172527E-3</v>
      </c>
      <c r="H92" s="32">
        <f t="shared" si="53"/>
        <v>1.9244558162381822E-2</v>
      </c>
      <c r="I92" s="32">
        <f t="shared" si="42"/>
        <v>125.16370614359171</v>
      </c>
      <c r="J92" s="30">
        <f t="shared" si="43"/>
        <v>0.99999766606137308</v>
      </c>
      <c r="K92" s="4">
        <f t="shared" si="44"/>
        <v>0.93882629340371226</v>
      </c>
      <c r="L92" s="31">
        <f t="shared" si="54"/>
        <v>15.346892409175743</v>
      </c>
      <c r="M92" s="4">
        <f t="shared" si="45"/>
        <v>0.10157612396575334</v>
      </c>
      <c r="N92" s="4">
        <f t="shared" si="46"/>
        <v>9.2209808978132163E-2</v>
      </c>
      <c r="O92" s="46">
        <f t="shared" si="47"/>
        <v>-5.7825891164320353E-7</v>
      </c>
      <c r="P92" s="31">
        <f t="shared" si="48"/>
        <v>5.7825891164320353E-7</v>
      </c>
      <c r="Q92" s="4">
        <f t="shared" si="49"/>
        <v>3209.4670989826418</v>
      </c>
      <c r="R92" s="32">
        <f t="shared" si="50"/>
        <v>61.764776256622305</v>
      </c>
      <c r="S92" s="32">
        <f t="shared" si="51"/>
        <v>12157.661416590508</v>
      </c>
      <c r="T92" s="32">
        <f t="shared" si="52"/>
        <v>446.12199966272243</v>
      </c>
    </row>
    <row r="93" spans="6:20">
      <c r="F93" s="32">
        <f t="shared" si="40"/>
        <v>0.47457183223541832</v>
      </c>
      <c r="G93" s="32">
        <f t="shared" si="41"/>
        <v>8.2818884920815797E-3</v>
      </c>
      <c r="H93" s="32">
        <f t="shared" si="53"/>
        <v>1.7451285410410172E-2</v>
      </c>
      <c r="I93" s="32">
        <f t="shared" si="42"/>
        <v>125.16370614359172</v>
      </c>
      <c r="J93" s="30">
        <f t="shared" si="43"/>
        <v>0.99997147356042748</v>
      </c>
      <c r="K93" s="4">
        <f t="shared" si="44"/>
        <v>0.93690838132757837</v>
      </c>
      <c r="L93" s="31">
        <f t="shared" si="54"/>
        <v>14.849965828141229</v>
      </c>
      <c r="M93" s="4">
        <f t="shared" si="45"/>
        <v>8.8857694283647176E-2</v>
      </c>
      <c r="N93" s="4">
        <f t="shared" si="46"/>
        <v>8.1606342821599023E-2</v>
      </c>
      <c r="O93" s="46">
        <f t="shared" si="47"/>
        <v>-1.8565812248128033E-6</v>
      </c>
      <c r="P93" s="31">
        <f t="shared" si="48"/>
        <v>1.8565812248128033E-6</v>
      </c>
      <c r="Q93" s="4">
        <f t="shared" si="49"/>
        <v>3021.3398476451744</v>
      </c>
      <c r="R93" s="32">
        <f t="shared" si="50"/>
        <v>52.726264003101122</v>
      </c>
      <c r="S93" s="32">
        <f t="shared" si="51"/>
        <v>11519.924221269341</v>
      </c>
      <c r="T93" s="32">
        <f t="shared" si="52"/>
        <v>404.00575645950317</v>
      </c>
    </row>
    <row r="94" spans="6:20">
      <c r="F94" s="32">
        <f t="shared" si="40"/>
        <v>0.55025714980140306</v>
      </c>
      <c r="G94" s="32">
        <f t="shared" si="41"/>
        <v>8.4976582322389849E-3</v>
      </c>
      <c r="H94" s="32">
        <f t="shared" si="53"/>
        <v>1.5443067364605677E-2</v>
      </c>
      <c r="I94" s="32">
        <f t="shared" si="42"/>
        <v>125.16370614359171</v>
      </c>
      <c r="J94" s="30">
        <f t="shared" si="43"/>
        <v>0.99965133710655063</v>
      </c>
      <c r="K94" s="4">
        <f t="shared" si="44"/>
        <v>0.9338632950177026</v>
      </c>
      <c r="L94" s="31">
        <f t="shared" si="54"/>
        <v>14.120196875058515</v>
      </c>
      <c r="M94" s="4">
        <f t="shared" si="45"/>
        <v>7.5018981108978963E-2</v>
      </c>
      <c r="N94" s="4">
        <f t="shared" si="46"/>
        <v>6.9783866543072684E-2</v>
      </c>
      <c r="O94" s="46">
        <f t="shared" si="47"/>
        <v>-1.3641408219688955E-6</v>
      </c>
      <c r="P94" s="31">
        <f t="shared" si="48"/>
        <v>1.3641408219688955E-6</v>
      </c>
      <c r="Q94" s="4">
        <f t="shared" si="49"/>
        <v>2742.8317050478645</v>
      </c>
      <c r="R94" s="32">
        <f t="shared" si="50"/>
        <v>42.35773479083042</v>
      </c>
      <c r="S94" s="32">
        <f t="shared" si="51"/>
        <v>10533.087665571315</v>
      </c>
      <c r="T94" s="32">
        <f t="shared" si="52"/>
        <v>346.80787455960603</v>
      </c>
    </row>
    <row r="95" spans="6:20">
      <c r="F95" s="32">
        <f t="shared" si="40"/>
        <v>0.66710832818890708</v>
      </c>
      <c r="G95" s="32">
        <f t="shared" si="41"/>
        <v>8.774115726229062E-3</v>
      </c>
      <c r="H95" s="32">
        <f t="shared" si="53"/>
        <v>1.3152460185963185E-2</v>
      </c>
      <c r="I95" s="32">
        <f t="shared" si="42"/>
        <v>125.16370614359174</v>
      </c>
      <c r="J95" s="30">
        <f t="shared" si="43"/>
        <v>0.99573845489052282</v>
      </c>
      <c r="K95" s="4">
        <f t="shared" si="44"/>
        <v>0.92841313887218002</v>
      </c>
      <c r="L95" s="31">
        <f t="shared" si="54"/>
        <v>12.969043819570146</v>
      </c>
      <c r="M95" s="4">
        <f t="shared" si="45"/>
        <v>5.9030555511703491E-2</v>
      </c>
      <c r="N95" s="4">
        <f t="shared" si="46"/>
        <v>5.5740181625997608E-2</v>
      </c>
      <c r="O95" s="46">
        <f t="shared" si="47"/>
        <v>-7.5167677868193117E-7</v>
      </c>
      <c r="P95" s="31">
        <f t="shared" si="48"/>
        <v>7.5167677868193117E-7</v>
      </c>
      <c r="Q95" s="4">
        <f t="shared" si="49"/>
        <v>2312.1723152891768</v>
      </c>
      <c r="R95" s="32">
        <f t="shared" si="50"/>
        <v>30.410754319927211</v>
      </c>
      <c r="S95" s="32">
        <f t="shared" si="51"/>
        <v>8953.5046484138766</v>
      </c>
      <c r="T95" s="32">
        <f t="shared" si="52"/>
        <v>267.39814910611835</v>
      </c>
    </row>
    <row r="96" spans="6:20">
      <c r="F96" s="32">
        <f t="shared" si="40"/>
        <v>0.86957438971227152</v>
      </c>
      <c r="G96" s="32">
        <f t="shared" si="41"/>
        <v>9.0924962985244173E-3</v>
      </c>
      <c r="H96" s="32">
        <f t="shared" si="53"/>
        <v>1.0456260448899583E-2</v>
      </c>
      <c r="I96" s="32">
        <f t="shared" si="42"/>
        <v>125.1637061435917</v>
      </c>
      <c r="J96" s="30">
        <f t="shared" si="43"/>
        <v>0.94785559646726147</v>
      </c>
      <c r="K96" s="4">
        <f t="shared" si="44"/>
        <v>0.91619035886710465</v>
      </c>
      <c r="L96" s="31">
        <f t="shared" si="54"/>
        <v>10.931801478714354</v>
      </c>
      <c r="M96" s="4">
        <f t="shared" si="45"/>
        <v>3.9160772812855647E-2</v>
      </c>
      <c r="N96" s="4">
        <f t="shared" si="46"/>
        <v>3.7684999123719025E-2</v>
      </c>
      <c r="O96" s="46">
        <f t="shared" si="47"/>
        <v>-2.6129343258518567E-7</v>
      </c>
      <c r="P96" s="31">
        <f t="shared" si="48"/>
        <v>2.6129343258518567E-7</v>
      </c>
      <c r="Q96" s="4">
        <f t="shared" si="49"/>
        <v>1570.3824880798613</v>
      </c>
      <c r="R96" s="32">
        <f t="shared" si="50"/>
        <v>16.420328299753976</v>
      </c>
      <c r="S96" s="32">
        <f t="shared" si="51"/>
        <v>6144.960468475696</v>
      </c>
      <c r="T96" s="32">
        <f t="shared" si="52"/>
        <v>153.39446740945127</v>
      </c>
    </row>
    <row r="97" spans="6:20">
      <c r="F97" s="32">
        <f t="shared" si="40"/>
        <v>1.0408551576471163</v>
      </c>
      <c r="G97" s="32">
        <f t="shared" si="41"/>
        <v>9.041661406774891E-3</v>
      </c>
      <c r="H97" s="32">
        <f t="shared" si="53"/>
        <v>8.6867623610703271E-3</v>
      </c>
      <c r="I97" s="32">
        <f t="shared" si="42"/>
        <v>125.16370614359171</v>
      </c>
      <c r="J97" s="30">
        <f t="shared" si="43"/>
        <v>0.81532450580306726</v>
      </c>
      <c r="K97" s="4">
        <f t="shared" si="44"/>
        <v>0.90174342363241355</v>
      </c>
      <c r="L97" s="31">
        <f t="shared" si="54"/>
        <v>9.1774358212819518</v>
      </c>
      <c r="M97" s="4">
        <f t="shared" si="45"/>
        <v>2.6805837569332393E-2</v>
      </c>
      <c r="N97" s="4">
        <f t="shared" si="46"/>
        <v>2.6106043215324438E-2</v>
      </c>
      <c r="O97" s="46">
        <f t="shared" si="47"/>
        <v>-1.14121700039993E-6</v>
      </c>
      <c r="P97" s="31">
        <f t="shared" si="48"/>
        <v>1.14121700039993E-6</v>
      </c>
      <c r="Q97" s="4">
        <f t="shared" si="49"/>
        <v>959.12440543273055</v>
      </c>
      <c r="R97" s="32">
        <f t="shared" si="50"/>
        <v>8.3316857846969992</v>
      </c>
      <c r="S97" s="32">
        <f t="shared" si="51"/>
        <v>3777.9553446157929</v>
      </c>
      <c r="T97" s="32">
        <f t="shared" si="52"/>
        <v>79.416541566973692</v>
      </c>
    </row>
    <row r="98" spans="6:20">
      <c r="F98" s="32">
        <f t="shared" si="40"/>
        <v>-4.0848875314281807</v>
      </c>
      <c r="G98" s="32" t="e">
        <f t="shared" si="41"/>
        <v>#DIV/0!</v>
      </c>
      <c r="H98" s="32" t="e">
        <f t="shared" si="53"/>
        <v>#DIV/0!</v>
      </c>
      <c r="I98" s="32">
        <f t="shared" si="42"/>
        <v>125.16370614359171</v>
      </c>
      <c r="J98" s="30">
        <f t="shared" si="43"/>
        <v>0</v>
      </c>
      <c r="K98" s="4" t="e">
        <f t="shared" si="44"/>
        <v>#DIV/0!</v>
      </c>
      <c r="L98" s="31" t="e">
        <f t="shared" si="54"/>
        <v>#DIV/0!</v>
      </c>
      <c r="M98" s="4" t="e">
        <f t="shared" si="45"/>
        <v>#DIV/0!</v>
      </c>
      <c r="N98" s="4" t="e">
        <f t="shared" si="46"/>
        <v>#DIV/0!</v>
      </c>
      <c r="O98" s="46" t="e">
        <f t="shared" si="47"/>
        <v>#DIV/0!</v>
      </c>
      <c r="P98" s="31" t="e">
        <f t="shared" si="48"/>
        <v>#DIV/0!</v>
      </c>
      <c r="Q98" s="4">
        <f t="shared" si="49"/>
        <v>0</v>
      </c>
      <c r="R98" s="32" t="e">
        <f t="shared" si="50"/>
        <v>#DIV/0!</v>
      </c>
      <c r="S98" s="32" t="e">
        <f t="shared" si="51"/>
        <v>#DIV/0!</v>
      </c>
      <c r="T98" s="32" t="e">
        <f t="shared" si="52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L198:L199"/>
    <mergeCell ref="L193:L194"/>
    <mergeCell ref="L196:L197"/>
    <mergeCell ref="L201:L205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73B2-8095-401F-B4C7-7D115B516E0C}">
  <sheetPr codeName="Sheet3"/>
  <dimension ref="A1:AF249"/>
  <sheetViews>
    <sheetView topLeftCell="D1" zoomScale="55" zoomScaleNormal="55" workbookViewId="0">
      <selection activeCell="V11" sqref="V11:AC56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4" max="14" width="14" bestFit="1" customWidth="1"/>
    <col min="15" max="15" width="6.2851562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0.1</v>
      </c>
      <c r="H2" s="81" t="s">
        <v>4</v>
      </c>
      <c r="I2" s="81"/>
      <c r="J2" s="81"/>
      <c r="L2" s="63" t="s">
        <v>5</v>
      </c>
      <c r="M2" s="61">
        <f>AVERAGE(S3:S4)</f>
        <v>1.6765235359654112E-7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0.36</v>
      </c>
      <c r="H3" s="5" t="s">
        <v>14</v>
      </c>
      <c r="I3" s="1">
        <f>((0.02/2)*(S57+2*SUM(S58:S96)+S97)+((F53-F52)/2)*(S96+S97))*B6</f>
        <v>620.32785398926103</v>
      </c>
      <c r="J3" s="1" t="s">
        <v>15</v>
      </c>
      <c r="L3" s="63" t="s">
        <v>16</v>
      </c>
      <c r="M3" s="61">
        <f>AVERAGE(T3:T4)</f>
        <v>-1.3971029466378412E-7</v>
      </c>
      <c r="O3" s="50">
        <f>0.75*PI()*$B$8*J40*$B$5/$B$10*(SQRT(1+($F$2/((0.75*PI())))^2))</f>
        <v>1320537.9096318334</v>
      </c>
      <c r="P3" s="1">
        <f>2*(1+2*C40)*(((0.044)/((O3)^(1/6)))-((5)/((O3)^(2/3))))</f>
        <v>8.3180881152139178E-3</v>
      </c>
      <c r="Q3" s="1">
        <f>2*(1+2*L40)*((0.044/(K40^(1/6)))-(5/(K40^(2/3))))</f>
        <v>8.3305344349697431E-3</v>
      </c>
      <c r="R3" s="1">
        <f>P3-Q3</f>
        <v>-1.2446319755825275E-5</v>
      </c>
      <c r="S3" s="61">
        <f>-R3*0.3*($B$4)*(I40*$B$2)</f>
        <v>1.1421927897586027E-5</v>
      </c>
      <c r="T3" s="61">
        <f>R3*0.25*(I40*$B$2)</f>
        <v>-9.5182732479883562E-6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22.34639250194224</v>
      </c>
      <c r="J4" s="1" t="s">
        <v>20</v>
      </c>
      <c r="L4" s="63" t="s">
        <v>21</v>
      </c>
      <c r="M4" s="61">
        <f>I5-M2</f>
        <v>0.8309860050655995</v>
      </c>
      <c r="O4" s="50">
        <f>0.75*PI()*$B$8*J41*$B$5/$B$10*(SQRT(1+($F$2/((0.75*PI())))^2))</f>
        <v>1304440.9906631976</v>
      </c>
      <c r="P4" s="1">
        <f>2*(1+2*C41)*(((0.044)/((O4)^(1/6)))-((5)/((O4)^(2/3))))</f>
        <v>8.2927896740918414E-3</v>
      </c>
      <c r="Q4" s="1">
        <f>2*(1+2*L41)*((0.044/(K41^(1/6)))-(5/(K41^(2/3))))</f>
        <v>8.2805596514043695E-3</v>
      </c>
      <c r="R4" s="1">
        <f>P4-Q4</f>
        <v>1.223002268747192E-5</v>
      </c>
      <c r="S4" s="61">
        <f>-R4*0.3*($B$4)*(I41*$B$2)</f>
        <v>-1.1086623190392945E-5</v>
      </c>
      <c r="T4" s="61">
        <f>R4*0.25*(I41*$B$2)</f>
        <v>9.2388526586607879E-6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0.83098617271795305</v>
      </c>
      <c r="J5" s="1" t="s">
        <v>24</v>
      </c>
      <c r="L5" s="63" t="s">
        <v>25</v>
      </c>
      <c r="M5" s="61">
        <f>I6-M3</f>
        <v>0.1247295002937307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0.12472936058343603</v>
      </c>
      <c r="J6" s="1" t="s">
        <v>24</v>
      </c>
      <c r="L6" s="63" t="s">
        <v>29</v>
      </c>
      <c r="M6" s="61">
        <f>10*M5</f>
        <v>1.2472950029373071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1.2472936058343604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0.1060340215089992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2.290415447364238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252662.94863049837</v>
      </c>
      <c r="L13" s="34">
        <f t="shared" ref="L13:L54" si="2">C13</f>
        <v>0.20549999999999999</v>
      </c>
      <c r="M13" s="34">
        <f t="shared" ref="M13:M54" si="3">D13</f>
        <v>1.43E-2</v>
      </c>
      <c r="N13" s="38">
        <f>ATAN(($B$6*$B$4)/(PI()*G13))</f>
        <v>1.0098142106862729</v>
      </c>
      <c r="O13" s="38">
        <f>ATAN($F$3/($F$4*G13))</f>
        <v>0.15783119028815884</v>
      </c>
      <c r="P13" s="43">
        <v>0.88429361050976474</v>
      </c>
      <c r="Q13" s="38">
        <f>N13-P13</f>
        <v>0.12552060017650812</v>
      </c>
      <c r="R13" s="45">
        <f>DEGREES(N13)</f>
        <v>57.858092364657949</v>
      </c>
      <c r="S13" s="45">
        <f t="shared" ref="S13:U28" si="4">DEGREES(O13)</f>
        <v>9.0430610790376882</v>
      </c>
      <c r="T13" s="45">
        <f t="shared" si="4"/>
        <v>50.666291732594978</v>
      </c>
      <c r="U13" s="45">
        <f t="shared" si="4"/>
        <v>7.1918006320629715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5">F14*$B$6</f>
        <v>2.64E-2</v>
      </c>
      <c r="H14" s="33">
        <f t="shared" ref="H14:H54" si="6">SQRT(($F$3)^2+($F$4*G14)^2)</f>
        <v>2.5140500263608345</v>
      </c>
      <c r="I14" s="34">
        <f t="shared" si="1"/>
        <v>0.55677980000000005</v>
      </c>
      <c r="J14" s="33">
        <f t="shared" ref="J14:J54" si="7">I14*$B$5</f>
        <v>0.133627152</v>
      </c>
      <c r="K14" s="33">
        <f t="shared" ref="K14:K54" si="8">(J14*H14)/$B$10</f>
        <v>284699.44492213835</v>
      </c>
      <c r="L14" s="34">
        <f t="shared" si="2"/>
        <v>0.19545999999999999</v>
      </c>
      <c r="M14" s="34">
        <f t="shared" si="3"/>
        <v>1.6080000000000001E-2</v>
      </c>
      <c r="N14" s="38">
        <f t="shared" ref="N14:N54" si="9">ATAN(($B$6*$B$4)/(PI()*G14))</f>
        <v>0.96603442754940205</v>
      </c>
      <c r="O14" s="38">
        <f t="shared" ref="O14:O54" si="10">ATAN($F$3/($F$4*G14))</f>
        <v>0.14368917941487097</v>
      </c>
      <c r="P14" s="43">
        <v>0.84717228744331619</v>
      </c>
      <c r="Q14" s="38">
        <f t="shared" ref="Q14:Q54" si="11">N14-P14</f>
        <v>0.11886214010608587</v>
      </c>
      <c r="R14" s="45">
        <f t="shared" ref="R14:U54" si="12">DEGREES(N14)</f>
        <v>55.34969556291724</v>
      </c>
      <c r="S14" s="45">
        <f t="shared" si="4"/>
        <v>8.2327835421701749</v>
      </c>
      <c r="T14" s="45">
        <f t="shared" si="4"/>
        <v>48.539396590945842</v>
      </c>
      <c r="U14" s="45">
        <f t="shared" si="4"/>
        <v>6.8102989719713953</v>
      </c>
    </row>
    <row r="15" spans="1:21">
      <c r="A15" s="18">
        <v>0.24</v>
      </c>
      <c r="B15" s="15">
        <f t="shared" ref="B15:B17" si="13">$B$13+($B$18-$B$13)/($A$18-$A$13)*(A15-$A$13)</f>
        <v>0.57118659999999999</v>
      </c>
      <c r="C15" s="1">
        <f t="shared" ref="C15:C17" si="14">$C$13+($C$18-$C$13)/($A$18-$A$13)*(A15-$A$13)</f>
        <v>0.18542</v>
      </c>
      <c r="D15" s="11">
        <f t="shared" ref="D15:D17" si="15">$D$13+($D$18-$D$13)/($A$18-$A$13)*(A15-$A$13)</f>
        <v>1.7859999999999997E-2</v>
      </c>
      <c r="F15" s="7">
        <f t="shared" si="0"/>
        <v>0.24</v>
      </c>
      <c r="G15" s="33">
        <f t="shared" si="5"/>
        <v>2.8799999999999999E-2</v>
      </c>
      <c r="H15" s="33">
        <f t="shared" si="6"/>
        <v>2.7381052220460047</v>
      </c>
      <c r="I15" s="34">
        <f t="shared" si="1"/>
        <v>0.57118659999999999</v>
      </c>
      <c r="J15" s="33">
        <f t="shared" si="7"/>
        <v>0.13708478399999999</v>
      </c>
      <c r="K15" s="33">
        <f t="shared" si="8"/>
        <v>318095.39231648186</v>
      </c>
      <c r="L15" s="34">
        <f t="shared" si="2"/>
        <v>0.18542</v>
      </c>
      <c r="M15" s="34">
        <f t="shared" si="3"/>
        <v>1.7859999999999997E-2</v>
      </c>
      <c r="N15" s="38">
        <f t="shared" si="9"/>
        <v>0.92475145424489835</v>
      </c>
      <c r="O15" s="38">
        <f t="shared" si="10"/>
        <v>0.13185955516138559</v>
      </c>
      <c r="P15" s="43">
        <v>0.81327769743207678</v>
      </c>
      <c r="Q15" s="38">
        <f t="shared" si="11"/>
        <v>0.11147375681282157</v>
      </c>
      <c r="R15" s="45">
        <f t="shared" si="12"/>
        <v>52.984355426817935</v>
      </c>
      <c r="S15" s="45">
        <f t="shared" si="4"/>
        <v>7.554995999219865</v>
      </c>
      <c r="T15" s="45">
        <f t="shared" si="4"/>
        <v>46.597379634975546</v>
      </c>
      <c r="U15" s="45">
        <f t="shared" si="4"/>
        <v>6.3869757918423833</v>
      </c>
    </row>
    <row r="16" spans="1:21">
      <c r="A16" s="18">
        <v>0.26</v>
      </c>
      <c r="B16" s="15">
        <f t="shared" si="13"/>
        <v>0.58559340000000004</v>
      </c>
      <c r="C16" s="1">
        <f t="shared" si="14"/>
        <v>0.17537999999999998</v>
      </c>
      <c r="D16" s="11">
        <f t="shared" si="15"/>
        <v>1.9639999999999998E-2</v>
      </c>
      <c r="F16" s="7">
        <f t="shared" si="0"/>
        <v>0.26</v>
      </c>
      <c r="G16" s="33">
        <f t="shared" si="5"/>
        <v>3.1199999999999999E-2</v>
      </c>
      <c r="H16" s="33">
        <f t="shared" si="6"/>
        <v>2.9624856012100342</v>
      </c>
      <c r="I16" s="34">
        <f t="shared" si="1"/>
        <v>0.58559340000000004</v>
      </c>
      <c r="J16" s="33">
        <f t="shared" si="7"/>
        <v>0.140542416</v>
      </c>
      <c r="K16" s="33">
        <f t="shared" si="8"/>
        <v>352843.12182989053</v>
      </c>
      <c r="L16" s="34">
        <f t="shared" si="2"/>
        <v>0.17537999999999998</v>
      </c>
      <c r="M16" s="34">
        <f t="shared" si="3"/>
        <v>1.9639999999999998E-2</v>
      </c>
      <c r="N16" s="38">
        <f t="shared" si="9"/>
        <v>0.88588664801948269</v>
      </c>
      <c r="O16" s="38">
        <f t="shared" si="10"/>
        <v>0.12182066314274589</v>
      </c>
      <c r="P16" s="43">
        <v>0.78223777719706189</v>
      </c>
      <c r="Q16" s="38">
        <f t="shared" si="11"/>
        <v>0.1036488708224208</v>
      </c>
      <c r="R16" s="45">
        <f t="shared" si="12"/>
        <v>50.757566058507848</v>
      </c>
      <c r="S16" s="45">
        <f t="shared" si="4"/>
        <v>6.9798098555642429</v>
      </c>
      <c r="T16" s="45">
        <f t="shared" si="4"/>
        <v>44.818923209086471</v>
      </c>
      <c r="U16" s="45">
        <f t="shared" si="4"/>
        <v>5.9386428494213739</v>
      </c>
    </row>
    <row r="17" spans="1:21">
      <c r="A17" s="18">
        <v>0.28000000000000003</v>
      </c>
      <c r="B17" s="15">
        <f t="shared" si="13"/>
        <v>0.60000020000000009</v>
      </c>
      <c r="C17" s="1">
        <f t="shared" si="14"/>
        <v>0.16533999999999999</v>
      </c>
      <c r="D17" s="11">
        <f t="shared" si="15"/>
        <v>2.1420000000000002E-2</v>
      </c>
      <c r="F17" s="7">
        <f t="shared" si="0"/>
        <v>0.28000000000000003</v>
      </c>
      <c r="G17" s="33">
        <f t="shared" si="5"/>
        <v>3.3600000000000005E-2</v>
      </c>
      <c r="H17" s="33">
        <f t="shared" si="6"/>
        <v>3.1871224837129271</v>
      </c>
      <c r="I17" s="34">
        <f t="shared" si="1"/>
        <v>0.60000020000000009</v>
      </c>
      <c r="J17" s="33">
        <f t="shared" si="7"/>
        <v>0.14400004800000002</v>
      </c>
      <c r="K17" s="33">
        <f t="shared" si="8"/>
        <v>388937.11070893292</v>
      </c>
      <c r="L17" s="34">
        <f t="shared" si="2"/>
        <v>0.16533999999999999</v>
      </c>
      <c r="M17" s="34">
        <f t="shared" si="3"/>
        <v>2.1420000000000002E-2</v>
      </c>
      <c r="N17" s="38">
        <f t="shared" si="9"/>
        <v>0.84934104714890946</v>
      </c>
      <c r="O17" s="38">
        <f t="shared" si="10"/>
        <v>0.11319613682822821</v>
      </c>
      <c r="P17" s="43">
        <v>0.75374658754027424</v>
      </c>
      <c r="Q17" s="38">
        <f t="shared" si="11"/>
        <v>9.5594459608635218E-2</v>
      </c>
      <c r="R17" s="45">
        <f t="shared" si="12"/>
        <v>48.663657368854373</v>
      </c>
      <c r="S17" s="45">
        <f t="shared" si="4"/>
        <v>6.4856608974428616</v>
      </c>
      <c r="T17" s="45">
        <f t="shared" si="4"/>
        <v>43.186498288445755</v>
      </c>
      <c r="U17" s="45">
        <f t="shared" si="4"/>
        <v>5.477159080408617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5"/>
        <v>3.5999999999999997E-2</v>
      </c>
      <c r="H18" s="33">
        <f t="shared" si="6"/>
        <v>3.4119652069490134</v>
      </c>
      <c r="I18" s="34">
        <f t="shared" si="1"/>
        <v>0.61440700000000004</v>
      </c>
      <c r="J18" s="33">
        <f t="shared" si="7"/>
        <v>0.14745768000000001</v>
      </c>
      <c r="K18" s="33">
        <f t="shared" si="8"/>
        <v>426373.28276052664</v>
      </c>
      <c r="L18" s="34">
        <f t="shared" si="2"/>
        <v>0.15529999999999999</v>
      </c>
      <c r="M18" s="34">
        <f t="shared" si="3"/>
        <v>2.3199999999999998E-2</v>
      </c>
      <c r="N18" s="38">
        <f t="shared" si="9"/>
        <v>0.81500231063558914</v>
      </c>
      <c r="O18" s="38">
        <f t="shared" si="10"/>
        <v>0.10570779638048772</v>
      </c>
      <c r="P18" s="43">
        <v>0.72754406995914722</v>
      </c>
      <c r="Q18" s="38">
        <f t="shared" si="11"/>
        <v>8.7458240676441923E-2</v>
      </c>
      <c r="R18" s="45">
        <f t="shared" si="12"/>
        <v>46.696192692829342</v>
      </c>
      <c r="S18" s="45">
        <f t="shared" si="4"/>
        <v>6.056610594230226</v>
      </c>
      <c r="T18" s="45">
        <f t="shared" si="4"/>
        <v>41.685204618429843</v>
      </c>
      <c r="U18" s="45">
        <f t="shared" si="4"/>
        <v>5.0109880743995046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5"/>
        <v>3.8399999999999997E-2</v>
      </c>
      <c r="H19" s="33">
        <f t="shared" si="6"/>
        <v>3.6369755950656706</v>
      </c>
      <c r="I19" s="34">
        <f t="shared" si="1"/>
        <v>0.62874600000000003</v>
      </c>
      <c r="J19" s="33">
        <f t="shared" si="7"/>
        <v>0.15089904000000001</v>
      </c>
      <c r="K19" s="33">
        <f t="shared" si="8"/>
        <v>465098.41169393092</v>
      </c>
      <c r="L19" s="34">
        <f t="shared" si="2"/>
        <v>0.14784</v>
      </c>
      <c r="M19" s="34">
        <f t="shared" si="3"/>
        <v>2.316E-2</v>
      </c>
      <c r="N19" s="38">
        <f t="shared" si="9"/>
        <v>0.78275037444240592</v>
      </c>
      <c r="O19" s="38">
        <f t="shared" si="10"/>
        <v>9.9145693936680851E-2</v>
      </c>
      <c r="P19" s="43">
        <v>0.70056574352162226</v>
      </c>
      <c r="Q19" s="38">
        <f t="shared" si="11"/>
        <v>8.2184630920783652E-2</v>
      </c>
      <c r="R19" s="45">
        <f t="shared" si="12"/>
        <v>44.848292867834715</v>
      </c>
      <c r="S19" s="45">
        <f t="shared" si="4"/>
        <v>5.680629819467609</v>
      </c>
      <c r="T19" s="45">
        <f t="shared" si="4"/>
        <v>40.139460375233448</v>
      </c>
      <c r="U19" s="45">
        <f t="shared" si="4"/>
        <v>4.7088324926012683</v>
      </c>
    </row>
    <row r="20" spans="1:21">
      <c r="A20" s="18">
        <v>0.34</v>
      </c>
      <c r="B20" s="15">
        <f t="shared" ref="B20:B22" si="16">$B$18+($B$23-$B$18)/($A$23-$A$18)*(A20-$A$18)</f>
        <v>0.64308500000000002</v>
      </c>
      <c r="C20" s="1">
        <f t="shared" ref="C20:C22" si="17">$C$18+($C$23-$C$18)/($A$23-$A$18)*(A20-$A$18)</f>
        <v>0.14037999999999998</v>
      </c>
      <c r="D20" s="11">
        <f t="shared" ref="D20:D22" si="18">$D$18+($D$23-$D$18)/($A$23-$A$18)*(A20-$A$18)</f>
        <v>2.3119999999999998E-2</v>
      </c>
      <c r="F20" s="7">
        <f t="shared" si="0"/>
        <v>0.34</v>
      </c>
      <c r="G20" s="33">
        <f t="shared" si="5"/>
        <v>4.0800000000000003E-2</v>
      </c>
      <c r="H20" s="33">
        <f t="shared" si="6"/>
        <v>3.8621243433124279</v>
      </c>
      <c r="I20" s="34">
        <f t="shared" si="1"/>
        <v>0.64308500000000002</v>
      </c>
      <c r="J20" s="33">
        <f t="shared" si="7"/>
        <v>0.15434039999999999</v>
      </c>
      <c r="K20" s="33">
        <f t="shared" si="8"/>
        <v>505154.08135303174</v>
      </c>
      <c r="L20" s="34">
        <f t="shared" si="2"/>
        <v>0.14037999999999998</v>
      </c>
      <c r="M20" s="34">
        <f t="shared" si="3"/>
        <v>2.3119999999999998E-2</v>
      </c>
      <c r="N20" s="38">
        <f t="shared" si="9"/>
        <v>0.75246189648786066</v>
      </c>
      <c r="O20" s="38">
        <f t="shared" si="10"/>
        <v>9.3348462165673024E-2</v>
      </c>
      <c r="P20" s="43">
        <v>0.67546093895508352</v>
      </c>
      <c r="Q20" s="38">
        <f t="shared" si="11"/>
        <v>7.7000957532777137E-2</v>
      </c>
      <c r="R20" s="45">
        <f t="shared" si="12"/>
        <v>43.112890913164236</v>
      </c>
      <c r="S20" s="45">
        <f t="shared" si="4"/>
        <v>5.3484729061297092</v>
      </c>
      <c r="T20" s="45">
        <f t="shared" si="4"/>
        <v>38.701061028070022</v>
      </c>
      <c r="U20" s="45">
        <f t="shared" si="4"/>
        <v>4.4118298850942139</v>
      </c>
    </row>
    <row r="21" spans="1:21">
      <c r="A21" s="18">
        <v>0.36</v>
      </c>
      <c r="B21" s="15">
        <f t="shared" si="16"/>
        <v>0.65742400000000001</v>
      </c>
      <c r="C21" s="1">
        <f t="shared" si="17"/>
        <v>0.13292000000000001</v>
      </c>
      <c r="D21" s="11">
        <f t="shared" si="18"/>
        <v>2.308E-2</v>
      </c>
      <c r="F21" s="7">
        <f t="shared" si="0"/>
        <v>0.36</v>
      </c>
      <c r="G21" s="33">
        <f t="shared" si="5"/>
        <v>4.3199999999999995E-2</v>
      </c>
      <c r="H21" s="33">
        <f t="shared" si="6"/>
        <v>4.0873885875629803</v>
      </c>
      <c r="I21" s="34">
        <f t="shared" si="1"/>
        <v>0.65742400000000001</v>
      </c>
      <c r="J21" s="33">
        <f t="shared" si="7"/>
        <v>0.15778175999999999</v>
      </c>
      <c r="K21" s="33">
        <f t="shared" si="8"/>
        <v>546538.44504203484</v>
      </c>
      <c r="L21" s="34">
        <f t="shared" si="2"/>
        <v>0.13292000000000001</v>
      </c>
      <c r="M21" s="34">
        <f t="shared" si="3"/>
        <v>2.308E-2</v>
      </c>
      <c r="N21" s="38">
        <f t="shared" si="9"/>
        <v>0.724013628286163</v>
      </c>
      <c r="O21" s="38">
        <f t="shared" si="10"/>
        <v>8.8190066915516493E-2</v>
      </c>
      <c r="P21" s="43">
        <v>0.65205748363557903</v>
      </c>
      <c r="Q21" s="38">
        <f t="shared" si="11"/>
        <v>7.1956144650583975E-2</v>
      </c>
      <c r="R21" s="45">
        <f t="shared" si="12"/>
        <v>41.482925210750736</v>
      </c>
      <c r="S21" s="45">
        <f t="shared" si="4"/>
        <v>5.0529186292354087</v>
      </c>
      <c r="T21" s="45">
        <f t="shared" si="4"/>
        <v>37.360141812239419</v>
      </c>
      <c r="U21" s="45">
        <f t="shared" si="4"/>
        <v>4.1227833985113174</v>
      </c>
    </row>
    <row r="22" spans="1:21">
      <c r="A22" s="18">
        <v>0.38</v>
      </c>
      <c r="B22" s="15">
        <f t="shared" si="16"/>
        <v>0.671763</v>
      </c>
      <c r="C22" s="1">
        <f t="shared" si="17"/>
        <v>0.12545999999999999</v>
      </c>
      <c r="D22" s="11">
        <f t="shared" si="18"/>
        <v>2.3039999999999998E-2</v>
      </c>
      <c r="F22" s="7">
        <f t="shared" si="0"/>
        <v>0.38</v>
      </c>
      <c r="G22" s="33">
        <f t="shared" si="5"/>
        <v>4.5600000000000002E-2</v>
      </c>
      <c r="H22" s="33">
        <f t="shared" si="6"/>
        <v>4.3127502300393248</v>
      </c>
      <c r="I22" s="34">
        <f t="shared" si="1"/>
        <v>0.671763</v>
      </c>
      <c r="J22" s="33">
        <f t="shared" si="7"/>
        <v>0.16122312</v>
      </c>
      <c r="K22" s="33">
        <f t="shared" si="8"/>
        <v>589250.04056581156</v>
      </c>
      <c r="L22" s="34">
        <f t="shared" si="2"/>
        <v>0.12545999999999999</v>
      </c>
      <c r="M22" s="34">
        <f t="shared" si="3"/>
        <v>2.3039999999999998E-2</v>
      </c>
      <c r="N22" s="38">
        <f t="shared" si="9"/>
        <v>0.69728487826533259</v>
      </c>
      <c r="O22" s="38">
        <f t="shared" si="10"/>
        <v>8.3570660433225807E-2</v>
      </c>
      <c r="P22" s="43">
        <v>0.63020073747599248</v>
      </c>
      <c r="Q22" s="38">
        <f t="shared" si="11"/>
        <v>6.7084140789340108E-2</v>
      </c>
      <c r="R22" s="45">
        <f t="shared" si="12"/>
        <v>39.951480642896946</v>
      </c>
      <c r="S22" s="45">
        <f t="shared" si="4"/>
        <v>4.7882461339447788</v>
      </c>
      <c r="T22" s="45">
        <f t="shared" si="4"/>
        <v>36.107842503406339</v>
      </c>
      <c r="U22" s="45">
        <f t="shared" si="4"/>
        <v>3.843638139490603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5"/>
        <v>4.8000000000000001E-2</v>
      </c>
      <c r="H23" s="33">
        <f t="shared" si="6"/>
        <v>4.5381947607059452</v>
      </c>
      <c r="I23" s="34">
        <f t="shared" si="1"/>
        <v>0.68610199999999999</v>
      </c>
      <c r="J23" s="33">
        <f t="shared" si="7"/>
        <v>0.16466448</v>
      </c>
      <c r="K23" s="33">
        <f t="shared" si="8"/>
        <v>633287.69526302454</v>
      </c>
      <c r="L23" s="34">
        <f t="shared" si="2"/>
        <v>0.11799999999999999</v>
      </c>
      <c r="M23" s="34">
        <f t="shared" si="3"/>
        <v>2.3E-2</v>
      </c>
      <c r="N23" s="38">
        <f t="shared" si="9"/>
        <v>0.67215923373855435</v>
      </c>
      <c r="O23" s="38">
        <f t="shared" si="10"/>
        <v>7.941013016643253E-2</v>
      </c>
      <c r="P23" s="43">
        <v>0.60975419855698787</v>
      </c>
      <c r="Q23" s="38">
        <f t="shared" si="11"/>
        <v>6.2405035181566482E-2</v>
      </c>
      <c r="R23" s="45">
        <f t="shared" si="12"/>
        <v>38.511887253966577</v>
      </c>
      <c r="S23" s="45">
        <f t="shared" si="4"/>
        <v>4.5498653091210857</v>
      </c>
      <c r="T23" s="45">
        <f t="shared" si="4"/>
        <v>34.936342117697393</v>
      </c>
      <c r="U23" s="45">
        <f t="shared" si="4"/>
        <v>3.5755451362691786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5"/>
        <v>5.0399999999999993E-2</v>
      </c>
      <c r="H24" s="33">
        <f t="shared" si="6"/>
        <v>4.7637104114255333</v>
      </c>
      <c r="I24" s="34">
        <f t="shared" si="1"/>
        <v>0.69776300000000002</v>
      </c>
      <c r="J24" s="33">
        <f t="shared" si="7"/>
        <v>0.16746311999999999</v>
      </c>
      <c r="K24" s="33">
        <f t="shared" si="8"/>
        <v>676055.76972356217</v>
      </c>
      <c r="L24" s="34">
        <f t="shared" si="2"/>
        <v>0.11244000000000001</v>
      </c>
      <c r="M24" s="34">
        <f t="shared" si="3"/>
        <v>2.2759999999999999E-2</v>
      </c>
      <c r="N24" s="38">
        <f t="shared" si="9"/>
        <v>0.64852569579686214</v>
      </c>
      <c r="O24" s="38">
        <f t="shared" si="10"/>
        <v>7.5643461545059951E-2</v>
      </c>
      <c r="P24" s="43">
        <v>0.58988554334151033</v>
      </c>
      <c r="Q24" s="38">
        <f t="shared" si="11"/>
        <v>5.8640152455351813E-2</v>
      </c>
      <c r="R24" s="45">
        <f t="shared" si="12"/>
        <v>37.157785274945311</v>
      </c>
      <c r="S24" s="45">
        <f t="shared" si="4"/>
        <v>4.334051094292076</v>
      </c>
      <c r="T24" s="45">
        <f t="shared" si="4"/>
        <v>33.797952029249942</v>
      </c>
      <c r="U24" s="45">
        <f t="shared" si="4"/>
        <v>3.3598332456953703</v>
      </c>
    </row>
    <row r="25" spans="1:21">
      <c r="A25" s="18">
        <v>0.44</v>
      </c>
      <c r="B25" s="15">
        <f t="shared" ref="B25:B27" si="19">$B$23+($B$28-$B$23)/($A$28-$A$23)*(A25-$A$23)</f>
        <v>0.70942400000000005</v>
      </c>
      <c r="C25" s="1">
        <f t="shared" ref="C25:C27" si="20">$C$23+($C$28-$C$23)/($A$28-$A$23)*(A25-$A$23)</f>
        <v>0.10688</v>
      </c>
      <c r="D25" s="11">
        <f t="shared" ref="D25:D27" si="21">$D$23+($D$28-$D$23)/($A$28-$A$23)*(A25-$A$23)</f>
        <v>2.2519999999999998E-2</v>
      </c>
      <c r="F25" s="7">
        <f t="shared" si="0"/>
        <v>0.44</v>
      </c>
      <c r="G25" s="33">
        <f t="shared" si="5"/>
        <v>5.28E-2</v>
      </c>
      <c r="H25" s="33">
        <f t="shared" si="6"/>
        <v>4.9892875383344721</v>
      </c>
      <c r="I25" s="34">
        <f t="shared" si="1"/>
        <v>0.70942400000000005</v>
      </c>
      <c r="J25" s="33">
        <f t="shared" si="7"/>
        <v>0.17026176000000001</v>
      </c>
      <c r="K25" s="33">
        <f t="shared" si="8"/>
        <v>719902.4384939787</v>
      </c>
      <c r="L25" s="34">
        <f t="shared" si="2"/>
        <v>0.10688</v>
      </c>
      <c r="M25" s="34">
        <f t="shared" si="3"/>
        <v>2.2519999999999998E-2</v>
      </c>
      <c r="N25" s="38">
        <f t="shared" si="9"/>
        <v>0.626279361572741</v>
      </c>
      <c r="O25" s="38">
        <f t="shared" si="10"/>
        <v>7.221734735684894E-2</v>
      </c>
      <c r="P25" s="43">
        <v>0.57123548498524779</v>
      </c>
      <c r="Q25" s="38">
        <f t="shared" si="11"/>
        <v>5.5043876587493212E-2</v>
      </c>
      <c r="R25" s="45">
        <f t="shared" si="12"/>
        <v>35.883164214265733</v>
      </c>
      <c r="S25" s="45">
        <f t="shared" si="4"/>
        <v>4.1377492111776952</v>
      </c>
      <c r="T25" s="45">
        <f t="shared" si="4"/>
        <v>32.729382397763402</v>
      </c>
      <c r="U25" s="45">
        <f t="shared" si="4"/>
        <v>3.1537818165023253</v>
      </c>
    </row>
    <row r="26" spans="1:21">
      <c r="A26" s="18">
        <v>0.46</v>
      </c>
      <c r="B26" s="15">
        <f t="shared" si="19"/>
        <v>0.72108499999999998</v>
      </c>
      <c r="C26" s="1">
        <f t="shared" si="20"/>
        <v>0.10131999999999999</v>
      </c>
      <c r="D26" s="11">
        <f t="shared" si="21"/>
        <v>2.2280000000000001E-2</v>
      </c>
      <c r="F26" s="7">
        <f t="shared" si="0"/>
        <v>0.46</v>
      </c>
      <c r="G26" s="33">
        <f t="shared" si="5"/>
        <v>5.5199999999999999E-2</v>
      </c>
      <c r="H26" s="33">
        <f t="shared" si="6"/>
        <v>5.2149181637745556</v>
      </c>
      <c r="I26" s="34">
        <f t="shared" si="1"/>
        <v>0.72108499999999998</v>
      </c>
      <c r="J26" s="33">
        <f t="shared" si="7"/>
        <v>0.17306039999999998</v>
      </c>
      <c r="K26" s="33">
        <f t="shared" si="8"/>
        <v>764826.96897465258</v>
      </c>
      <c r="L26" s="34">
        <f t="shared" si="2"/>
        <v>0.10131999999999999</v>
      </c>
      <c r="M26" s="34">
        <f t="shared" si="3"/>
        <v>2.2280000000000001E-2</v>
      </c>
      <c r="N26" s="38">
        <f t="shared" si="9"/>
        <v>0.60532176630538514</v>
      </c>
      <c r="O26" s="38">
        <f t="shared" si="10"/>
        <v>6.9087670144239027E-2</v>
      </c>
      <c r="P26" s="43">
        <v>0.55370201848883061</v>
      </c>
      <c r="Q26" s="38">
        <f t="shared" si="11"/>
        <v>5.161974781655454E-2</v>
      </c>
      <c r="R26" s="45">
        <f t="shared" si="12"/>
        <v>34.682382456702889</v>
      </c>
      <c r="S26" s="45">
        <f t="shared" si="4"/>
        <v>3.9584319156568797</v>
      </c>
      <c r="T26" s="45">
        <f t="shared" si="4"/>
        <v>31.724788767284672</v>
      </c>
      <c r="U26" s="45">
        <f t="shared" si="4"/>
        <v>2.9575936894182218</v>
      </c>
    </row>
    <row r="27" spans="1:21">
      <c r="A27" s="18">
        <v>0.48</v>
      </c>
      <c r="B27" s="15">
        <f t="shared" si="19"/>
        <v>0.73274600000000001</v>
      </c>
      <c r="C27" s="1">
        <f t="shared" si="20"/>
        <v>9.5760000000000012E-2</v>
      </c>
      <c r="D27" s="11">
        <f t="shared" si="21"/>
        <v>2.2040000000000001E-2</v>
      </c>
      <c r="F27" s="7">
        <f t="shared" si="0"/>
        <v>0.48</v>
      </c>
      <c r="G27" s="33">
        <f t="shared" si="5"/>
        <v>5.7599999999999998E-2</v>
      </c>
      <c r="H27" s="33">
        <f t="shared" si="6"/>
        <v>5.4405956317284234</v>
      </c>
      <c r="I27" s="34">
        <f t="shared" si="1"/>
        <v>0.73274600000000001</v>
      </c>
      <c r="J27" s="33">
        <f t="shared" si="7"/>
        <v>0.17585903999999999</v>
      </c>
      <c r="K27" s="33">
        <f t="shared" si="8"/>
        <v>810828.74985080864</v>
      </c>
      <c r="L27" s="34">
        <f t="shared" si="2"/>
        <v>9.5760000000000012E-2</v>
      </c>
      <c r="M27" s="34">
        <f t="shared" si="3"/>
        <v>2.2040000000000001E-2</v>
      </c>
      <c r="N27" s="38">
        <f t="shared" si="9"/>
        <v>0.58556097632220594</v>
      </c>
      <c r="O27" s="38">
        <f t="shared" si="10"/>
        <v>6.6217606548414229E-2</v>
      </c>
      <c r="P27" s="43">
        <v>0.53719342998886621</v>
      </c>
      <c r="Q27" s="38">
        <f t="shared" si="11"/>
        <v>4.8367546333339728E-2</v>
      </c>
      <c r="R27" s="45">
        <f t="shared" si="12"/>
        <v>33.550172590822328</v>
      </c>
      <c r="S27" s="45">
        <f t="shared" si="4"/>
        <v>3.7939893846819777</v>
      </c>
      <c r="T27" s="45">
        <f t="shared" si="4"/>
        <v>30.778916320518505</v>
      </c>
      <c r="U27" s="45">
        <f t="shared" si="4"/>
        <v>2.7712562703038266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5"/>
        <v>0.06</v>
      </c>
      <c r="H28" s="33">
        <f t="shared" si="6"/>
        <v>5.666314345280318</v>
      </c>
      <c r="I28" s="34">
        <f t="shared" si="1"/>
        <v>0.74440700000000004</v>
      </c>
      <c r="J28" s="33">
        <f t="shared" si="7"/>
        <v>0.17865768000000001</v>
      </c>
      <c r="K28" s="33">
        <f t="shared" si="8"/>
        <v>857907.26701567846</v>
      </c>
      <c r="L28" s="34">
        <f t="shared" si="2"/>
        <v>9.0200000000000002E-2</v>
      </c>
      <c r="M28" s="34">
        <f t="shared" si="3"/>
        <v>2.18E-2</v>
      </c>
      <c r="N28" s="38">
        <f t="shared" si="9"/>
        <v>0.56691150494100939</v>
      </c>
      <c r="O28" s="38">
        <f t="shared" si="10"/>
        <v>6.3576181678283133E-2</v>
      </c>
      <c r="P28" s="43">
        <v>0.52162683785160557</v>
      </c>
      <c r="Q28" s="38">
        <f t="shared" si="11"/>
        <v>4.5284667089403818E-2</v>
      </c>
      <c r="R28" s="45">
        <f t="shared" si="12"/>
        <v>32.481636590529753</v>
      </c>
      <c r="S28" s="45">
        <f t="shared" si="4"/>
        <v>3.6426468877225746</v>
      </c>
      <c r="T28" s="45">
        <v>0</v>
      </c>
      <c r="U28" s="45">
        <f t="shared" si="4"/>
        <v>2.5946203008778168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5"/>
        <v>6.2399999999999997E-2</v>
      </c>
      <c r="H29" s="33">
        <f t="shared" si="6"/>
        <v>5.892069564211468</v>
      </c>
      <c r="I29" s="34">
        <f t="shared" si="1"/>
        <v>0.75179680000000004</v>
      </c>
      <c r="J29" s="33">
        <f t="shared" si="7"/>
        <v>0.180431232</v>
      </c>
      <c r="K29" s="33">
        <f t="shared" si="8"/>
        <v>900943.53432235459</v>
      </c>
      <c r="L29" s="34">
        <f t="shared" si="2"/>
        <v>8.607999999999999E-2</v>
      </c>
      <c r="M29" s="34">
        <f t="shared" si="3"/>
        <v>2.1579999999999998E-2</v>
      </c>
      <c r="N29" s="38">
        <f t="shared" si="9"/>
        <v>0.54929410699458592</v>
      </c>
      <c r="O29" s="38">
        <f t="shared" si="10"/>
        <v>6.1137153762794508E-2</v>
      </c>
      <c r="P29" s="43">
        <v>0.50652089519001597</v>
      </c>
      <c r="Q29" s="38">
        <f t="shared" si="11"/>
        <v>4.2773211804569944E-2</v>
      </c>
      <c r="R29" s="45">
        <f t="shared" si="12"/>
        <v>31.472234042197247</v>
      </c>
      <c r="S29" s="45">
        <f t="shared" si="12"/>
        <v>3.5029008820504854</v>
      </c>
      <c r="T29" s="45">
        <f t="shared" si="12"/>
        <v>29.021509529576235</v>
      </c>
      <c r="U29" s="45">
        <f t="shared" si="12"/>
        <v>2.4507245126210098</v>
      </c>
    </row>
    <row r="30" spans="1:21">
      <c r="A30" s="18">
        <v>0.54</v>
      </c>
      <c r="B30" s="15">
        <f t="shared" ref="B30:B32" si="22">$B$28+($B$33-$B$28)/($A$33-$A$28)*(A30-$A$28)</f>
        <v>0.75918660000000004</v>
      </c>
      <c r="C30" s="1">
        <f t="shared" ref="C30:C32" si="23">$C$28+($C$33-$C$28)/($A$33-$A$28)*(A30-$A$28)</f>
        <v>8.1959999999999991E-2</v>
      </c>
      <c r="D30" s="11">
        <f t="shared" ref="D30:D32" si="24">$D$28+($D$33-$D$28)/($A$33-$A$28)*(A30-$A$28)</f>
        <v>2.1360000000000001E-2</v>
      </c>
      <c r="F30" s="7">
        <f t="shared" si="0"/>
        <v>0.54</v>
      </c>
      <c r="G30" s="33">
        <f t="shared" si="5"/>
        <v>6.4799999999999996E-2</v>
      </c>
      <c r="H30" s="33">
        <f t="shared" si="6"/>
        <v>6.1178572472651913</v>
      </c>
      <c r="I30" s="34">
        <f t="shared" si="1"/>
        <v>0.75918660000000004</v>
      </c>
      <c r="J30" s="33">
        <f t="shared" si="7"/>
        <v>0.18220478400000001</v>
      </c>
      <c r="K30" s="33">
        <f t="shared" si="8"/>
        <v>944663.43922100752</v>
      </c>
      <c r="L30" s="34">
        <f t="shared" si="2"/>
        <v>8.1959999999999991E-2</v>
      </c>
      <c r="M30" s="34">
        <f t="shared" si="3"/>
        <v>2.1360000000000001E-2</v>
      </c>
      <c r="N30" s="38">
        <f t="shared" si="9"/>
        <v>0.53263549425055279</v>
      </c>
      <c r="O30" s="38">
        <f t="shared" si="10"/>
        <v>5.88781443810047E-2</v>
      </c>
      <c r="P30" s="43">
        <v>0.4922520250562622</v>
      </c>
      <c r="Q30" s="38">
        <f t="shared" si="11"/>
        <v>4.0383469194290589E-2</v>
      </c>
      <c r="R30" s="45">
        <f t="shared" si="12"/>
        <v>30.517765839421301</v>
      </c>
      <c r="S30" s="45">
        <f t="shared" si="12"/>
        <v>3.3734691785934721</v>
      </c>
      <c r="T30" s="45">
        <f t="shared" si="12"/>
        <v>28.203963492491873</v>
      </c>
      <c r="U30" s="45">
        <f t="shared" si="12"/>
        <v>2.313802346929426</v>
      </c>
    </row>
    <row r="31" spans="1:21">
      <c r="A31" s="18">
        <v>0.56000000000000005</v>
      </c>
      <c r="B31" s="15">
        <f t="shared" si="22"/>
        <v>0.76657640000000005</v>
      </c>
      <c r="C31" s="1">
        <f t="shared" si="23"/>
        <v>7.7839999999999979E-2</v>
      </c>
      <c r="D31" s="11">
        <f t="shared" si="24"/>
        <v>2.1139999999999999E-2</v>
      </c>
      <c r="F31" s="7">
        <f t="shared" si="0"/>
        <v>0.56000000000000005</v>
      </c>
      <c r="G31" s="33">
        <f t="shared" si="5"/>
        <v>6.720000000000001E-2</v>
      </c>
      <c r="H31" s="33">
        <f t="shared" si="6"/>
        <v>6.3436739279973899</v>
      </c>
      <c r="I31" s="34">
        <f t="shared" si="1"/>
        <v>0.76657640000000005</v>
      </c>
      <c r="J31" s="33">
        <f t="shared" si="7"/>
        <v>0.18397833599999999</v>
      </c>
      <c r="K31" s="33">
        <f t="shared" si="8"/>
        <v>989066.58762673195</v>
      </c>
      <c r="L31" s="34">
        <f t="shared" si="2"/>
        <v>7.7839999999999979E-2</v>
      </c>
      <c r="M31" s="34">
        <f t="shared" si="3"/>
        <v>2.1139999999999999E-2</v>
      </c>
      <c r="N31" s="38">
        <f t="shared" si="9"/>
        <v>0.51686800322447257</v>
      </c>
      <c r="O31" s="38">
        <f t="shared" si="10"/>
        <v>5.6779953487158051E-2</v>
      </c>
      <c r="P31" s="43">
        <v>0.47875556325634699</v>
      </c>
      <c r="Q31" s="38">
        <f t="shared" si="11"/>
        <v>3.8112439968125578E-2</v>
      </c>
      <c r="R31" s="45">
        <f t="shared" si="12"/>
        <v>29.614355150116502</v>
      </c>
      <c r="S31" s="45">
        <f t="shared" si="12"/>
        <v>3.2532516957632773</v>
      </c>
      <c r="T31" s="45">
        <f t="shared" si="12"/>
        <v>27.430673192997194</v>
      </c>
      <c r="U31" s="45">
        <f t="shared" si="12"/>
        <v>2.1836819571193096</v>
      </c>
    </row>
    <row r="32" spans="1:21">
      <c r="A32" s="18">
        <v>0.57999999999999996</v>
      </c>
      <c r="B32" s="15">
        <f t="shared" si="22"/>
        <v>0.77396620000000005</v>
      </c>
      <c r="C32" s="1">
        <f t="shared" si="23"/>
        <v>7.3720000000000008E-2</v>
      </c>
      <c r="D32" s="11">
        <f t="shared" si="24"/>
        <v>2.0920000000000001E-2</v>
      </c>
      <c r="F32" s="7">
        <f t="shared" si="0"/>
        <v>0.57999999999999996</v>
      </c>
      <c r="G32" s="33">
        <f t="shared" si="5"/>
        <v>6.9599999999999995E-2</v>
      </c>
      <c r="H32" s="33">
        <f t="shared" si="6"/>
        <v>6.5695166161615655</v>
      </c>
      <c r="I32" s="34">
        <f t="shared" si="1"/>
        <v>0.77396620000000005</v>
      </c>
      <c r="J32" s="33">
        <f t="shared" si="7"/>
        <v>0.185751888</v>
      </c>
      <c r="K32" s="33">
        <f t="shared" si="8"/>
        <v>1034152.6395757477</v>
      </c>
      <c r="L32" s="34">
        <f t="shared" si="2"/>
        <v>7.3720000000000008E-2</v>
      </c>
      <c r="M32" s="34">
        <f t="shared" si="3"/>
        <v>2.0920000000000001E-2</v>
      </c>
      <c r="N32" s="38">
        <f t="shared" si="9"/>
        <v>0.50192923841633807</v>
      </c>
      <c r="O32" s="38">
        <f t="shared" si="10"/>
        <v>5.4826015036962078E-2</v>
      </c>
      <c r="P32" s="43">
        <v>0.46597328747103156</v>
      </c>
      <c r="Q32" s="38">
        <f t="shared" si="11"/>
        <v>3.5955950945306514E-2</v>
      </c>
      <c r="R32" s="45">
        <f t="shared" si="12"/>
        <v>28.758426975471835</v>
      </c>
      <c r="S32" s="45">
        <f t="shared" si="12"/>
        <v>3.1412992691387154</v>
      </c>
      <c r="T32" s="45">
        <f t="shared" si="12"/>
        <v>26.698302737926351</v>
      </c>
      <c r="U32" s="45">
        <f t="shared" si="12"/>
        <v>2.060124237545486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5"/>
        <v>7.1999999999999995E-2</v>
      </c>
      <c r="H33" s="33">
        <f t="shared" si="6"/>
        <v>6.7953827187085274</v>
      </c>
      <c r="I33" s="34">
        <f t="shared" si="1"/>
        <v>0.78135600000000005</v>
      </c>
      <c r="J33" s="33">
        <f t="shared" si="7"/>
        <v>0.18752544000000002</v>
      </c>
      <c r="K33" s="33">
        <f t="shared" si="8"/>
        <v>1079921.300249333</v>
      </c>
      <c r="L33" s="34">
        <f t="shared" si="2"/>
        <v>6.9599999999999995E-2</v>
      </c>
      <c r="M33" s="34">
        <f t="shared" si="3"/>
        <v>2.07E-2</v>
      </c>
      <c r="N33" s="38">
        <f t="shared" si="9"/>
        <v>0.48776170745871117</v>
      </c>
      <c r="O33" s="38">
        <f t="shared" si="10"/>
        <v>5.3001960689651323E-2</v>
      </c>
      <c r="P33" s="43">
        <v>0.45385228792339383</v>
      </c>
      <c r="Q33" s="38">
        <f t="shared" si="11"/>
        <v>3.3909419535317342E-2</v>
      </c>
      <c r="R33" s="45">
        <f t="shared" si="12"/>
        <v>27.946687245478877</v>
      </c>
      <c r="S33" s="45">
        <f t="shared" si="12"/>
        <v>3.0367886534353188</v>
      </c>
      <c r="T33" s="45">
        <f t="shared" si="12"/>
        <v>26.003820620366728</v>
      </c>
      <c r="U33" s="45">
        <f t="shared" si="12"/>
        <v>1.9428666251121489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5"/>
        <v>7.4399999999999994E-2</v>
      </c>
      <c r="H34" s="33">
        <f t="shared" si="6"/>
        <v>7.0212699759981154</v>
      </c>
      <c r="I34" s="34">
        <f t="shared" si="1"/>
        <v>0.78176280000000009</v>
      </c>
      <c r="J34" s="33">
        <f t="shared" si="7"/>
        <v>0.187623072</v>
      </c>
      <c r="K34" s="33">
        <f t="shared" si="8"/>
        <v>1116400.2052865531</v>
      </c>
      <c r="L34" s="34">
        <f t="shared" si="2"/>
        <v>6.6519999999999996E-2</v>
      </c>
      <c r="M34" s="34">
        <f t="shared" si="3"/>
        <v>2.0559999999999998E-2</v>
      </c>
      <c r="N34" s="38">
        <f t="shared" si="9"/>
        <v>0.47431245968583302</v>
      </c>
      <c r="O34" s="38">
        <f t="shared" si="10"/>
        <v>5.1295267376785927E-2</v>
      </c>
      <c r="P34" s="43">
        <v>0.44193355086056835</v>
      </c>
      <c r="Q34" s="38">
        <f t="shared" si="11"/>
        <v>3.2378908825264674E-2</v>
      </c>
      <c r="R34" s="45">
        <f t="shared" si="12"/>
        <v>27.176102110467237</v>
      </c>
      <c r="S34" s="45">
        <f t="shared" si="12"/>
        <v>2.9390023296849312</v>
      </c>
      <c r="T34" s="45">
        <f t="shared" si="12"/>
        <v>25.320927289540677</v>
      </c>
      <c r="U34" s="45">
        <f t="shared" si="12"/>
        <v>1.8551748209265602</v>
      </c>
    </row>
    <row r="35" spans="1:21">
      <c r="A35" s="18">
        <v>0.64</v>
      </c>
      <c r="B35" s="15">
        <f t="shared" ref="B35:B37" si="25">$B$33+($B$38-$B$33)/($A$38-$A$33)*(A35-$A$33)</f>
        <v>0.78216960000000002</v>
      </c>
      <c r="C35" s="1">
        <f t="shared" ref="C35:C37" si="26">$C$33+($C$38-$C$33)/($A$38-$A$33)*(A35-$A$33)</f>
        <v>6.3439999999999996E-2</v>
      </c>
      <c r="D35" s="11">
        <f t="shared" ref="D35:D37" si="27">$D$33+($D$38-$D$33)/($A$38-$A$33)*(A35-$A$33)</f>
        <v>2.0420000000000001E-2</v>
      </c>
      <c r="F35" s="7">
        <f t="shared" si="0"/>
        <v>0.64</v>
      </c>
      <c r="G35" s="33">
        <f t="shared" si="5"/>
        <v>7.6799999999999993E-2</v>
      </c>
      <c r="H35" s="33">
        <f t="shared" si="6"/>
        <v>7.2471764099139442</v>
      </c>
      <c r="I35" s="34">
        <f t="shared" si="1"/>
        <v>0.78216960000000002</v>
      </c>
      <c r="J35" s="33">
        <f t="shared" si="7"/>
        <v>0.18772070399999999</v>
      </c>
      <c r="K35" s="33">
        <f t="shared" si="8"/>
        <v>1152919.540407829</v>
      </c>
      <c r="L35" s="34">
        <f t="shared" si="2"/>
        <v>6.3439999999999996E-2</v>
      </c>
      <c r="M35" s="34">
        <f t="shared" si="3"/>
        <v>2.0420000000000001E-2</v>
      </c>
      <c r="N35" s="38">
        <f t="shared" si="9"/>
        <v>0.46153273589511584</v>
      </c>
      <c r="O35" s="38">
        <f t="shared" si="10"/>
        <v>4.9694970528980906E-2</v>
      </c>
      <c r="P35" s="43">
        <v>0.43061584094261368</v>
      </c>
      <c r="Q35" s="38">
        <f t="shared" si="11"/>
        <v>3.0916894952502161E-2</v>
      </c>
      <c r="R35" s="45">
        <f t="shared" si="12"/>
        <v>26.443877873916211</v>
      </c>
      <c r="S35" s="45">
        <f t="shared" si="12"/>
        <v>2.8473120743376139</v>
      </c>
      <c r="T35" s="45">
        <f t="shared" si="12"/>
        <v>24.672470277488522</v>
      </c>
      <c r="U35" s="45">
        <f t="shared" si="12"/>
        <v>1.7714075964276916</v>
      </c>
    </row>
    <row r="36" spans="1:21">
      <c r="A36" s="18">
        <v>0.66</v>
      </c>
      <c r="B36" s="15">
        <f t="shared" si="25"/>
        <v>0.78257640000000006</v>
      </c>
      <c r="C36" s="1">
        <f t="shared" si="26"/>
        <v>6.0359999999999983E-2</v>
      </c>
      <c r="D36" s="11">
        <f t="shared" si="27"/>
        <v>2.0279999999999999E-2</v>
      </c>
      <c r="F36" s="7">
        <f t="shared" si="0"/>
        <v>0.66</v>
      </c>
      <c r="G36" s="33">
        <f t="shared" si="5"/>
        <v>7.9200000000000007E-2</v>
      </c>
      <c r="H36" s="33">
        <f t="shared" si="6"/>
        <v>7.4731002813694554</v>
      </c>
      <c r="I36" s="34">
        <f t="shared" si="1"/>
        <v>0.78257640000000006</v>
      </c>
      <c r="J36" s="33">
        <f t="shared" si="7"/>
        <v>0.187818336</v>
      </c>
      <c r="K36" s="33">
        <f t="shared" si="8"/>
        <v>1189479.0335660535</v>
      </c>
      <c r="L36" s="34">
        <f t="shared" si="2"/>
        <v>6.0359999999999983E-2</v>
      </c>
      <c r="M36" s="34">
        <f t="shared" si="3"/>
        <v>2.0279999999999999E-2</v>
      </c>
      <c r="N36" s="38">
        <f t="shared" si="9"/>
        <v>0.44937763430362548</v>
      </c>
      <c r="O36" s="38">
        <f t="shared" si="10"/>
        <v>4.8191429130533842E-2</v>
      </c>
      <c r="P36" s="43">
        <v>0.41985749202145156</v>
      </c>
      <c r="Q36" s="38">
        <f t="shared" si="11"/>
        <v>2.9520142282173922E-2</v>
      </c>
      <c r="R36" s="45">
        <f t="shared" si="12"/>
        <v>25.747441853171065</v>
      </c>
      <c r="S36" s="45">
        <f t="shared" si="12"/>
        <v>2.7611654978833995</v>
      </c>
      <c r="T36" s="45">
        <f t="shared" si="12"/>
        <v>24.056062289776808</v>
      </c>
      <c r="U36" s="45">
        <f t="shared" si="12"/>
        <v>1.6913795633942559</v>
      </c>
    </row>
    <row r="37" spans="1:21">
      <c r="A37" s="18">
        <v>0.68</v>
      </c>
      <c r="B37" s="15">
        <f t="shared" si="25"/>
        <v>0.78298319999999999</v>
      </c>
      <c r="C37" s="1">
        <f t="shared" si="26"/>
        <v>5.7279999999999984E-2</v>
      </c>
      <c r="D37" s="11">
        <f t="shared" si="27"/>
        <v>2.0139999999999998E-2</v>
      </c>
      <c r="F37" s="7">
        <f t="shared" si="0"/>
        <v>0.68</v>
      </c>
      <c r="G37" s="33">
        <f t="shared" si="5"/>
        <v>8.1600000000000006E-2</v>
      </c>
      <c r="H37" s="33">
        <f t="shared" si="6"/>
        <v>7.6990400552812952</v>
      </c>
      <c r="I37" s="34">
        <f t="shared" si="1"/>
        <v>0.78298319999999999</v>
      </c>
      <c r="J37" s="33">
        <f t="shared" si="7"/>
        <v>0.18791596799999999</v>
      </c>
      <c r="K37" s="33">
        <f t="shared" si="8"/>
        <v>1226078.4446262356</v>
      </c>
      <c r="L37" s="34">
        <f t="shared" si="2"/>
        <v>5.7279999999999984E-2</v>
      </c>
      <c r="M37" s="34">
        <f t="shared" si="3"/>
        <v>2.0139999999999998E-2</v>
      </c>
      <c r="N37" s="38">
        <f t="shared" si="9"/>
        <v>0.43780579567971017</v>
      </c>
      <c r="O37" s="38">
        <f t="shared" si="10"/>
        <v>4.6776132001521913E-2</v>
      </c>
      <c r="P37" s="43">
        <v>0.4096188137415781</v>
      </c>
      <c r="Q37" s="38">
        <f t="shared" si="11"/>
        <v>2.8186981938132072E-2</v>
      </c>
      <c r="R37" s="45">
        <f t="shared" si="12"/>
        <v>25.084424338814244</v>
      </c>
      <c r="S37" s="45">
        <f t="shared" si="12"/>
        <v>2.6800749456340336</v>
      </c>
      <c r="T37" s="45">
        <f t="shared" si="12"/>
        <v>23.469429236547793</v>
      </c>
      <c r="U37" s="45">
        <f t="shared" si="12"/>
        <v>1.614995102266449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5"/>
        <v>8.3999999999999991E-2</v>
      </c>
      <c r="H38" s="33">
        <f t="shared" si="6"/>
        <v>7.9249943715234172</v>
      </c>
      <c r="I38" s="34">
        <f t="shared" si="1"/>
        <v>0.78339000000000003</v>
      </c>
      <c r="J38" s="33">
        <f t="shared" si="7"/>
        <v>0.1880136</v>
      </c>
      <c r="K38" s="33">
        <f t="shared" si="8"/>
        <v>1262717.5608219113</v>
      </c>
      <c r="L38" s="34">
        <f t="shared" si="2"/>
        <v>5.4199999999999998E-2</v>
      </c>
      <c r="M38" s="34">
        <f t="shared" si="3"/>
        <v>0.02</v>
      </c>
      <c r="N38" s="38">
        <f t="shared" si="9"/>
        <v>0.42677910917556389</v>
      </c>
      <c r="O38" s="38">
        <f t="shared" si="10"/>
        <v>4.5441537112742507E-2</v>
      </c>
      <c r="P38" s="43">
        <v>0.39986540191624098</v>
      </c>
      <c r="Q38" s="38">
        <f t="shared" si="11"/>
        <v>2.6913707259322905E-2</v>
      </c>
      <c r="R38" s="45">
        <f t="shared" si="12"/>
        <v>24.452641740112796</v>
      </c>
      <c r="S38" s="45">
        <f t="shared" si="12"/>
        <v>2.6036082911472422</v>
      </c>
      <c r="T38" s="45">
        <f t="shared" si="12"/>
        <v>22.910599903102987</v>
      </c>
      <c r="U38" s="45">
        <f t="shared" si="12"/>
        <v>1.5420418370098083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5"/>
        <v>8.6399999999999991E-2</v>
      </c>
      <c r="H39" s="33">
        <f t="shared" si="6"/>
        <v>8.1509620207040818</v>
      </c>
      <c r="I39" s="34">
        <f t="shared" si="1"/>
        <v>0.77406799999999998</v>
      </c>
      <c r="J39" s="33">
        <f t="shared" si="7"/>
        <v>0.18577631999999999</v>
      </c>
      <c r="K39" s="33">
        <f t="shared" si="8"/>
        <v>1283267.5666662441</v>
      </c>
      <c r="L39" s="34">
        <f t="shared" si="2"/>
        <v>5.178E-2</v>
      </c>
      <c r="M39" s="34">
        <f t="shared" si="3"/>
        <v>1.9939999999999999E-2</v>
      </c>
      <c r="N39" s="38">
        <f t="shared" si="9"/>
        <v>0.4162624393600115</v>
      </c>
      <c r="O39" s="38">
        <f t="shared" si="10"/>
        <v>4.4180937547767439E-2</v>
      </c>
      <c r="P39" s="43">
        <v>0.39005081579800371</v>
      </c>
      <c r="Q39" s="38">
        <f t="shared" si="11"/>
        <v>2.6211623562007791E-2</v>
      </c>
      <c r="R39" s="45">
        <f t="shared" si="12"/>
        <v>23.850080945149021</v>
      </c>
      <c r="S39" s="45">
        <f t="shared" si="12"/>
        <v>2.5313812564181433</v>
      </c>
      <c r="T39" s="45">
        <f t="shared" si="12"/>
        <v>22.348265540860307</v>
      </c>
      <c r="U39" s="45">
        <f t="shared" si="12"/>
        <v>1.501815404288712</v>
      </c>
    </row>
    <row r="40" spans="1:21">
      <c r="A40" s="18">
        <v>0.74</v>
      </c>
      <c r="B40" s="15">
        <f t="shared" ref="B40:B42" si="28">$B$38+($B$43-$B$38)/($A$43-$A$38)*(A40-$A$38)</f>
        <v>0.76474600000000004</v>
      </c>
      <c r="C40" s="1">
        <f t="shared" ref="C40:C42" si="29">$C$38+($C$43-$C$38)/($A$43-$A$38)*(A40-$A$38)</f>
        <v>4.9360000000000001E-2</v>
      </c>
      <c r="D40" s="11">
        <f t="shared" ref="D40:D42" si="30">$D$38+($D$43-$D$38)/($A$43-$A$38)*(A40-$A$38)</f>
        <v>1.9879999999999998E-2</v>
      </c>
      <c r="F40" s="7">
        <f t="shared" si="0"/>
        <v>0.74</v>
      </c>
      <c r="G40" s="33">
        <f t="shared" si="5"/>
        <v>8.879999999999999E-2</v>
      </c>
      <c r="H40" s="33">
        <f t="shared" si="6"/>
        <v>8.3769419238570251</v>
      </c>
      <c r="I40" s="34">
        <f t="shared" si="1"/>
        <v>0.76474600000000004</v>
      </c>
      <c r="J40" s="33">
        <f t="shared" si="7"/>
        <v>0.18353904000000001</v>
      </c>
      <c r="K40" s="33">
        <f t="shared" si="8"/>
        <v>1302962.6091868405</v>
      </c>
      <c r="L40" s="34">
        <f t="shared" si="2"/>
        <v>4.9360000000000001E-2</v>
      </c>
      <c r="M40" s="34">
        <f t="shared" si="3"/>
        <v>1.9879999999999998E-2</v>
      </c>
      <c r="N40" s="38">
        <f t="shared" si="9"/>
        <v>0.40622337424335836</v>
      </c>
      <c r="O40" s="38">
        <f t="shared" si="10"/>
        <v>4.2988349098405196E-2</v>
      </c>
      <c r="P40" s="43">
        <v>0.38067458893598649</v>
      </c>
      <c r="Q40" s="38">
        <f t="shared" si="11"/>
        <v>2.5548785307371868E-2</v>
      </c>
      <c r="R40" s="45">
        <f t="shared" si="12"/>
        <v>23.274884883707784</v>
      </c>
      <c r="S40" s="45">
        <f t="shared" si="12"/>
        <v>2.4630509715736353</v>
      </c>
      <c r="T40" s="45">
        <f t="shared" si="12"/>
        <v>21.81104731390953</v>
      </c>
      <c r="U40" s="45">
        <f t="shared" si="12"/>
        <v>1.4638375697982557</v>
      </c>
    </row>
    <row r="41" spans="1:21">
      <c r="A41" s="18">
        <v>0.76</v>
      </c>
      <c r="B41" s="15">
        <f t="shared" si="28"/>
        <v>0.75542399999999998</v>
      </c>
      <c r="C41" s="1">
        <f t="shared" si="29"/>
        <v>4.6939999999999996E-2</v>
      </c>
      <c r="D41" s="11">
        <f t="shared" si="30"/>
        <v>1.9820000000000001E-2</v>
      </c>
      <c r="F41" s="7">
        <f t="shared" si="0"/>
        <v>0.76</v>
      </c>
      <c r="G41" s="33">
        <f t="shared" si="5"/>
        <v>9.1200000000000003E-2</v>
      </c>
      <c r="H41" s="33">
        <f t="shared" si="6"/>
        <v>8.6029331153285735</v>
      </c>
      <c r="I41" s="34">
        <f t="shared" si="1"/>
        <v>0.75542399999999998</v>
      </c>
      <c r="J41" s="33">
        <f t="shared" si="7"/>
        <v>0.18130175999999998</v>
      </c>
      <c r="K41" s="33">
        <f t="shared" si="8"/>
        <v>1321802.470314706</v>
      </c>
      <c r="L41" s="34">
        <f t="shared" si="2"/>
        <v>4.6939999999999996E-2</v>
      </c>
      <c r="M41" s="34">
        <f t="shared" si="3"/>
        <v>1.9820000000000001E-2</v>
      </c>
      <c r="N41" s="38">
        <f t="shared" si="9"/>
        <v>0.39663199361425661</v>
      </c>
      <c r="O41" s="38">
        <f t="shared" si="10"/>
        <v>4.185841552911989E-2</v>
      </c>
      <c r="P41" s="43">
        <v>0.37170791165295403</v>
      </c>
      <c r="Q41" s="38">
        <f t="shared" si="11"/>
        <v>2.492408196130258E-2</v>
      </c>
      <c r="R41" s="45">
        <f t="shared" si="12"/>
        <v>22.725339253956722</v>
      </c>
      <c r="S41" s="45">
        <f t="shared" si="12"/>
        <v>2.3983105469234345</v>
      </c>
      <c r="T41" s="45">
        <f t="shared" si="12"/>
        <v>21.297294549335938</v>
      </c>
      <c r="U41" s="45">
        <f t="shared" si="12"/>
        <v>1.4280447046207851</v>
      </c>
    </row>
    <row r="42" spans="1:21">
      <c r="A42" s="18">
        <v>0.78</v>
      </c>
      <c r="B42" s="15">
        <f t="shared" si="28"/>
        <v>0.74610200000000004</v>
      </c>
      <c r="C42" s="1">
        <f t="shared" si="29"/>
        <v>4.4519999999999997E-2</v>
      </c>
      <c r="D42" s="11">
        <f t="shared" si="30"/>
        <v>1.976E-2</v>
      </c>
      <c r="F42" s="7">
        <f t="shared" si="0"/>
        <v>0.78</v>
      </c>
      <c r="G42" s="33">
        <f t="shared" si="5"/>
        <v>9.3600000000000003E-2</v>
      </c>
      <c r="H42" s="33">
        <f t="shared" si="6"/>
        <v>8.8289347282891981</v>
      </c>
      <c r="I42" s="34">
        <f t="shared" si="1"/>
        <v>0.74610200000000004</v>
      </c>
      <c r="J42" s="33">
        <f t="shared" si="7"/>
        <v>0.17906448</v>
      </c>
      <c r="K42" s="33">
        <f t="shared" si="8"/>
        <v>1339786.954300887</v>
      </c>
      <c r="L42" s="34">
        <f t="shared" si="2"/>
        <v>4.4519999999999997E-2</v>
      </c>
      <c r="M42" s="34">
        <f t="shared" si="3"/>
        <v>1.976E-2</v>
      </c>
      <c r="N42" s="38">
        <f t="shared" si="9"/>
        <v>0.38746065670872165</v>
      </c>
      <c r="O42" s="38">
        <f t="shared" si="10"/>
        <v>4.0786328354611476E-2</v>
      </c>
      <c r="P42" s="43">
        <v>0.36312465291837842</v>
      </c>
      <c r="Q42" s="38">
        <f t="shared" si="11"/>
        <v>2.433600379034323E-2</v>
      </c>
      <c r="R42" s="45">
        <f t="shared" si="12"/>
        <v>22.199860356776998</v>
      </c>
      <c r="S42" s="45">
        <f t="shared" si="12"/>
        <v>2.3368844765539967</v>
      </c>
      <c r="T42" s="45">
        <f t="shared" si="12"/>
        <v>20.805510049375954</v>
      </c>
      <c r="U42" s="45">
        <f t="shared" si="12"/>
        <v>1.3943503074010415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5"/>
        <v>9.6000000000000002E-2</v>
      </c>
      <c r="H43" s="33">
        <f t="shared" si="6"/>
        <v>9.0549459824117982</v>
      </c>
      <c r="I43" s="34">
        <f t="shared" si="1"/>
        <v>0.73677999999999999</v>
      </c>
      <c r="J43" s="33">
        <f t="shared" si="7"/>
        <v>0.17682719999999999</v>
      </c>
      <c r="K43" s="33">
        <f t="shared" si="8"/>
        <v>1356915.884933159</v>
      </c>
      <c r="L43" s="34">
        <f t="shared" si="2"/>
        <v>4.2099999999999999E-2</v>
      </c>
      <c r="M43" s="34">
        <f t="shared" si="3"/>
        <v>1.9699999999999999E-2</v>
      </c>
      <c r="N43" s="38">
        <f t="shared" si="9"/>
        <v>0.37868380805580959</v>
      </c>
      <c r="O43" s="38">
        <f t="shared" si="10"/>
        <v>3.9767758602564103E-2</v>
      </c>
      <c r="P43" s="43">
        <v>0.35490056996041075</v>
      </c>
      <c r="Q43" s="38">
        <f t="shared" si="11"/>
        <v>2.378323809539884E-2</v>
      </c>
      <c r="R43" s="45">
        <f t="shared" si="12"/>
        <v>21.696983971540053</v>
      </c>
      <c r="S43" s="45">
        <f t="shared" si="12"/>
        <v>2.2785247286219956</v>
      </c>
      <c r="T43" s="45">
        <f t="shared" si="12"/>
        <v>20.334304805518943</v>
      </c>
      <c r="U43" s="45">
        <f t="shared" si="12"/>
        <v>1.3626791660211119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5"/>
        <v>9.8399999999999987E-2</v>
      </c>
      <c r="H44" s="33">
        <f t="shared" si="6"/>
        <v>9.2809661733480393</v>
      </c>
      <c r="I44" s="34">
        <f t="shared" si="1"/>
        <v>0.71189860000000005</v>
      </c>
      <c r="J44" s="33">
        <f t="shared" si="7"/>
        <v>0.17085566400000002</v>
      </c>
      <c r="K44" s="33">
        <f t="shared" si="8"/>
        <v>1343818.3373804395</v>
      </c>
      <c r="L44" s="34">
        <f t="shared" si="2"/>
        <v>4.0320000000000009E-2</v>
      </c>
      <c r="M44" s="34">
        <f t="shared" si="3"/>
        <v>1.9400000000000001E-2</v>
      </c>
      <c r="N44" s="38">
        <f t="shared" si="9"/>
        <v>0.37027780025721274</v>
      </c>
      <c r="O44" s="38">
        <f t="shared" si="10"/>
        <v>3.8798798524347644E-2</v>
      </c>
      <c r="P44" s="43">
        <v>0.3456521998389856</v>
      </c>
      <c r="Q44" s="38">
        <f t="shared" si="11"/>
        <v>2.4625600418227145E-2</v>
      </c>
      <c r="R44" s="45">
        <f t="shared" si="12"/>
        <v>21.2153552021264</v>
      </c>
      <c r="S44" s="45">
        <f t="shared" si="12"/>
        <v>2.2230074056235263</v>
      </c>
      <c r="T44" s="45">
        <f t="shared" si="12"/>
        <v>19.804412230186387</v>
      </c>
      <c r="U44" s="45">
        <f t="shared" si="12"/>
        <v>1.4109429719400104</v>
      </c>
    </row>
    <row r="45" spans="1:21">
      <c r="A45" s="18">
        <v>0.84</v>
      </c>
      <c r="B45" s="15">
        <f t="shared" ref="B45:B47" si="31">$B$43+($B$48-$B$43)/($A$48-$A$43)*(A45-$A$43)</f>
        <v>0.68701720000000011</v>
      </c>
      <c r="C45" s="1">
        <f t="shared" ref="C45:C47" si="32">$C$43+($C$48-$C$43)/($A$48-$A$43)*(A45-$A$43)</f>
        <v>3.8540000000000005E-2</v>
      </c>
      <c r="D45" s="11">
        <f t="shared" ref="D45:D47" si="33">$D$43+($D$48-$D$43)/($A$48-$A$43)*(A45-$A$43)</f>
        <v>1.9099999999999999E-2</v>
      </c>
      <c r="F45" s="7">
        <f t="shared" si="0"/>
        <v>0.84</v>
      </c>
      <c r="G45" s="33">
        <f t="shared" si="5"/>
        <v>0.10079999999999999</v>
      </c>
      <c r="H45" s="33">
        <f t="shared" si="6"/>
        <v>9.5069946637039866</v>
      </c>
      <c r="I45" s="34">
        <f t="shared" si="1"/>
        <v>0.68701720000000011</v>
      </c>
      <c r="J45" s="33">
        <f t="shared" si="7"/>
        <v>0.16488412800000002</v>
      </c>
      <c r="K45" s="33">
        <f t="shared" si="8"/>
        <v>1328434.3432419368</v>
      </c>
      <c r="L45" s="34">
        <f t="shared" si="2"/>
        <v>3.8540000000000005E-2</v>
      </c>
      <c r="M45" s="34">
        <f t="shared" si="3"/>
        <v>1.9099999999999999E-2</v>
      </c>
      <c r="N45" s="38">
        <f t="shared" si="9"/>
        <v>0.36222073243253172</v>
      </c>
      <c r="O45" s="38">
        <f t="shared" si="10"/>
        <v>3.7875911602637195E-2</v>
      </c>
      <c r="P45" s="43">
        <v>0.33669456181754337</v>
      </c>
      <c r="Q45" s="38">
        <f t="shared" si="11"/>
        <v>2.5526170614988353E-2</v>
      </c>
      <c r="R45" s="45">
        <f t="shared" si="12"/>
        <v>20.753719220521525</v>
      </c>
      <c r="S45" s="45">
        <f t="shared" si="12"/>
        <v>2.170129880041697</v>
      </c>
      <c r="T45" s="45">
        <f t="shared" si="12"/>
        <v>19.291177377151833</v>
      </c>
      <c r="U45" s="45">
        <f t="shared" si="12"/>
        <v>1.4625418433696937</v>
      </c>
    </row>
    <row r="46" spans="1:21">
      <c r="A46" s="18">
        <v>0.86</v>
      </c>
      <c r="B46" s="15">
        <f t="shared" si="31"/>
        <v>0.66213580000000005</v>
      </c>
      <c r="C46" s="1">
        <f t="shared" si="32"/>
        <v>3.6760000000000001E-2</v>
      </c>
      <c r="D46" s="11">
        <f t="shared" si="33"/>
        <v>1.8800000000000001E-2</v>
      </c>
      <c r="F46" s="7">
        <f t="shared" si="0"/>
        <v>0.86</v>
      </c>
      <c r="G46" s="33">
        <f t="shared" si="5"/>
        <v>0.1032</v>
      </c>
      <c r="H46" s="33">
        <f t="shared" si="6"/>
        <v>9.7330308752716945</v>
      </c>
      <c r="I46" s="34">
        <f t="shared" si="1"/>
        <v>0.66213580000000005</v>
      </c>
      <c r="J46" s="33">
        <f t="shared" si="7"/>
        <v>0.15891259200000002</v>
      </c>
      <c r="K46" s="33">
        <f t="shared" si="8"/>
        <v>1310763.6986486898</v>
      </c>
      <c r="L46" s="34">
        <f t="shared" si="2"/>
        <v>3.6760000000000001E-2</v>
      </c>
      <c r="M46" s="34">
        <f t="shared" si="3"/>
        <v>1.8800000000000001E-2</v>
      </c>
      <c r="N46" s="38">
        <f t="shared" si="9"/>
        <v>0.35449230307861762</v>
      </c>
      <c r="O46" s="38">
        <f t="shared" si="10"/>
        <v>3.6995889510684457E-2</v>
      </c>
      <c r="P46" s="43">
        <v>0.32800524401854042</v>
      </c>
      <c r="Q46" s="38">
        <f t="shared" si="11"/>
        <v>2.64870590600772E-2</v>
      </c>
      <c r="R46" s="45">
        <f t="shared" si="12"/>
        <v>20.310912836277229</v>
      </c>
      <c r="S46" s="45">
        <f t="shared" si="12"/>
        <v>2.1197083282945317</v>
      </c>
      <c r="T46" s="45">
        <f t="shared" si="12"/>
        <v>18.793316140421055</v>
      </c>
      <c r="U46" s="45">
        <f t="shared" si="12"/>
        <v>1.5175966958561729</v>
      </c>
    </row>
    <row r="47" spans="1:21">
      <c r="A47" s="18">
        <v>0.88</v>
      </c>
      <c r="B47" s="15">
        <f t="shared" si="31"/>
        <v>0.6372544</v>
      </c>
      <c r="C47" s="1">
        <f t="shared" si="32"/>
        <v>3.4980000000000004E-2</v>
      </c>
      <c r="D47" s="11">
        <f t="shared" si="33"/>
        <v>1.8500000000000003E-2</v>
      </c>
      <c r="F47" s="7">
        <f t="shared" si="0"/>
        <v>0.88</v>
      </c>
      <c r="G47" s="33">
        <f t="shared" si="5"/>
        <v>0.1056</v>
      </c>
      <c r="H47" s="33">
        <f t="shared" si="6"/>
        <v>9.9590742823175393</v>
      </c>
      <c r="I47" s="34">
        <f t="shared" si="1"/>
        <v>0.6372544</v>
      </c>
      <c r="J47" s="33">
        <f t="shared" si="7"/>
        <v>0.15294105599999999</v>
      </c>
      <c r="K47" s="33">
        <f t="shared" si="8"/>
        <v>1290806.2182373614</v>
      </c>
      <c r="L47" s="34">
        <f t="shared" si="2"/>
        <v>3.4980000000000004E-2</v>
      </c>
      <c r="M47" s="34">
        <f t="shared" si="3"/>
        <v>1.8500000000000003E-2</v>
      </c>
      <c r="N47" s="38">
        <f t="shared" si="9"/>
        <v>0.34707367613579787</v>
      </c>
      <c r="O47" s="38">
        <f t="shared" si="10"/>
        <v>3.6155814921505311E-2</v>
      </c>
      <c r="P47" s="43">
        <v>0.31956830200333997</v>
      </c>
      <c r="Q47" s="38">
        <f t="shared" si="11"/>
        <v>2.7505374132457905E-2</v>
      </c>
      <c r="R47" s="45">
        <f t="shared" si="12"/>
        <v>19.885856822671617</v>
      </c>
      <c r="S47" s="45">
        <f t="shared" si="12"/>
        <v>2.07157559985838</v>
      </c>
      <c r="T47" s="45">
        <f t="shared" si="12"/>
        <v>18.309914970953471</v>
      </c>
      <c r="U47" s="45">
        <f t="shared" si="12"/>
        <v>1.575941851718146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5"/>
        <v>0.108</v>
      </c>
      <c r="H48" s="33">
        <f t="shared" si="6"/>
        <v>10.18512440576332</v>
      </c>
      <c r="I48" s="34">
        <f t="shared" si="1"/>
        <v>0.61237299999999995</v>
      </c>
      <c r="J48" s="33">
        <f t="shared" si="7"/>
        <v>0.14696951999999999</v>
      </c>
      <c r="K48" s="33">
        <f t="shared" si="8"/>
        <v>1268561.7330977293</v>
      </c>
      <c r="L48" s="34">
        <f t="shared" si="2"/>
        <v>3.32E-2</v>
      </c>
      <c r="M48" s="34">
        <f t="shared" si="3"/>
        <v>1.8200000000000001E-2</v>
      </c>
      <c r="N48" s="38">
        <f t="shared" si="9"/>
        <v>0.33994735911561624</v>
      </c>
      <c r="O48" s="38">
        <f t="shared" si="10"/>
        <v>3.5353029260300955E-2</v>
      </c>
      <c r="P48" s="43">
        <v>0.31138310497816496</v>
      </c>
      <c r="Q48" s="38">
        <f t="shared" si="11"/>
        <v>2.8564254137451284E-2</v>
      </c>
      <c r="R48" s="45">
        <f t="shared" si="12"/>
        <v>19.477548933942966</v>
      </c>
      <c r="S48" s="45">
        <f t="shared" si="12"/>
        <v>2.0255793696177515</v>
      </c>
      <c r="T48" s="45">
        <f t="shared" si="12"/>
        <v>17.840937726927905</v>
      </c>
      <c r="U48" s="45">
        <f t="shared" si="12"/>
        <v>1.6366112070150582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5"/>
        <v>0.1104</v>
      </c>
      <c r="H49" s="33">
        <f t="shared" si="6"/>
        <v>10.411180808124653</v>
      </c>
      <c r="I49" s="34">
        <f t="shared" si="1"/>
        <v>0.48989839999999985</v>
      </c>
      <c r="J49" s="33">
        <f t="shared" si="7"/>
        <v>0.11757561599999995</v>
      </c>
      <c r="K49" s="33">
        <f t="shared" si="8"/>
        <v>1037373.7261039268</v>
      </c>
      <c r="L49" s="34">
        <f t="shared" si="2"/>
        <v>3.288E-2</v>
      </c>
      <c r="M49" s="34">
        <f t="shared" si="3"/>
        <v>1.6919999999999998E-2</v>
      </c>
      <c r="N49" s="38">
        <f t="shared" si="9"/>
        <v>0.33309709221648431</v>
      </c>
      <c r="O49" s="38">
        <f t="shared" si="10"/>
        <v>3.4585104650490001E-2</v>
      </c>
      <c r="P49" s="43">
        <v>0.29368048486306902</v>
      </c>
      <c r="Q49" s="38">
        <f t="shared" si="11"/>
        <v>3.9416607353415289E-2</v>
      </c>
      <c r="R49" s="45">
        <f t="shared" si="12"/>
        <v>19.085057552084535</v>
      </c>
      <c r="S49" s="45">
        <f t="shared" si="12"/>
        <v>1.9815805304913532</v>
      </c>
      <c r="T49" s="45">
        <f t="shared" si="12"/>
        <v>16.826652308009514</v>
      </c>
      <c r="U49" s="45">
        <f t="shared" si="12"/>
        <v>2.2584052440750217</v>
      </c>
    </row>
    <row r="50" spans="1:32">
      <c r="A50" s="18">
        <v>0.94</v>
      </c>
      <c r="B50" s="15">
        <f t="shared" ref="B50:B53" si="34">$B$48+($B$54-$B$48)/($A$54-$A$48)*(A50-$A$48)</f>
        <v>0.36742380000000036</v>
      </c>
      <c r="C50" s="1">
        <f t="shared" ref="C50:C53" si="35">$C$48+($C$54-$C$48)/($A$54-$A$48)*(A50-$A$48)</f>
        <v>3.2560000000000006E-2</v>
      </c>
      <c r="D50" s="11">
        <f t="shared" ref="D50:D53" si="36">$D$48+($D$54-$D$48)/($A$54-$A$48)*(A50-$A$48)</f>
        <v>1.5640000000000005E-2</v>
      </c>
      <c r="F50" s="7">
        <f t="shared" si="0"/>
        <v>0.94</v>
      </c>
      <c r="G50" s="33">
        <f t="shared" si="5"/>
        <v>0.11279999999999998</v>
      </c>
      <c r="H50" s="33">
        <f t="shared" si="6"/>
        <v>10.637243089094142</v>
      </c>
      <c r="I50" s="34">
        <f t="shared" si="1"/>
        <v>0.36742380000000036</v>
      </c>
      <c r="J50" s="33">
        <f t="shared" si="7"/>
        <v>8.8181712000000079E-2</v>
      </c>
      <c r="K50" s="33">
        <f t="shared" si="8"/>
        <v>794923.98860719556</v>
      </c>
      <c r="L50" s="34">
        <f t="shared" si="2"/>
        <v>3.2560000000000006E-2</v>
      </c>
      <c r="M50" s="34">
        <f t="shared" si="3"/>
        <v>1.5640000000000005E-2</v>
      </c>
      <c r="N50" s="38">
        <f t="shared" si="9"/>
        <v>0.32650774743010602</v>
      </c>
      <c r="O50" s="38">
        <f t="shared" si="10"/>
        <v>3.3849819430842011E-2</v>
      </c>
      <c r="P50" s="43">
        <v>0.27306661484270101</v>
      </c>
      <c r="Q50" s="38">
        <f t="shared" si="11"/>
        <v>5.3441132587405016E-2</v>
      </c>
      <c r="R50" s="45">
        <f t="shared" si="12"/>
        <v>18.707515906068526</v>
      </c>
      <c r="S50" s="45">
        <f t="shared" si="12"/>
        <v>1.9394517906671735</v>
      </c>
      <c r="T50" s="45">
        <f t="shared" si="12"/>
        <v>15.64556455641117</v>
      </c>
      <c r="U50" s="45">
        <f t="shared" si="12"/>
        <v>3.0619513496573565</v>
      </c>
    </row>
    <row r="51" spans="1:32">
      <c r="A51" s="18">
        <v>0.96</v>
      </c>
      <c r="B51" s="15">
        <f t="shared" si="34"/>
        <v>0.24494920000000026</v>
      </c>
      <c r="C51" s="1">
        <f t="shared" si="35"/>
        <v>3.2240000000000005E-2</v>
      </c>
      <c r="D51" s="11">
        <f t="shared" si="36"/>
        <v>1.4360000000000003E-2</v>
      </c>
      <c r="F51" s="7">
        <f t="shared" si="0"/>
        <v>0.96</v>
      </c>
      <c r="G51" s="33">
        <f t="shared" si="5"/>
        <v>0.1152</v>
      </c>
      <c r="H51" s="33">
        <f t="shared" si="6"/>
        <v>10.863310881675513</v>
      </c>
      <c r="I51" s="34">
        <f t="shared" si="1"/>
        <v>0.24494920000000026</v>
      </c>
      <c r="J51" s="33">
        <f t="shared" si="7"/>
        <v>5.8787808000000059E-2</v>
      </c>
      <c r="K51" s="33">
        <f t="shared" si="8"/>
        <v>541212.06301377248</v>
      </c>
      <c r="L51" s="34">
        <f t="shared" si="2"/>
        <v>3.2240000000000005E-2</v>
      </c>
      <c r="M51" s="34">
        <f t="shared" si="3"/>
        <v>1.4360000000000003E-2</v>
      </c>
      <c r="N51" s="38">
        <f t="shared" si="9"/>
        <v>0.32016523671905195</v>
      </c>
      <c r="O51" s="38">
        <f t="shared" si="10"/>
        <v>3.3145136724579145E-2</v>
      </c>
      <c r="P51" s="43">
        <v>0.24753358486290619</v>
      </c>
      <c r="Q51" s="38">
        <f t="shared" si="11"/>
        <v>7.2631651856145757E-2</v>
      </c>
      <c r="R51" s="45">
        <f t="shared" si="12"/>
        <v>18.344116810808607</v>
      </c>
      <c r="S51" s="45">
        <f t="shared" si="12"/>
        <v>1.8990764457024543</v>
      </c>
      <c r="T51" s="45">
        <f t="shared" si="12"/>
        <v>14.182629700387926</v>
      </c>
      <c r="U51" s="45">
        <f t="shared" si="12"/>
        <v>4.1614871104206834</v>
      </c>
    </row>
    <row r="52" spans="1:32">
      <c r="A52" s="18">
        <v>0.98</v>
      </c>
      <c r="B52" s="15">
        <f t="shared" si="34"/>
        <v>0.1224746000000001</v>
      </c>
      <c r="C52" s="1">
        <f t="shared" si="35"/>
        <v>3.1920000000000004E-2</v>
      </c>
      <c r="D52" s="11">
        <f t="shared" si="36"/>
        <v>1.3080000000000001E-2</v>
      </c>
      <c r="F52" s="7">
        <f t="shared" si="0"/>
        <v>0.98</v>
      </c>
      <c r="G52" s="33">
        <f t="shared" si="5"/>
        <v>0.1176</v>
      </c>
      <c r="H52" s="33">
        <f t="shared" si="6"/>
        <v>11.089383848790183</v>
      </c>
      <c r="I52" s="34">
        <f t="shared" si="1"/>
        <v>0.1224746000000001</v>
      </c>
      <c r="J52" s="33">
        <f t="shared" si="7"/>
        <v>2.9393904000000023E-2</v>
      </c>
      <c r="K52" s="33">
        <f t="shared" si="8"/>
        <v>276237.52904278762</v>
      </c>
      <c r="L52" s="34">
        <f t="shared" si="2"/>
        <v>3.1920000000000004E-2</v>
      </c>
      <c r="M52" s="34">
        <f t="shared" si="3"/>
        <v>1.3080000000000001E-2</v>
      </c>
      <c r="N52" s="38">
        <f t="shared" si="9"/>
        <v>0.31405642842196735</v>
      </c>
      <c r="O52" s="38">
        <f t="shared" si="10"/>
        <v>3.2469185625775859E-2</v>
      </c>
      <c r="P52" s="43">
        <v>0.21234182543006869</v>
      </c>
      <c r="Q52" s="38">
        <f t="shared" si="11"/>
        <v>0.10171460299189866</v>
      </c>
      <c r="R52" s="45">
        <f t="shared" si="12"/>
        <v>17.99410787753116</v>
      </c>
      <c r="S52" s="45">
        <f t="shared" si="12"/>
        <v>1.8603473005837956</v>
      </c>
      <c r="T52" s="45">
        <f t="shared" si="12"/>
        <v>12.166290411246633</v>
      </c>
      <c r="U52" s="45">
        <f t="shared" si="12"/>
        <v>5.8278174662845297</v>
      </c>
    </row>
    <row r="53" spans="1:32">
      <c r="A53" s="18">
        <v>0.99</v>
      </c>
      <c r="B53" s="15">
        <f t="shared" si="34"/>
        <v>6.123730000000005E-2</v>
      </c>
      <c r="C53" s="1">
        <f t="shared" si="35"/>
        <v>3.1760000000000004E-2</v>
      </c>
      <c r="D53" s="11">
        <f t="shared" si="36"/>
        <v>1.244E-2</v>
      </c>
      <c r="F53" s="7">
        <f t="shared" si="0"/>
        <v>0.99</v>
      </c>
      <c r="G53" s="33">
        <f t="shared" si="5"/>
        <v>0.11879999999999999</v>
      </c>
      <c r="H53" s="33">
        <f t="shared" si="6"/>
        <v>11.202422174898583</v>
      </c>
      <c r="I53" s="34">
        <f t="shared" si="1"/>
        <v>6.123730000000005E-2</v>
      </c>
      <c r="J53" s="33">
        <f t="shared" si="7"/>
        <v>1.4696952000000011E-2</v>
      </c>
      <c r="K53" s="33">
        <f t="shared" si="8"/>
        <v>139526.66185442393</v>
      </c>
      <c r="L53" s="34">
        <f t="shared" si="2"/>
        <v>3.1760000000000004E-2</v>
      </c>
      <c r="M53" s="34">
        <f t="shared" si="3"/>
        <v>1.244E-2</v>
      </c>
      <c r="N53" s="38">
        <f t="shared" si="9"/>
        <v>0.31108580166515776</v>
      </c>
      <c r="O53" s="38">
        <f t="shared" si="10"/>
        <v>3.2141441036938702E-2</v>
      </c>
      <c r="P53" s="43">
        <v>0.18530074045507586</v>
      </c>
      <c r="Q53" s="38">
        <f t="shared" si="11"/>
        <v>0.1257850612100819</v>
      </c>
      <c r="R53" s="45">
        <f t="shared" si="12"/>
        <v>17.823903501857338</v>
      </c>
      <c r="S53" s="45">
        <f t="shared" si="12"/>
        <v>1.8415689188851758</v>
      </c>
      <c r="T53" s="45">
        <f t="shared" si="12"/>
        <v>10.61695036872492</v>
      </c>
      <c r="U53" s="45">
        <f t="shared" si="12"/>
        <v>7.2069531331324166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5"/>
        <v>0.12</v>
      </c>
      <c r="H54" s="33">
        <f t="shared" si="6"/>
        <v>11.315461680290294</v>
      </c>
      <c r="I54" s="34">
        <f t="shared" si="1"/>
        <v>0</v>
      </c>
      <c r="J54" s="33">
        <f t="shared" si="7"/>
        <v>0</v>
      </c>
      <c r="K54" s="33">
        <f t="shared" si="8"/>
        <v>0</v>
      </c>
      <c r="L54" s="34">
        <f t="shared" si="2"/>
        <v>3.1600000000000003E-2</v>
      </c>
      <c r="M54" s="34">
        <f t="shared" si="3"/>
        <v>1.18E-2</v>
      </c>
      <c r="N54" s="38">
        <f t="shared" si="9"/>
        <v>0.30816907111598496</v>
      </c>
      <c r="O54" s="38">
        <f t="shared" si="10"/>
        <v>3.1820244637702444E-2</v>
      </c>
      <c r="P54" s="43">
        <v>1</v>
      </c>
      <c r="Q54" s="38">
        <f t="shared" si="11"/>
        <v>-0.69183092888401498</v>
      </c>
      <c r="R54" s="45">
        <f t="shared" si="12"/>
        <v>17.65678715141286</v>
      </c>
      <c r="S54" s="45">
        <f t="shared" si="12"/>
        <v>1.8231657208141394</v>
      </c>
      <c r="T54" s="45">
        <f t="shared" si="12"/>
        <v>57.295779513082323</v>
      </c>
      <c r="U54" s="45">
        <f t="shared" si="12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7">2*PI()*(1-0.83*L13)*(Q13+2.05*M13)</f>
        <v>0.80692477115366368</v>
      </c>
      <c r="G57" s="32">
        <f t="shared" ref="G57:G98" si="38">2*(1+2*L13)*((0.044/(K13^(1/6)))-(5/(K13^(2/3))))</f>
        <v>1.2086114899414382E-2</v>
      </c>
      <c r="H57" s="32">
        <f>G57/F57</f>
        <v>1.4977994642715967E-2</v>
      </c>
      <c r="I57" s="32">
        <f t="shared" ref="I57:I98" si="39">($B$2*$B$6)/(2*G13*TAN(O13))-0.5</f>
        <v>62.331853071795869</v>
      </c>
      <c r="J57" s="30">
        <f t="shared" ref="J57:J98" si="40">(2/PI())*ACOS((COSH((G13*I57)/$B$6))/COSH(I57))</f>
        <v>1</v>
      </c>
      <c r="K57" s="4">
        <f t="shared" ref="K57:K98" si="41">(($B$2*J13*F57*COS(P13))/(8*PI()*J57*G13*(SIN(P13)^2)))*(1-H57*TAN(P13))</f>
        <v>0.72449066214931568</v>
      </c>
      <c r="L57" s="31">
        <f>K57/(1-K57)</f>
        <v>2.6296410415750131</v>
      </c>
      <c r="M57" s="4">
        <f t="shared" ref="M57:M98" si="42">(($B$2*J13*F57)/(8*PI()*J57*G13*COS(P13)))*(1+H57*_xlfn.COT(P13))</f>
        <v>1.1124293301039259</v>
      </c>
      <c r="N57" s="4">
        <f t="shared" ref="N57:N98" si="43">M57/(1+M57)</f>
        <v>0.52661138256833295</v>
      </c>
      <c r="O57" s="46">
        <f t="shared" ref="O57:O98" si="44">TAN(P13)-((1+L57)/(1-N57))*TAN(O13)</f>
        <v>-2.4735499788430815E-6</v>
      </c>
      <c r="P57" s="31">
        <f>ABS(O57)</f>
        <v>2.4735499788430815E-6</v>
      </c>
      <c r="Q57" s="4">
        <f t="shared" ref="Q57:Q98" si="45">0.5*$B$9*(H13^2)*J13*F57</f>
        <v>275.51223102393993</v>
      </c>
      <c r="R57" s="32">
        <f t="shared" ref="R57:R98" si="46">0.5*$B$9*(H13^2)*J13*G57</f>
        <v>4.1266207202792957</v>
      </c>
      <c r="S57" s="32">
        <f t="shared" ref="S57:S98" si="47">$B$2*(Q57*COS(P13)-R57*SIN(P13))</f>
        <v>685.75108651210212</v>
      </c>
      <c r="T57" s="32">
        <f t="shared" ref="T57:T98" si="48">$B$2*(Q57*SIN(P13)+R57*COS(P13))*G13</f>
        <v>20.708672860348003</v>
      </c>
    </row>
    <row r="58" spans="1:32">
      <c r="F58" s="32">
        <f t="shared" si="37"/>
        <v>0.79919045955224566</v>
      </c>
      <c r="G58" s="32">
        <f t="shared" si="38"/>
        <v>1.1877093150870868E-2</v>
      </c>
      <c r="H58" s="32">
        <f t="shared" ref="H58:H98" si="49">G58/F58</f>
        <v>1.4861405074236155E-2</v>
      </c>
      <c r="I58" s="32">
        <f t="shared" si="39"/>
        <v>62.331853071795862</v>
      </c>
      <c r="J58" s="30">
        <f t="shared" si="40"/>
        <v>1</v>
      </c>
      <c r="K58" s="4">
        <f t="shared" si="41"/>
        <v>0.74624300246246666</v>
      </c>
      <c r="L58" s="31">
        <f t="shared" ref="L58:L98" si="50">K58/(1-K58)</f>
        <v>2.9407780266319139</v>
      </c>
      <c r="M58" s="4">
        <f t="shared" si="42"/>
        <v>0.98514373223872342</v>
      </c>
      <c r="N58" s="4">
        <f t="shared" si="43"/>
        <v>0.49625813800784024</v>
      </c>
      <c r="O58" s="46">
        <f t="shared" si="44"/>
        <v>-2.0921415370134255E-5</v>
      </c>
      <c r="P58" s="31">
        <f t="shared" ref="P58:P98" si="51">ABS(O58)</f>
        <v>2.0921415370134255E-5</v>
      </c>
      <c r="Q58" s="4">
        <f t="shared" si="45"/>
        <v>337.49149917608185</v>
      </c>
      <c r="R58" s="32">
        <f t="shared" si="46"/>
        <v>5.0155978783669894</v>
      </c>
      <c r="S58" s="32">
        <f t="shared" si="47"/>
        <v>878.78413394065774</v>
      </c>
      <c r="T58" s="32">
        <f t="shared" si="48"/>
        <v>27.059023024547198</v>
      </c>
    </row>
    <row r="59" spans="1:32">
      <c r="F59" s="32">
        <f t="shared" si="37"/>
        <v>0.78726057655929849</v>
      </c>
      <c r="G59" s="32">
        <f t="shared" si="38"/>
        <v>1.1658982555766915E-2</v>
      </c>
      <c r="H59" s="32">
        <f t="shared" si="49"/>
        <v>1.4809559760660429E-2</v>
      </c>
      <c r="I59" s="32">
        <f t="shared" si="39"/>
        <v>62.331853071795869</v>
      </c>
      <c r="J59" s="30">
        <f t="shared" si="40"/>
        <v>1</v>
      </c>
      <c r="K59" s="4">
        <f t="shared" si="41"/>
        <v>0.76417176436321999</v>
      </c>
      <c r="L59" s="31">
        <f t="shared" si="50"/>
        <v>3.2403743440636545</v>
      </c>
      <c r="M59" s="4">
        <f t="shared" si="42"/>
        <v>0.88012197035609663</v>
      </c>
      <c r="N59" s="4">
        <f t="shared" si="43"/>
        <v>0.46811961363836452</v>
      </c>
      <c r="O59" s="46">
        <f t="shared" si="44"/>
        <v>-1.6914833789183348E-6</v>
      </c>
      <c r="P59" s="31">
        <f t="shared" si="51"/>
        <v>1.6914833789183348E-6</v>
      </c>
      <c r="Q59" s="4">
        <f t="shared" si="45"/>
        <v>404.55542319461898</v>
      </c>
      <c r="R59" s="32">
        <f t="shared" si="46"/>
        <v>5.9912877162999791</v>
      </c>
      <c r="S59" s="32">
        <f t="shared" si="47"/>
        <v>1094.5019672888266</v>
      </c>
      <c r="T59" s="32">
        <f t="shared" si="48"/>
        <v>34.334639860015784</v>
      </c>
    </row>
    <row r="60" spans="1:32">
      <c r="F60" s="32">
        <f t="shared" si="37"/>
        <v>0.7725957168405938</v>
      </c>
      <c r="G60" s="32">
        <f t="shared" si="38"/>
        <v>1.1435328277695632E-2</v>
      </c>
      <c r="H60" s="32">
        <f t="shared" si="49"/>
        <v>1.4801180007130472E-2</v>
      </c>
      <c r="I60" s="32">
        <f t="shared" si="39"/>
        <v>62.331853071795855</v>
      </c>
      <c r="J60" s="30">
        <f t="shared" si="40"/>
        <v>1</v>
      </c>
      <c r="K60" s="4">
        <f t="shared" si="41"/>
        <v>0.77916102229406081</v>
      </c>
      <c r="L60" s="31">
        <f t="shared" si="50"/>
        <v>3.5281861489667015</v>
      </c>
      <c r="M60" s="4">
        <f t="shared" si="42"/>
        <v>0.79248885533089219</v>
      </c>
      <c r="N60" s="4">
        <f t="shared" si="43"/>
        <v>0.44211647563331674</v>
      </c>
      <c r="O60" s="46">
        <f t="shared" si="44"/>
        <v>-5.9725367224094938E-6</v>
      </c>
      <c r="P60" s="31">
        <f t="shared" si="51"/>
        <v>5.9725367224094938E-6</v>
      </c>
      <c r="Q60" s="4">
        <f t="shared" si="45"/>
        <v>476.477296461219</v>
      </c>
      <c r="R60" s="32">
        <f t="shared" si="46"/>
        <v>7.0524262342333728</v>
      </c>
      <c r="S60" s="32">
        <f t="shared" si="47"/>
        <v>1332.0496325618208</v>
      </c>
      <c r="T60" s="32">
        <f t="shared" si="48"/>
        <v>42.538878969396961</v>
      </c>
    </row>
    <row r="61" spans="1:32">
      <c r="F61" s="32">
        <f t="shared" si="37"/>
        <v>0.75624932619928298</v>
      </c>
      <c r="G61" s="32">
        <f t="shared" si="38"/>
        <v>1.1208572982969808E-2</v>
      </c>
      <c r="H61" s="32">
        <f t="shared" si="49"/>
        <v>1.4821266736594991E-2</v>
      </c>
      <c r="I61" s="32">
        <f t="shared" si="39"/>
        <v>62.331853071795862</v>
      </c>
      <c r="J61" s="30">
        <f t="shared" si="40"/>
        <v>1</v>
      </c>
      <c r="K61" s="4">
        <f t="shared" si="41"/>
        <v>0.7918458293728895</v>
      </c>
      <c r="L61" s="31">
        <f t="shared" si="50"/>
        <v>3.8041314617299222</v>
      </c>
      <c r="M61" s="4">
        <f t="shared" si="42"/>
        <v>0.71863393109047025</v>
      </c>
      <c r="N61" s="4">
        <f t="shared" si="43"/>
        <v>0.41814252476354768</v>
      </c>
      <c r="O61" s="46">
        <f t="shared" si="44"/>
        <v>-2.0538354761345801E-6</v>
      </c>
      <c r="P61" s="31">
        <f t="shared" si="51"/>
        <v>2.0538354761345801E-6</v>
      </c>
      <c r="Q61" s="4">
        <f t="shared" si="45"/>
        <v>553.08916416442332</v>
      </c>
      <c r="R61" s="32">
        <f t="shared" si="46"/>
        <v>8.1974820312012948</v>
      </c>
      <c r="S61" s="32">
        <f t="shared" si="47"/>
        <v>1590.6548155201158</v>
      </c>
      <c r="T61" s="32">
        <f t="shared" si="48"/>
        <v>51.676476817528183</v>
      </c>
    </row>
    <row r="62" spans="1:32">
      <c r="F62" s="32">
        <f t="shared" si="37"/>
        <v>0.73899385207017498</v>
      </c>
      <c r="G62" s="32">
        <f t="shared" si="38"/>
        <v>1.0980425121798837E-2</v>
      </c>
      <c r="H62" s="32">
        <f t="shared" si="49"/>
        <v>1.4858614981760544E-2</v>
      </c>
      <c r="I62" s="32">
        <f t="shared" si="39"/>
        <v>62.331853071795855</v>
      </c>
      <c r="J62" s="30">
        <f t="shared" si="40"/>
        <v>1</v>
      </c>
      <c r="K62" s="4">
        <f t="shared" si="41"/>
        <v>0.80271030731910242</v>
      </c>
      <c r="L62" s="31">
        <f t="shared" si="50"/>
        <v>4.068688517942145</v>
      </c>
      <c r="M62" s="4">
        <f t="shared" si="42"/>
        <v>0.65584685998176784</v>
      </c>
      <c r="N62" s="4">
        <f t="shared" si="43"/>
        <v>0.39607941762741827</v>
      </c>
      <c r="O62" s="46">
        <f t="shared" si="44"/>
        <v>-1.7592874284266813E-5</v>
      </c>
      <c r="P62" s="31">
        <f t="shared" si="51"/>
        <v>1.7592874284266813E-5</v>
      </c>
      <c r="Q62" s="4">
        <f t="shared" si="45"/>
        <v>634.28934224392788</v>
      </c>
      <c r="R62" s="32">
        <f t="shared" si="46"/>
        <v>9.4246611234366675</v>
      </c>
      <c r="S62" s="32">
        <f t="shared" si="47"/>
        <v>1869.7033254812409</v>
      </c>
      <c r="T62" s="32">
        <f t="shared" si="48"/>
        <v>61.756509275927627</v>
      </c>
    </row>
    <row r="63" spans="1:32">
      <c r="F63" s="32">
        <f t="shared" si="37"/>
        <v>0.71472547648225371</v>
      </c>
      <c r="G63" s="32">
        <f t="shared" si="38"/>
        <v>1.0795161372327449E-2</v>
      </c>
      <c r="H63" s="32">
        <f t="shared" si="49"/>
        <v>1.5103926930741621E-2</v>
      </c>
      <c r="I63" s="32">
        <f t="shared" si="39"/>
        <v>62.331853071795862</v>
      </c>
      <c r="J63" s="30">
        <f t="shared" si="40"/>
        <v>1</v>
      </c>
      <c r="K63" s="4">
        <f t="shared" si="41"/>
        <v>0.81182821649959613</v>
      </c>
      <c r="L63" s="31">
        <f t="shared" si="50"/>
        <v>4.3142930432917632</v>
      </c>
      <c r="M63" s="4">
        <f t="shared" si="42"/>
        <v>0.59519582370808399</v>
      </c>
      <c r="N63" s="4">
        <f t="shared" si="43"/>
        <v>0.37311771687348844</v>
      </c>
      <c r="O63" s="46">
        <f t="shared" si="44"/>
        <v>-4.5944134852149432E-7</v>
      </c>
      <c r="P63" s="31">
        <f t="shared" si="51"/>
        <v>4.5944134852149432E-7</v>
      </c>
      <c r="Q63" s="4">
        <f t="shared" si="45"/>
        <v>713.30705220990012</v>
      </c>
      <c r="R63" s="32">
        <f t="shared" si="46"/>
        <v>10.77373759576103</v>
      </c>
      <c r="S63" s="32">
        <f t="shared" si="47"/>
        <v>2153.4478894772369</v>
      </c>
      <c r="T63" s="32">
        <f t="shared" si="48"/>
        <v>71.895533288668915</v>
      </c>
    </row>
    <row r="64" spans="1:32">
      <c r="F64" s="32">
        <f t="shared" si="37"/>
        <v>0.69053963472315916</v>
      </c>
      <c r="G64" s="32">
        <f t="shared" si="38"/>
        <v>1.0610087488092548E-2</v>
      </c>
      <c r="H64" s="32">
        <f t="shared" si="49"/>
        <v>1.5364921801116E-2</v>
      </c>
      <c r="I64" s="32">
        <f t="shared" si="39"/>
        <v>62.331853071795862</v>
      </c>
      <c r="J64" s="30">
        <f t="shared" si="40"/>
        <v>1</v>
      </c>
      <c r="K64" s="4">
        <f t="shared" si="41"/>
        <v>0.81970820166508329</v>
      </c>
      <c r="L64" s="31">
        <f t="shared" si="50"/>
        <v>4.5465640103182237</v>
      </c>
      <c r="M64" s="4">
        <f t="shared" si="42"/>
        <v>0.54293823866180235</v>
      </c>
      <c r="N64" s="4">
        <f t="shared" si="43"/>
        <v>0.35188591808619335</v>
      </c>
      <c r="O64" s="46">
        <f t="shared" si="44"/>
        <v>-2.3766342640008098E-5</v>
      </c>
      <c r="P64" s="31">
        <f t="shared" si="51"/>
        <v>2.3766342640008098E-5</v>
      </c>
      <c r="Q64" s="4">
        <f t="shared" si="45"/>
        <v>794.86017970264948</v>
      </c>
      <c r="R64" s="32">
        <f t="shared" si="46"/>
        <v>12.212964503952222</v>
      </c>
      <c r="S64" s="32">
        <f t="shared" si="47"/>
        <v>2450.7504301721983</v>
      </c>
      <c r="T64" s="32">
        <f t="shared" si="48"/>
        <v>82.664587078329021</v>
      </c>
    </row>
    <row r="65" spans="6:20">
      <c r="F65" s="32">
        <f t="shared" si="37"/>
        <v>0.66672030952216366</v>
      </c>
      <c r="G65" s="32">
        <f t="shared" si="38"/>
        <v>1.0425807371291031E-2</v>
      </c>
      <c r="H65" s="32">
        <f t="shared" si="49"/>
        <v>1.5637452800505169E-2</v>
      </c>
      <c r="I65" s="32">
        <f t="shared" si="39"/>
        <v>62.331853071795848</v>
      </c>
      <c r="J65" s="30">
        <f t="shared" si="40"/>
        <v>1</v>
      </c>
      <c r="K65" s="4">
        <f t="shared" si="41"/>
        <v>0.82656069073000715</v>
      </c>
      <c r="L65" s="31">
        <f t="shared" si="50"/>
        <v>4.7657056189222979</v>
      </c>
      <c r="M65" s="4">
        <f t="shared" si="42"/>
        <v>0.49758165207080729</v>
      </c>
      <c r="N65" s="4">
        <f t="shared" si="43"/>
        <v>0.33225677637193773</v>
      </c>
      <c r="O65" s="46">
        <f t="shared" si="44"/>
        <v>-1.1568437615405713E-5</v>
      </c>
      <c r="P65" s="31">
        <f t="shared" si="51"/>
        <v>1.1568437615405713E-5</v>
      </c>
      <c r="Q65" s="4">
        <f t="shared" si="45"/>
        <v>878.74393629751705</v>
      </c>
      <c r="R65" s="32">
        <f t="shared" si="46"/>
        <v>13.741316827582544</v>
      </c>
      <c r="S65" s="32">
        <f t="shared" si="47"/>
        <v>2760.4784208949068</v>
      </c>
      <c r="T65" s="32">
        <f t="shared" si="48"/>
        <v>94.031571107180056</v>
      </c>
    </row>
    <row r="66" spans="6:20">
      <c r="F66" s="32">
        <f t="shared" si="37"/>
        <v>0.64347480065862839</v>
      </c>
      <c r="G66" s="32">
        <f t="shared" si="38"/>
        <v>1.0242755788049175E-2</v>
      </c>
      <c r="H66" s="32">
        <f t="shared" si="49"/>
        <v>1.5917881753201846E-2</v>
      </c>
      <c r="I66" s="32">
        <f t="shared" si="39"/>
        <v>62.331853071795862</v>
      </c>
      <c r="J66" s="30">
        <f t="shared" si="40"/>
        <v>1</v>
      </c>
      <c r="K66" s="4">
        <f t="shared" si="41"/>
        <v>0.83257155209496947</v>
      </c>
      <c r="L66" s="31">
        <f t="shared" si="50"/>
        <v>4.972700652204721</v>
      </c>
      <c r="M66" s="4">
        <f t="shared" si="42"/>
        <v>0.45795951289189507</v>
      </c>
      <c r="N66" s="4">
        <f t="shared" si="43"/>
        <v>0.31410989732048339</v>
      </c>
      <c r="O66" s="46">
        <f t="shared" si="44"/>
        <v>-6.3004716966963414E-6</v>
      </c>
      <c r="P66" s="31">
        <f t="shared" si="51"/>
        <v>6.3004716966963414E-6</v>
      </c>
      <c r="Q66" s="4">
        <f t="shared" si="45"/>
        <v>964.80041979110592</v>
      </c>
      <c r="R66" s="32">
        <f t="shared" si="46"/>
        <v>15.357578997674326</v>
      </c>
      <c r="S66" s="32">
        <f t="shared" si="47"/>
        <v>3081.6833396317152</v>
      </c>
      <c r="T66" s="32">
        <f t="shared" si="48"/>
        <v>105.96913230801158</v>
      </c>
    </row>
    <row r="67" spans="6:20">
      <c r="F67" s="32">
        <f t="shared" si="37"/>
        <v>0.62093713909232851</v>
      </c>
      <c r="G67" s="32">
        <f t="shared" si="38"/>
        <v>1.0061244356680221E-2</v>
      </c>
      <c r="H67" s="32">
        <f t="shared" si="49"/>
        <v>1.6203321919812226E-2</v>
      </c>
      <c r="I67" s="32">
        <f t="shared" si="39"/>
        <v>62.331853071795869</v>
      </c>
      <c r="J67" s="30">
        <f t="shared" si="40"/>
        <v>1</v>
      </c>
      <c r="K67" s="4">
        <f t="shared" si="41"/>
        <v>0.83788019592616647</v>
      </c>
      <c r="L67" s="31">
        <f t="shared" si="50"/>
        <v>5.1682778714966515</v>
      </c>
      <c r="M67" s="4">
        <f t="shared" si="42"/>
        <v>0.42313906000333629</v>
      </c>
      <c r="N67" s="4">
        <f t="shared" si="43"/>
        <v>0.29732797861815718</v>
      </c>
      <c r="O67" s="46">
        <f t="shared" si="44"/>
        <v>-3.2322463983103233E-6</v>
      </c>
      <c r="P67" s="31">
        <f t="shared" si="51"/>
        <v>3.2322463983103233E-6</v>
      </c>
      <c r="Q67" s="4">
        <f t="shared" si="45"/>
        <v>1052.892004881101</v>
      </c>
      <c r="R67" s="32">
        <f t="shared" si="46"/>
        <v>17.060348101884983</v>
      </c>
      <c r="S67" s="32">
        <f t="shared" si="47"/>
        <v>3413.5167894487572</v>
      </c>
      <c r="T67" s="32">
        <f t="shared" si="48"/>
        <v>118.45273073338664</v>
      </c>
    </row>
    <row r="68" spans="6:20">
      <c r="F68" s="32">
        <f t="shared" si="37"/>
        <v>0.59986312371523998</v>
      </c>
      <c r="G68" s="32">
        <f t="shared" si="38"/>
        <v>9.9155329297844486E-3</v>
      </c>
      <c r="H68" s="32">
        <f t="shared" si="49"/>
        <v>1.652965908017949E-2</v>
      </c>
      <c r="I68" s="32">
        <f t="shared" si="39"/>
        <v>62.331853071795869</v>
      </c>
      <c r="J68" s="30">
        <f t="shared" si="40"/>
        <v>0.99999999999999989</v>
      </c>
      <c r="K68" s="4">
        <f t="shared" si="41"/>
        <v>0.84249471041687263</v>
      </c>
      <c r="L68" s="31">
        <f t="shared" si="50"/>
        <v>5.3489931204642174</v>
      </c>
      <c r="M68" s="4">
        <f t="shared" si="42"/>
        <v>0.39115750867620042</v>
      </c>
      <c r="N68" s="4">
        <f t="shared" si="43"/>
        <v>0.28117413465885582</v>
      </c>
      <c r="O68" s="46">
        <f t="shared" si="44"/>
        <v>-4.3906538794713512E-6</v>
      </c>
      <c r="P68" s="31">
        <f t="shared" si="51"/>
        <v>4.3906538794713512E-6</v>
      </c>
      <c r="Q68" s="4">
        <f t="shared" si="45"/>
        <v>1139.808923080823</v>
      </c>
      <c r="R68" s="32">
        <f t="shared" si="46"/>
        <v>18.840652915072532</v>
      </c>
      <c r="S68" s="32">
        <f t="shared" si="47"/>
        <v>3746.8230541810094</v>
      </c>
      <c r="T68" s="32">
        <f t="shared" si="48"/>
        <v>130.97821269303898</v>
      </c>
    </row>
    <row r="69" spans="6:20">
      <c r="F69" s="32">
        <f t="shared" si="37"/>
        <v>0.57950765561966866</v>
      </c>
      <c r="G69" s="32">
        <f t="shared" si="38"/>
        <v>9.771377831747103E-3</v>
      </c>
      <c r="H69" s="32">
        <f t="shared" si="49"/>
        <v>1.686151638721416E-2</v>
      </c>
      <c r="I69" s="32">
        <f t="shared" si="39"/>
        <v>62.331853071795862</v>
      </c>
      <c r="J69" s="30">
        <f t="shared" si="40"/>
        <v>0.99999999999999956</v>
      </c>
      <c r="K69" s="4">
        <f t="shared" si="41"/>
        <v>0.84660244014183872</v>
      </c>
      <c r="L69" s="31">
        <f t="shared" si="50"/>
        <v>5.5190085221997522</v>
      </c>
      <c r="M69" s="4">
        <f t="shared" si="42"/>
        <v>0.36282120762204761</v>
      </c>
      <c r="N69" s="4">
        <f t="shared" si="43"/>
        <v>0.26622803166904424</v>
      </c>
      <c r="O69" s="46">
        <f t="shared" si="44"/>
        <v>-1.1751545059279778E-6</v>
      </c>
      <c r="P69" s="31">
        <f t="shared" si="51"/>
        <v>1.1751545059279778E-6</v>
      </c>
      <c r="Q69" s="4">
        <f t="shared" si="45"/>
        <v>1228.070693170848</v>
      </c>
      <c r="R69" s="32">
        <f t="shared" si="46"/>
        <v>20.707134117557704</v>
      </c>
      <c r="S69" s="32">
        <f t="shared" si="47"/>
        <v>4087.5943930004114</v>
      </c>
      <c r="T69" s="32">
        <f t="shared" si="48"/>
        <v>143.91225460340971</v>
      </c>
    </row>
    <row r="70" spans="6:20">
      <c r="F70" s="32">
        <f t="shared" si="37"/>
        <v>0.55990577475322256</v>
      </c>
      <c r="G70" s="32">
        <f t="shared" si="38"/>
        <v>9.628856601347326E-3</v>
      </c>
      <c r="H70" s="32">
        <f t="shared" si="49"/>
        <v>1.7197280391671663E-2</v>
      </c>
      <c r="I70" s="32">
        <f t="shared" si="39"/>
        <v>62.331853071795862</v>
      </c>
      <c r="J70" s="30">
        <f t="shared" si="40"/>
        <v>0.99999999999999845</v>
      </c>
      <c r="K70" s="4">
        <f t="shared" si="41"/>
        <v>0.85028020725103592</v>
      </c>
      <c r="L70" s="31">
        <f t="shared" si="50"/>
        <v>5.6791436298386078</v>
      </c>
      <c r="M70" s="4">
        <f t="shared" si="42"/>
        <v>0.33759251371009863</v>
      </c>
      <c r="N70" s="4">
        <f t="shared" si="43"/>
        <v>0.25238816025795008</v>
      </c>
      <c r="O70" s="46">
        <f t="shared" si="44"/>
        <v>-8.3157718755444421E-7</v>
      </c>
      <c r="P70" s="31">
        <f t="shared" si="51"/>
        <v>8.3157718755444421E-7</v>
      </c>
      <c r="Q70" s="4">
        <f t="shared" si="45"/>
        <v>1317.5819885727917</v>
      </c>
      <c r="R70" s="32">
        <f t="shared" si="46"/>
        <v>22.658826896502628</v>
      </c>
      <c r="S70" s="32">
        <f t="shared" si="47"/>
        <v>4435.1953389215005</v>
      </c>
      <c r="T70" s="32">
        <f t="shared" si="48"/>
        <v>157.23392071928794</v>
      </c>
    </row>
    <row r="71" spans="6:20">
      <c r="F71" s="32">
        <f t="shared" si="37"/>
        <v>0.54107118433265944</v>
      </c>
      <c r="G71" s="32">
        <f t="shared" si="38"/>
        <v>9.4880175327158953E-3</v>
      </c>
      <c r="H71" s="32">
        <f t="shared" si="49"/>
        <v>1.7535617877004712E-2</v>
      </c>
      <c r="I71" s="32">
        <f t="shared" si="39"/>
        <v>62.331853071795869</v>
      </c>
      <c r="J71" s="30">
        <f t="shared" si="40"/>
        <v>0.99999999999999467</v>
      </c>
      <c r="K71" s="4">
        <f t="shared" si="41"/>
        <v>0.85358887646098347</v>
      </c>
      <c r="L71" s="31">
        <f t="shared" si="50"/>
        <v>5.8300821401286074</v>
      </c>
      <c r="M71" s="4">
        <f t="shared" si="42"/>
        <v>0.31502865230948401</v>
      </c>
      <c r="N71" s="4">
        <f t="shared" si="43"/>
        <v>0.23956029532605494</v>
      </c>
      <c r="O71" s="46">
        <f t="shared" si="44"/>
        <v>-3.6642318734791957E-8</v>
      </c>
      <c r="P71" s="31">
        <f t="shared" si="51"/>
        <v>3.6642318734791957E-8</v>
      </c>
      <c r="Q71" s="4">
        <f t="shared" si="45"/>
        <v>1408.2572793989468</v>
      </c>
      <c r="R71" s="32">
        <f t="shared" si="46"/>
        <v>24.694661524050193</v>
      </c>
      <c r="S71" s="32">
        <f t="shared" si="47"/>
        <v>4789.0594899632606</v>
      </c>
      <c r="T71" s="32">
        <f t="shared" si="48"/>
        <v>170.92438200428489</v>
      </c>
    </row>
    <row r="72" spans="6:20">
      <c r="F72" s="32">
        <f t="shared" si="37"/>
        <v>0.5230036971897688</v>
      </c>
      <c r="G72" s="32">
        <f t="shared" si="38"/>
        <v>9.3488869472362936E-3</v>
      </c>
      <c r="H72" s="32">
        <f t="shared" si="49"/>
        <v>1.7875374490601555E-2</v>
      </c>
      <c r="I72" s="32">
        <f t="shared" si="39"/>
        <v>62.331853071795855</v>
      </c>
      <c r="J72" s="30">
        <f t="shared" si="40"/>
        <v>0.99999999999998146</v>
      </c>
      <c r="K72" s="4">
        <f t="shared" si="41"/>
        <v>0.85658002881003714</v>
      </c>
      <c r="L72" s="31">
        <f t="shared" si="50"/>
        <v>5.9725296393727367</v>
      </c>
      <c r="M72" s="4">
        <f t="shared" si="42"/>
        <v>0.29476318134015672</v>
      </c>
      <c r="N72" s="4">
        <f t="shared" si="43"/>
        <v>0.22765798841689283</v>
      </c>
      <c r="O72" s="46">
        <f t="shared" si="44"/>
        <v>-1.9793127695733048E-6</v>
      </c>
      <c r="P72" s="31">
        <f t="shared" si="51"/>
        <v>1.9793127695733048E-6</v>
      </c>
      <c r="Q72" s="4">
        <f t="shared" si="45"/>
        <v>1500.0225262992572</v>
      </c>
      <c r="R72" s="32">
        <f t="shared" si="46"/>
        <v>26.813464401937441</v>
      </c>
      <c r="S72" s="32">
        <f t="shared" si="47"/>
        <v>5148.6925893985353</v>
      </c>
      <c r="T72" s="32">
        <f t="shared" si="48"/>
        <v>184.96696302091215</v>
      </c>
    </row>
    <row r="73" spans="6:20">
      <c r="F73" s="32">
        <f t="shared" si="37"/>
        <v>0.50765311428904192</v>
      </c>
      <c r="G73" s="32">
        <f t="shared" si="38"/>
        <v>9.2393317036281487E-3</v>
      </c>
      <c r="H73" s="32">
        <f t="shared" si="49"/>
        <v>1.82000886896314E-2</v>
      </c>
      <c r="I73" s="32">
        <f t="shared" si="39"/>
        <v>62.331853071795855</v>
      </c>
      <c r="J73" s="30">
        <f t="shared" si="40"/>
        <v>0.99999999999993539</v>
      </c>
      <c r="K73" s="4">
        <f t="shared" si="41"/>
        <v>0.85922154355954483</v>
      </c>
      <c r="L73" s="31">
        <f t="shared" si="50"/>
        <v>6.1033595997905286</v>
      </c>
      <c r="M73" s="4">
        <f t="shared" si="42"/>
        <v>0.2759330400107663</v>
      </c>
      <c r="N73" s="4">
        <f t="shared" si="43"/>
        <v>0.21625981251213464</v>
      </c>
      <c r="O73" s="46">
        <f t="shared" si="44"/>
        <v>-2.6607334357997559E-6</v>
      </c>
      <c r="P73" s="31">
        <f t="shared" si="51"/>
        <v>2.6607334357997559E-6</v>
      </c>
      <c r="Q73" s="4">
        <f t="shared" si="45"/>
        <v>1589.9537998606609</v>
      </c>
      <c r="R73" s="32">
        <f t="shared" si="46"/>
        <v>28.93730016988048</v>
      </c>
      <c r="S73" s="32">
        <f t="shared" si="47"/>
        <v>5505.1074797558058</v>
      </c>
      <c r="T73" s="32">
        <f t="shared" si="48"/>
        <v>198.84402920957442</v>
      </c>
    </row>
    <row r="74" spans="6:20">
      <c r="F74" s="32">
        <f t="shared" si="37"/>
        <v>0.49288794912521389</v>
      </c>
      <c r="G74" s="32">
        <f t="shared" si="38"/>
        <v>9.1311959458724827E-3</v>
      </c>
      <c r="H74" s="32">
        <f t="shared" si="49"/>
        <v>1.8525906267496881E-2</v>
      </c>
      <c r="I74" s="32">
        <f t="shared" si="39"/>
        <v>62.331853071795862</v>
      </c>
      <c r="J74" s="30">
        <f t="shared" si="40"/>
        <v>0.9999999999997754</v>
      </c>
      <c r="K74" s="4">
        <f t="shared" si="41"/>
        <v>0.86162266084522743</v>
      </c>
      <c r="L74" s="31">
        <f t="shared" si="50"/>
        <v>6.2266167719955794</v>
      </c>
      <c r="M74" s="4">
        <f t="shared" si="42"/>
        <v>0.2589363950518293</v>
      </c>
      <c r="N74" s="4">
        <f t="shared" si="43"/>
        <v>0.20567869518234805</v>
      </c>
      <c r="O74" s="46">
        <f t="shared" si="44"/>
        <v>-5.7902507122342683E-8</v>
      </c>
      <c r="P74" s="31">
        <f t="shared" si="51"/>
        <v>5.7902507122342683E-8</v>
      </c>
      <c r="Q74" s="4">
        <f t="shared" si="45"/>
        <v>1680.6475939813747</v>
      </c>
      <c r="R74" s="32">
        <f t="shared" si="46"/>
        <v>31.135519794793101</v>
      </c>
      <c r="S74" s="32">
        <f t="shared" si="47"/>
        <v>5865.5622877081332</v>
      </c>
      <c r="T74" s="32">
        <f t="shared" si="48"/>
        <v>212.99308683019859</v>
      </c>
    </row>
    <row r="75" spans="6:20">
      <c r="F75" s="32">
        <f t="shared" si="37"/>
        <v>0.47869841947809766</v>
      </c>
      <c r="G75" s="32">
        <f t="shared" si="38"/>
        <v>9.0244540536411136E-3</v>
      </c>
      <c r="H75" s="32">
        <f t="shared" si="49"/>
        <v>1.8852065698232407E-2</v>
      </c>
      <c r="I75" s="32">
        <f t="shared" si="39"/>
        <v>62.331853071795862</v>
      </c>
      <c r="J75" s="30">
        <f t="shared" si="40"/>
        <v>0.99999999999921863</v>
      </c>
      <c r="K75" s="4">
        <f t="shared" si="41"/>
        <v>0.86381729877212809</v>
      </c>
      <c r="L75" s="31">
        <f t="shared" si="50"/>
        <v>6.3430765507193101</v>
      </c>
      <c r="M75" s="4">
        <f t="shared" si="42"/>
        <v>0.24354098929749951</v>
      </c>
      <c r="N75" s="4">
        <f t="shared" si="43"/>
        <v>0.19584476216990687</v>
      </c>
      <c r="O75" s="46">
        <f t="shared" si="44"/>
        <v>-9.1780768520788314E-6</v>
      </c>
      <c r="P75" s="31">
        <f t="shared" si="51"/>
        <v>9.1780768520788314E-6</v>
      </c>
      <c r="Q75" s="4">
        <f t="shared" si="45"/>
        <v>1772.068018790864</v>
      </c>
      <c r="R75" s="32">
        <f t="shared" si="46"/>
        <v>33.407142711981912</v>
      </c>
      <c r="S75" s="32">
        <f t="shared" si="47"/>
        <v>6229.770440297084</v>
      </c>
      <c r="T75" s="32">
        <f t="shared" si="48"/>
        <v>227.40442138099979</v>
      </c>
    </row>
    <row r="76" spans="6:20">
      <c r="F76" s="32">
        <f t="shared" si="37"/>
        <v>0.46506756089195384</v>
      </c>
      <c r="G76" s="32">
        <f t="shared" si="38"/>
        <v>8.9190774157288724E-3</v>
      </c>
      <c r="H76" s="32">
        <f t="shared" si="49"/>
        <v>1.9178025228469942E-2</v>
      </c>
      <c r="I76" s="32">
        <f t="shared" si="39"/>
        <v>62.331853071795862</v>
      </c>
      <c r="J76" s="30">
        <f t="shared" si="40"/>
        <v>0.99999999999728162</v>
      </c>
      <c r="K76" s="4">
        <f t="shared" si="41"/>
        <v>0.86582725973588126</v>
      </c>
      <c r="L76" s="31">
        <f t="shared" si="50"/>
        <v>6.4530787552784732</v>
      </c>
      <c r="M76" s="4">
        <f t="shared" si="42"/>
        <v>0.22954884529274064</v>
      </c>
      <c r="N76" s="4">
        <f t="shared" si="43"/>
        <v>0.18669355525935846</v>
      </c>
      <c r="O76" s="46">
        <f t="shared" si="44"/>
        <v>-1.498216237338923E-5</v>
      </c>
      <c r="P76" s="31">
        <f t="shared" si="51"/>
        <v>1.498216237338923E-5</v>
      </c>
      <c r="Q76" s="4">
        <f t="shared" si="45"/>
        <v>1864.1725976187022</v>
      </c>
      <c r="R76" s="32">
        <f t="shared" si="46"/>
        <v>35.751149107353818</v>
      </c>
      <c r="S76" s="32">
        <f t="shared" si="47"/>
        <v>6597.4421952427765</v>
      </c>
      <c r="T76" s="32">
        <f t="shared" si="48"/>
        <v>242.06834348149758</v>
      </c>
    </row>
    <row r="77" spans="6:20">
      <c r="F77" s="32">
        <f t="shared" si="37"/>
        <v>0.45197562645645678</v>
      </c>
      <c r="G77" s="32">
        <f t="shared" si="38"/>
        <v>8.8150354698930296E-3</v>
      </c>
      <c r="H77" s="32">
        <f t="shared" si="49"/>
        <v>1.9503342556332001E-2</v>
      </c>
      <c r="I77" s="32">
        <f t="shared" si="39"/>
        <v>62.331853071795855</v>
      </c>
      <c r="J77" s="30">
        <f t="shared" si="40"/>
        <v>0.99999999999054356</v>
      </c>
      <c r="K77" s="4">
        <f t="shared" si="41"/>
        <v>0.86766997475089058</v>
      </c>
      <c r="L77" s="31">
        <f t="shared" si="50"/>
        <v>6.5568639703462157</v>
      </c>
      <c r="M77" s="4">
        <f t="shared" si="42"/>
        <v>0.21679147110344227</v>
      </c>
      <c r="N77" s="4">
        <f t="shared" si="43"/>
        <v>0.17816649463103637</v>
      </c>
      <c r="O77" s="46">
        <f t="shared" si="44"/>
        <v>-1.5351495670778981E-6</v>
      </c>
      <c r="P77" s="31">
        <f t="shared" si="51"/>
        <v>1.5351495670778981E-6</v>
      </c>
      <c r="Q77" s="4">
        <f t="shared" si="45"/>
        <v>1956.9199271999357</v>
      </c>
      <c r="R77" s="32">
        <f t="shared" si="46"/>
        <v>38.166479695492626</v>
      </c>
      <c r="S77" s="32">
        <f t="shared" si="47"/>
        <v>6968.30960344714</v>
      </c>
      <c r="T77" s="32">
        <f t="shared" si="48"/>
        <v>256.97583511885</v>
      </c>
    </row>
    <row r="78" spans="6:20">
      <c r="F78" s="32">
        <f t="shared" si="37"/>
        <v>0.44241264253609774</v>
      </c>
      <c r="G78" s="32">
        <f t="shared" si="38"/>
        <v>8.7365947242493414E-3</v>
      </c>
      <c r="H78" s="32">
        <f t="shared" si="49"/>
        <v>1.9747615425652076E-2</v>
      </c>
      <c r="I78" s="32">
        <f t="shared" si="39"/>
        <v>62.331853071795862</v>
      </c>
      <c r="J78" s="30">
        <f t="shared" si="40"/>
        <v>0.99999999996710465</v>
      </c>
      <c r="K78" s="4">
        <f t="shared" si="41"/>
        <v>0.86928643865906441</v>
      </c>
      <c r="L78" s="31">
        <f t="shared" si="50"/>
        <v>6.6503156194462116</v>
      </c>
      <c r="M78" s="4">
        <f t="shared" si="42"/>
        <v>0.20463784959261233</v>
      </c>
      <c r="N78" s="4">
        <f t="shared" si="43"/>
        <v>0.16987499576060749</v>
      </c>
      <c r="O78" s="46">
        <f t="shared" si="44"/>
        <v>-2.6916992296177611E-7</v>
      </c>
      <c r="P78" s="31">
        <f t="shared" si="51"/>
        <v>2.6916992296177611E-7</v>
      </c>
      <c r="Q78" s="4">
        <f t="shared" si="45"/>
        <v>2046.0447155470922</v>
      </c>
      <c r="R78" s="32">
        <f t="shared" si="46"/>
        <v>40.404504186311669</v>
      </c>
      <c r="S78" s="32">
        <f t="shared" si="47"/>
        <v>7328.7732154954756</v>
      </c>
      <c r="T78" s="32">
        <f t="shared" si="48"/>
        <v>271.2896526556051</v>
      </c>
    </row>
    <row r="79" spans="6:20">
      <c r="F79" s="32">
        <f t="shared" si="37"/>
        <v>0.43319898834929804</v>
      </c>
      <c r="G79" s="32">
        <f t="shared" si="38"/>
        <v>8.6592351961759326E-3</v>
      </c>
      <c r="H79" s="32">
        <f t="shared" si="49"/>
        <v>1.9989047594898345E-2</v>
      </c>
      <c r="I79" s="32">
        <f t="shared" si="39"/>
        <v>62.331853071795862</v>
      </c>
      <c r="J79" s="30">
        <f t="shared" si="40"/>
        <v>0.99999999988556909</v>
      </c>
      <c r="K79" s="4">
        <f t="shared" si="41"/>
        <v>0.87078045815380911</v>
      </c>
      <c r="L79" s="31">
        <f t="shared" si="50"/>
        <v>6.7387675711642201</v>
      </c>
      <c r="M79" s="4">
        <f t="shared" si="42"/>
        <v>0.19352282475095919</v>
      </c>
      <c r="N79" s="4">
        <f t="shared" si="43"/>
        <v>0.16214421772062859</v>
      </c>
      <c r="O79" s="46">
        <f t="shared" si="44"/>
        <v>-1.4029649444191605E-5</v>
      </c>
      <c r="P79" s="31">
        <f t="shared" si="51"/>
        <v>1.4029649444191605E-5</v>
      </c>
      <c r="Q79" s="4">
        <f t="shared" si="45"/>
        <v>2135.537875136843</v>
      </c>
      <c r="R79" s="32">
        <f t="shared" si="46"/>
        <v>42.687368226818435</v>
      </c>
      <c r="S79" s="32">
        <f t="shared" si="47"/>
        <v>7691.0526388403987</v>
      </c>
      <c r="T79" s="32">
        <f t="shared" si="48"/>
        <v>285.76635982522782</v>
      </c>
    </row>
    <row r="80" spans="6:20">
      <c r="F80" s="32">
        <f t="shared" si="37"/>
        <v>0.42431865297337856</v>
      </c>
      <c r="G80" s="32">
        <f t="shared" si="38"/>
        <v>8.5829135006436352E-3</v>
      </c>
      <c r="H80" s="32">
        <f t="shared" si="49"/>
        <v>2.0227518730321102E-2</v>
      </c>
      <c r="I80" s="32">
        <f t="shared" si="39"/>
        <v>62.331853071795862</v>
      </c>
      <c r="J80" s="30">
        <f t="shared" si="40"/>
        <v>0.99999999960193775</v>
      </c>
      <c r="K80" s="4">
        <f t="shared" si="41"/>
        <v>0.87215462535263255</v>
      </c>
      <c r="L80" s="31">
        <f t="shared" si="50"/>
        <v>6.8219489970464231</v>
      </c>
      <c r="M80" s="4">
        <f t="shared" si="42"/>
        <v>0.18332869172345581</v>
      </c>
      <c r="N80" s="4">
        <f t="shared" si="43"/>
        <v>0.15492626267385373</v>
      </c>
      <c r="O80" s="46">
        <f t="shared" si="44"/>
        <v>-8.1758563863498779E-7</v>
      </c>
      <c r="P80" s="31">
        <f t="shared" si="51"/>
        <v>8.1758563863498779E-7</v>
      </c>
      <c r="Q80" s="4">
        <f t="shared" si="45"/>
        <v>2225.3674772552517</v>
      </c>
      <c r="R80" s="32">
        <f t="shared" si="46"/>
        <v>45.013662328028026</v>
      </c>
      <c r="S80" s="32">
        <f t="shared" si="47"/>
        <v>8054.9551650005851</v>
      </c>
      <c r="T80" s="32">
        <f t="shared" si="48"/>
        <v>300.39969604214747</v>
      </c>
    </row>
    <row r="81" spans="6:20">
      <c r="F81" s="32">
        <f t="shared" si="37"/>
        <v>0.41576479381497916</v>
      </c>
      <c r="G81" s="32">
        <f t="shared" si="38"/>
        <v>8.5075884554039315E-3</v>
      </c>
      <c r="H81" s="32">
        <f t="shared" si="49"/>
        <v>2.0462503275806274E-2</v>
      </c>
      <c r="I81" s="32">
        <f t="shared" si="39"/>
        <v>62.331853071795862</v>
      </c>
      <c r="J81" s="30">
        <f t="shared" si="40"/>
        <v>0.99999999861529087</v>
      </c>
      <c r="K81" s="4">
        <f t="shared" si="41"/>
        <v>0.87343668312762646</v>
      </c>
      <c r="L81" s="31">
        <f t="shared" si="50"/>
        <v>6.9011835712902503</v>
      </c>
      <c r="M81" s="4">
        <f t="shared" si="42"/>
        <v>0.17395752016343666</v>
      </c>
      <c r="N81" s="4">
        <f t="shared" si="43"/>
        <v>0.14818042150214988</v>
      </c>
      <c r="O81" s="46">
        <f t="shared" si="44"/>
        <v>-1.7844942258760099E-5</v>
      </c>
      <c r="P81" s="31">
        <f t="shared" si="51"/>
        <v>1.7844942258760099E-5</v>
      </c>
      <c r="Q81" s="4">
        <f t="shared" si="45"/>
        <v>2315.552112033753</v>
      </c>
      <c r="R81" s="32">
        <f t="shared" si="46"/>
        <v>47.381992677790805</v>
      </c>
      <c r="S81" s="32">
        <f t="shared" si="47"/>
        <v>8420.4896028268995</v>
      </c>
      <c r="T81" s="32">
        <f t="shared" si="48"/>
        <v>315.18924033378715</v>
      </c>
    </row>
    <row r="82" spans="6:20">
      <c r="F82" s="32">
        <f t="shared" si="37"/>
        <v>0.40751823326722547</v>
      </c>
      <c r="G82" s="32">
        <f t="shared" si="38"/>
        <v>8.433221001216613E-3</v>
      </c>
      <c r="H82" s="32">
        <f t="shared" si="49"/>
        <v>2.0694094920868544E-2</v>
      </c>
      <c r="I82" s="32">
        <f t="shared" si="39"/>
        <v>62.331853071795862</v>
      </c>
      <c r="J82" s="30">
        <f t="shared" si="40"/>
        <v>0.99999999518311622</v>
      </c>
      <c r="K82" s="4">
        <f t="shared" si="41"/>
        <v>0.87461909980091068</v>
      </c>
      <c r="L82" s="31">
        <f t="shared" si="50"/>
        <v>6.9756964450895156</v>
      </c>
      <c r="M82" s="4">
        <f t="shared" si="42"/>
        <v>0.16531979274809291</v>
      </c>
      <c r="N82" s="4">
        <f t="shared" si="43"/>
        <v>0.14186645912726728</v>
      </c>
      <c r="O82" s="46">
        <f t="shared" si="44"/>
        <v>-7.8725674829138725E-7</v>
      </c>
      <c r="P82" s="31">
        <f t="shared" si="51"/>
        <v>7.8725674829138725E-7</v>
      </c>
      <c r="Q82" s="4">
        <f t="shared" si="45"/>
        <v>2406.0477344230198</v>
      </c>
      <c r="R82" s="32">
        <f t="shared" si="46"/>
        <v>49.790980200290683</v>
      </c>
      <c r="S82" s="32">
        <f t="shared" si="47"/>
        <v>8787.4378506281646</v>
      </c>
      <c r="T82" s="32">
        <f t="shared" si="48"/>
        <v>330.12805250782696</v>
      </c>
    </row>
    <row r="83" spans="6:20">
      <c r="F83" s="32">
        <f t="shared" si="37"/>
        <v>0.4034139795121669</v>
      </c>
      <c r="G83" s="32">
        <f t="shared" si="38"/>
        <v>8.3814089392929801E-3</v>
      </c>
      <c r="H83" s="32">
        <f t="shared" si="49"/>
        <v>2.0776198557690782E-2</v>
      </c>
      <c r="I83" s="32">
        <f t="shared" si="39"/>
        <v>62.331853071795848</v>
      </c>
      <c r="J83" s="30">
        <f t="shared" si="40"/>
        <v>0.9999999832438683</v>
      </c>
      <c r="K83" s="4">
        <f t="shared" si="41"/>
        <v>0.87560274957923168</v>
      </c>
      <c r="L83" s="31">
        <f t="shared" si="50"/>
        <v>7.0387628875842774</v>
      </c>
      <c r="M83" s="4">
        <f t="shared" si="42"/>
        <v>0.15680821106185314</v>
      </c>
      <c r="N83" s="4">
        <f t="shared" si="43"/>
        <v>0.13555247063635234</v>
      </c>
      <c r="O83" s="46">
        <f t="shared" si="44"/>
        <v>-5.3102352469691638E-6</v>
      </c>
      <c r="P83" s="31">
        <f t="shared" si="51"/>
        <v>5.3102352469691638E-6</v>
      </c>
      <c r="Q83" s="4">
        <f t="shared" si="45"/>
        <v>2489.5969484356438</v>
      </c>
      <c r="R83" s="32">
        <f t="shared" si="46"/>
        <v>51.724360529319995</v>
      </c>
      <c r="S83" s="32">
        <f t="shared" si="47"/>
        <v>9131.7409535780844</v>
      </c>
      <c r="T83" s="32">
        <f t="shared" si="48"/>
        <v>343.68961245118822</v>
      </c>
    </row>
    <row r="84" spans="6:20">
      <c r="F84" s="32">
        <f t="shared" si="37"/>
        <v>0.39952538401497634</v>
      </c>
      <c r="G84" s="32">
        <f t="shared" si="38"/>
        <v>8.3305344349697431E-3</v>
      </c>
      <c r="H84" s="32">
        <f t="shared" si="49"/>
        <v>2.0851076723218846E-2</v>
      </c>
      <c r="I84" s="32">
        <f t="shared" si="39"/>
        <v>62.331853071795855</v>
      </c>
      <c r="J84" s="30">
        <f t="shared" si="40"/>
        <v>0.99999994171170314</v>
      </c>
      <c r="K84" s="4">
        <f t="shared" si="41"/>
        <v>0.87650713336373243</v>
      </c>
      <c r="L84" s="31">
        <f t="shared" si="50"/>
        <v>7.0976337114707357</v>
      </c>
      <c r="M84" s="4">
        <f t="shared" si="42"/>
        <v>0.14893480699211617</v>
      </c>
      <c r="N84" s="4">
        <f t="shared" si="43"/>
        <v>0.12962859692798753</v>
      </c>
      <c r="O84" s="46">
        <f t="shared" si="44"/>
        <v>-1.0429676383649777E-7</v>
      </c>
      <c r="P84" s="31">
        <f t="shared" si="51"/>
        <v>1.0429676383649777E-7</v>
      </c>
      <c r="Q84" s="4">
        <f t="shared" si="45"/>
        <v>2572.8463255060624</v>
      </c>
      <c r="R84" s="32">
        <f t="shared" si="46"/>
        <v>53.646616130178593</v>
      </c>
      <c r="S84" s="32">
        <f t="shared" si="47"/>
        <v>9474.9393827829008</v>
      </c>
      <c r="T84" s="32">
        <f t="shared" si="48"/>
        <v>357.23857557637757</v>
      </c>
    </row>
    <row r="85" spans="6:20">
      <c r="F85" s="32">
        <f t="shared" si="37"/>
        <v>0.39584722681655782</v>
      </c>
      <c r="G85" s="32">
        <f t="shared" si="38"/>
        <v>8.2805596514043695E-3</v>
      </c>
      <c r="H85" s="32">
        <f t="shared" si="49"/>
        <v>2.0918574365159613E-2</v>
      </c>
      <c r="I85" s="32">
        <f t="shared" si="39"/>
        <v>62.331853071795862</v>
      </c>
      <c r="J85" s="30">
        <f t="shared" si="40"/>
        <v>0.99999979723688137</v>
      </c>
      <c r="K85" s="4">
        <f t="shared" si="41"/>
        <v>0.87734413070698558</v>
      </c>
      <c r="L85" s="31">
        <f t="shared" si="50"/>
        <v>7.1528915474161714</v>
      </c>
      <c r="M85" s="4">
        <f t="shared" si="42"/>
        <v>0.14163671740099817</v>
      </c>
      <c r="N85" s="4">
        <f t="shared" si="43"/>
        <v>0.12406461288617479</v>
      </c>
      <c r="O85" s="46">
        <f t="shared" si="44"/>
        <v>-1.4691703874025741E-6</v>
      </c>
      <c r="P85" s="31">
        <f t="shared" si="51"/>
        <v>1.4691703874025741E-6</v>
      </c>
      <c r="Q85" s="4">
        <f t="shared" si="45"/>
        <v>2655.7838403037995</v>
      </c>
      <c r="R85" s="32">
        <f t="shared" si="46"/>
        <v>55.555211761184211</v>
      </c>
      <c r="S85" s="32">
        <f t="shared" si="47"/>
        <v>9816.9520066366567</v>
      </c>
      <c r="T85" s="32">
        <f t="shared" si="48"/>
        <v>370.76855325482535</v>
      </c>
    </row>
    <row r="86" spans="6:20">
      <c r="F86" s="32">
        <f t="shared" si="37"/>
        <v>0.39237181633640389</v>
      </c>
      <c r="G86" s="32">
        <f t="shared" si="38"/>
        <v>8.2314493144011562E-3</v>
      </c>
      <c r="H86" s="32">
        <f t="shared" si="49"/>
        <v>2.0978696663941431E-2</v>
      </c>
      <c r="I86" s="32">
        <f t="shared" si="39"/>
        <v>62.331853071795862</v>
      </c>
      <c r="J86" s="30">
        <f t="shared" si="40"/>
        <v>0.99999929466317417</v>
      </c>
      <c r="K86" s="4">
        <f t="shared" si="41"/>
        <v>0.87811737878296225</v>
      </c>
      <c r="L86" s="31">
        <f t="shared" si="50"/>
        <v>7.2046151454134613</v>
      </c>
      <c r="M86" s="4">
        <f t="shared" si="42"/>
        <v>0.1348578738217453</v>
      </c>
      <c r="N86" s="4">
        <f t="shared" si="43"/>
        <v>0.11883239032179259</v>
      </c>
      <c r="O86" s="46">
        <f t="shared" si="44"/>
        <v>-7.5186074977029449E-7</v>
      </c>
      <c r="P86" s="31">
        <f t="shared" si="51"/>
        <v>7.5186074977029449E-7</v>
      </c>
      <c r="Q86" s="4">
        <f t="shared" si="45"/>
        <v>2738.3809654809575</v>
      </c>
      <c r="R86" s="32">
        <f t="shared" si="46"/>
        <v>57.44766362513608</v>
      </c>
      <c r="S86" s="32">
        <f t="shared" si="47"/>
        <v>10157.640322508785</v>
      </c>
      <c r="T86" s="32">
        <f t="shared" si="48"/>
        <v>384.27139804699215</v>
      </c>
    </row>
    <row r="87" spans="6:20">
      <c r="F87" s="32">
        <f t="shared" si="37"/>
        <v>0.38909257952406501</v>
      </c>
      <c r="G87" s="32">
        <f t="shared" si="38"/>
        <v>8.1831705155290431E-3</v>
      </c>
      <c r="H87" s="32">
        <f t="shared" si="49"/>
        <v>2.1031422715741929E-2</v>
      </c>
      <c r="I87" s="32">
        <f t="shared" si="39"/>
        <v>62.331853071795869</v>
      </c>
      <c r="J87" s="30">
        <f t="shared" si="40"/>
        <v>0.99999754639778071</v>
      </c>
      <c r="K87" s="4">
        <f t="shared" si="41"/>
        <v>0.87883325466950735</v>
      </c>
      <c r="L87" s="31">
        <f t="shared" si="50"/>
        <v>7.2530895525204917</v>
      </c>
      <c r="M87" s="4">
        <f t="shared" si="42"/>
        <v>0.1285492247315059</v>
      </c>
      <c r="N87" s="4">
        <f t="shared" si="43"/>
        <v>0.11390661737602908</v>
      </c>
      <c r="O87" s="46">
        <f t="shared" si="44"/>
        <v>-9.5182952447592228E-7</v>
      </c>
      <c r="P87" s="31">
        <f t="shared" si="51"/>
        <v>9.5182952447592228E-7</v>
      </c>
      <c r="Q87" s="4">
        <f t="shared" si="45"/>
        <v>2820.6146059507055</v>
      </c>
      <c r="R87" s="32">
        <f t="shared" si="46"/>
        <v>59.321538095945137</v>
      </c>
      <c r="S87" s="32">
        <f t="shared" si="47"/>
        <v>10496.891148497576</v>
      </c>
      <c r="T87" s="32">
        <f t="shared" si="48"/>
        <v>397.73958586508871</v>
      </c>
    </row>
    <row r="88" spans="6:20">
      <c r="F88" s="32">
        <f t="shared" si="37"/>
        <v>0.39106899103305576</v>
      </c>
      <c r="G88" s="32">
        <f t="shared" si="38"/>
        <v>8.1652034354784495E-3</v>
      </c>
      <c r="H88" s="32">
        <f t="shared" si="49"/>
        <v>2.0879189152556134E-2</v>
      </c>
      <c r="I88" s="32">
        <f t="shared" si="39"/>
        <v>62.331853071795862</v>
      </c>
      <c r="J88" s="30">
        <f t="shared" si="40"/>
        <v>0.99999146483831536</v>
      </c>
      <c r="K88" s="4">
        <f t="shared" si="41"/>
        <v>0.87910944401703228</v>
      </c>
      <c r="L88" s="31">
        <f t="shared" si="50"/>
        <v>7.2719447509273598</v>
      </c>
      <c r="M88" s="4">
        <f t="shared" si="42"/>
        <v>0.12152523763642578</v>
      </c>
      <c r="N88" s="4">
        <f t="shared" si="43"/>
        <v>0.10835711365045682</v>
      </c>
      <c r="O88" s="46">
        <f t="shared" si="44"/>
        <v>-1.5589442504848616E-5</v>
      </c>
      <c r="P88" s="31">
        <f t="shared" si="51"/>
        <v>1.5589442504848616E-5</v>
      </c>
      <c r="Q88" s="4">
        <f t="shared" si="45"/>
        <v>2877.6577822791046</v>
      </c>
      <c r="R88" s="32">
        <f t="shared" si="46"/>
        <v>60.083161152530614</v>
      </c>
      <c r="S88" s="32">
        <f t="shared" si="47"/>
        <v>10748.403981773052</v>
      </c>
      <c r="T88" s="32">
        <f t="shared" si="48"/>
        <v>406.00227081783379</v>
      </c>
    </row>
    <row r="89" spans="6:20">
      <c r="F89" s="32">
        <f t="shared" si="37"/>
        <v>0.39340365543638828</v>
      </c>
      <c r="G89" s="32">
        <f t="shared" si="38"/>
        <v>8.1488204095173985E-3</v>
      </c>
      <c r="H89" s="32">
        <f t="shared" si="49"/>
        <v>2.0713636736491962E-2</v>
      </c>
      <c r="I89" s="32">
        <f t="shared" si="39"/>
        <v>62.331853071795869</v>
      </c>
      <c r="J89" s="30">
        <f t="shared" si="40"/>
        <v>0.99997030937434273</v>
      </c>
      <c r="K89" s="4">
        <f t="shared" si="41"/>
        <v>0.879295040305894</v>
      </c>
      <c r="L89" s="31">
        <f t="shared" si="50"/>
        <v>7.2846637166710382</v>
      </c>
      <c r="M89" s="4">
        <f t="shared" si="42"/>
        <v>0.11493568645348402</v>
      </c>
      <c r="N89" s="4">
        <f t="shared" si="43"/>
        <v>0.1030872792484423</v>
      </c>
      <c r="O89" s="46">
        <f t="shared" si="44"/>
        <v>-4.0089814801191892E-10</v>
      </c>
      <c r="P89" s="31">
        <f t="shared" si="51"/>
        <v>4.0089814801191892E-10</v>
      </c>
      <c r="Q89" s="4">
        <f t="shared" si="45"/>
        <v>2931.3909815405614</v>
      </c>
      <c r="R89" s="32">
        <f t="shared" si="46"/>
        <v>60.719767924259799</v>
      </c>
      <c r="S89" s="32">
        <f t="shared" si="47"/>
        <v>10986.955289160895</v>
      </c>
      <c r="T89" s="32">
        <f t="shared" si="48"/>
        <v>413.58294175929615</v>
      </c>
    </row>
    <row r="90" spans="6:20">
      <c r="F90" s="32">
        <f t="shared" si="37"/>
        <v>0.39611104903041705</v>
      </c>
      <c r="G90" s="32">
        <f t="shared" si="38"/>
        <v>8.1340524823755207E-3</v>
      </c>
      <c r="H90" s="32">
        <f t="shared" si="49"/>
        <v>2.0534778068639317E-2</v>
      </c>
      <c r="I90" s="32">
        <f t="shared" si="39"/>
        <v>62.331853071795855</v>
      </c>
      <c r="J90" s="30">
        <f t="shared" si="40"/>
        <v>0.99989671745096942</v>
      </c>
      <c r="K90" s="4">
        <f t="shared" si="41"/>
        <v>0.87940913218077477</v>
      </c>
      <c r="L90" s="31">
        <f t="shared" si="50"/>
        <v>7.2925018957411858</v>
      </c>
      <c r="M90" s="4">
        <f t="shared" si="42"/>
        <v>0.10874287996680626</v>
      </c>
      <c r="N90" s="4">
        <f t="shared" si="43"/>
        <v>9.8077635429831875E-2</v>
      </c>
      <c r="O90" s="46">
        <f t="shared" si="44"/>
        <v>-7.2202217356598375E-6</v>
      </c>
      <c r="P90" s="31">
        <f t="shared" si="51"/>
        <v>7.2202217356598375E-6</v>
      </c>
      <c r="Q90" s="4">
        <f t="shared" si="45"/>
        <v>2981.5457282790317</v>
      </c>
      <c r="R90" s="32">
        <f t="shared" si="46"/>
        <v>61.225379831709496</v>
      </c>
      <c r="S90" s="32">
        <f t="shared" si="47"/>
        <v>11211.464194079819</v>
      </c>
      <c r="T90" s="32">
        <f t="shared" si="48"/>
        <v>420.42933042375773</v>
      </c>
    </row>
    <row r="91" spans="6:20">
      <c r="F91" s="32">
        <f t="shared" si="37"/>
        <v>0.39917521048302135</v>
      </c>
      <c r="G91" s="32">
        <f t="shared" si="38"/>
        <v>8.1209387749927881E-3</v>
      </c>
      <c r="H91" s="32">
        <f t="shared" si="49"/>
        <v>2.0344296343367763E-2</v>
      </c>
      <c r="I91" s="32">
        <f t="shared" si="39"/>
        <v>62.331853071795862</v>
      </c>
      <c r="J91" s="30">
        <f t="shared" si="40"/>
        <v>0.9996407187395131</v>
      </c>
      <c r="K91" s="4">
        <f t="shared" si="41"/>
        <v>0.87944673281221819</v>
      </c>
      <c r="L91" s="31">
        <f t="shared" si="50"/>
        <v>7.2950883317192332</v>
      </c>
      <c r="M91" s="4">
        <f t="shared" si="42"/>
        <v>0.10291427730152872</v>
      </c>
      <c r="N91" s="4">
        <f t="shared" si="43"/>
        <v>9.3311220481546719E-2</v>
      </c>
      <c r="O91" s="46">
        <f t="shared" si="44"/>
        <v>-1.5129243850720009E-5</v>
      </c>
      <c r="P91" s="31">
        <f t="shared" si="51"/>
        <v>1.5129243850720009E-5</v>
      </c>
      <c r="Q91" s="4">
        <f t="shared" si="45"/>
        <v>3027.5797735000579</v>
      </c>
      <c r="R91" s="32">
        <f t="shared" si="46"/>
        <v>61.593980115271428</v>
      </c>
      <c r="S91" s="32">
        <f t="shared" si="47"/>
        <v>11419.78663318599</v>
      </c>
      <c r="T91" s="32">
        <f t="shared" si="48"/>
        <v>426.45933292271724</v>
      </c>
    </row>
    <row r="92" spans="6:20">
      <c r="F92" s="32">
        <f t="shared" si="37"/>
        <v>0.4024947133024469</v>
      </c>
      <c r="G92" s="32">
        <f t="shared" si="38"/>
        <v>8.1095271382409725E-3</v>
      </c>
      <c r="H92" s="32">
        <f t="shared" si="49"/>
        <v>2.0148158150209601E-2</v>
      </c>
      <c r="I92" s="32">
        <f t="shared" si="39"/>
        <v>62.331853071795855</v>
      </c>
      <c r="J92" s="30">
        <f t="shared" si="40"/>
        <v>0.99875019453792124</v>
      </c>
      <c r="K92" s="4">
        <f t="shared" si="41"/>
        <v>0.87940633328787277</v>
      </c>
      <c r="L92" s="31">
        <f t="shared" si="50"/>
        <v>7.2923094326929299</v>
      </c>
      <c r="M92" s="4">
        <f t="shared" si="42"/>
        <v>9.7431801220362518E-2</v>
      </c>
      <c r="N92" s="4">
        <f t="shared" si="43"/>
        <v>8.8781645576533064E-2</v>
      </c>
      <c r="O92" s="46">
        <f t="shared" si="44"/>
        <v>-2.0881674661632488E-6</v>
      </c>
      <c r="P92" s="31">
        <f t="shared" si="51"/>
        <v>2.0881674661632488E-6</v>
      </c>
      <c r="Q92" s="4">
        <f t="shared" si="45"/>
        <v>3068.2457163011745</v>
      </c>
      <c r="R92" s="32">
        <f t="shared" si="46"/>
        <v>61.819499935739209</v>
      </c>
      <c r="S92" s="32">
        <f t="shared" si="47"/>
        <v>11607.024164685527</v>
      </c>
      <c r="T92" s="32">
        <f t="shared" si="48"/>
        <v>431.51703562822843</v>
      </c>
    </row>
    <row r="93" spans="6:20">
      <c r="F93" s="32">
        <f t="shared" si="37"/>
        <v>0.45289399221536458</v>
      </c>
      <c r="G93" s="32">
        <f t="shared" si="38"/>
        <v>8.2815026306178839E-3</v>
      </c>
      <c r="H93" s="32">
        <f t="shared" si="49"/>
        <v>1.8285741857842493E-2</v>
      </c>
      <c r="I93" s="32">
        <f t="shared" si="39"/>
        <v>62.331853071795862</v>
      </c>
      <c r="J93" s="30">
        <f t="shared" si="40"/>
        <v>0.9956523646435963</v>
      </c>
      <c r="K93" s="4">
        <f t="shared" si="41"/>
        <v>0.87582288862888835</v>
      </c>
      <c r="L93" s="31">
        <f t="shared" si="50"/>
        <v>7.0530138683241939</v>
      </c>
      <c r="M93" s="4">
        <f t="shared" si="42"/>
        <v>8.541950938002521E-2</v>
      </c>
      <c r="N93" s="4">
        <f t="shared" si="43"/>
        <v>7.8697230556336248E-2</v>
      </c>
      <c r="O93" s="46">
        <f t="shared" si="44"/>
        <v>-2.9662789502449272E-8</v>
      </c>
      <c r="P93" s="31">
        <f t="shared" si="51"/>
        <v>2.9662789502449272E-8</v>
      </c>
      <c r="Q93" s="4">
        <f t="shared" si="45"/>
        <v>2885.9167869035105</v>
      </c>
      <c r="R93" s="32">
        <f t="shared" si="46"/>
        <v>52.771129388531833</v>
      </c>
      <c r="S93" s="32">
        <f t="shared" si="47"/>
        <v>10988.320272211153</v>
      </c>
      <c r="T93" s="32">
        <f t="shared" si="48"/>
        <v>391.22161062017557</v>
      </c>
    </row>
    <row r="94" spans="6:20">
      <c r="F94" s="32">
        <f t="shared" si="37"/>
        <v>0.52271343832419948</v>
      </c>
      <c r="G94" s="32">
        <f t="shared" si="38"/>
        <v>8.4973163849665218E-3</v>
      </c>
      <c r="H94" s="32">
        <f t="shared" si="49"/>
        <v>1.6256165925652519E-2</v>
      </c>
      <c r="I94" s="32">
        <f t="shared" si="39"/>
        <v>62.331853071795855</v>
      </c>
      <c r="J94" s="30">
        <f t="shared" si="40"/>
        <v>0.98487490222341079</v>
      </c>
      <c r="K94" s="4">
        <f t="shared" si="41"/>
        <v>0.87031729448549655</v>
      </c>
      <c r="L94" s="31">
        <f t="shared" si="50"/>
        <v>6.7111284502632627</v>
      </c>
      <c r="M94" s="4">
        <f t="shared" si="42"/>
        <v>7.2555975967543748E-2</v>
      </c>
      <c r="N94" s="4">
        <f t="shared" si="43"/>
        <v>6.7647728970128204E-2</v>
      </c>
      <c r="O94" s="46">
        <f t="shared" si="44"/>
        <v>-3.4112429840305047E-6</v>
      </c>
      <c r="P94" s="31">
        <f t="shared" si="51"/>
        <v>3.4112429840305047E-6</v>
      </c>
      <c r="Q94" s="4">
        <f t="shared" si="45"/>
        <v>2607.7764809160826</v>
      </c>
      <c r="R94" s="32">
        <f t="shared" si="46"/>
        <v>42.392447170786063</v>
      </c>
      <c r="S94" s="32">
        <f t="shared" si="47"/>
        <v>9998.8862486356684</v>
      </c>
      <c r="T94" s="32">
        <f t="shared" si="48"/>
        <v>335.73870696863804</v>
      </c>
    </row>
    <row r="95" spans="6:20">
      <c r="F95" s="32">
        <f t="shared" si="37"/>
        <v>0.62416125882335483</v>
      </c>
      <c r="G95" s="32">
        <f t="shared" si="38"/>
        <v>8.7738434825182527E-3</v>
      </c>
      <c r="H95" s="32">
        <f t="shared" si="49"/>
        <v>1.4057013886216472E-2</v>
      </c>
      <c r="I95" s="32">
        <f t="shared" si="39"/>
        <v>62.331853071795869</v>
      </c>
      <c r="J95" s="30">
        <f t="shared" si="40"/>
        <v>0.94733034353234902</v>
      </c>
      <c r="K95" s="4">
        <f t="shared" si="41"/>
        <v>0.86115521947831641</v>
      </c>
      <c r="L95" s="31">
        <f t="shared" si="50"/>
        <v>6.2022873041585358</v>
      </c>
      <c r="M95" s="4">
        <f t="shared" si="42"/>
        <v>5.8264332927964721E-2</v>
      </c>
      <c r="N95" s="4">
        <f t="shared" si="43"/>
        <v>5.5056502534448298E-2</v>
      </c>
      <c r="O95" s="46">
        <f t="shared" si="44"/>
        <v>-5.9138543178627323E-6</v>
      </c>
      <c r="P95" s="31">
        <f t="shared" si="51"/>
        <v>5.9138543178627323E-6</v>
      </c>
      <c r="Q95" s="4">
        <f t="shared" si="45"/>
        <v>2165.102675298564</v>
      </c>
      <c r="R95" s="32">
        <f t="shared" si="46"/>
        <v>30.434878371756351</v>
      </c>
      <c r="S95" s="32">
        <f t="shared" si="47"/>
        <v>8366.610747173434</v>
      </c>
      <c r="T95" s="32">
        <f t="shared" si="48"/>
        <v>258.04179321128157</v>
      </c>
    </row>
    <row r="96" spans="6:20">
      <c r="F96" s="32">
        <f t="shared" si="37"/>
        <v>0.78617361902122507</v>
      </c>
      <c r="G96" s="32">
        <f t="shared" si="38"/>
        <v>9.0923930445478435E-3</v>
      </c>
      <c r="H96" s="32">
        <f t="shared" si="49"/>
        <v>1.1565375413980112E-2</v>
      </c>
      <c r="I96" s="32">
        <f t="shared" si="39"/>
        <v>62.331853071795848</v>
      </c>
      <c r="J96" s="30">
        <f t="shared" si="40"/>
        <v>0.81437173216679071</v>
      </c>
      <c r="K96" s="4">
        <f t="shared" si="41"/>
        <v>0.8431061388274026</v>
      </c>
      <c r="L96" s="31">
        <f t="shared" si="50"/>
        <v>5.3737356740803888</v>
      </c>
      <c r="M96" s="4">
        <f t="shared" si="42"/>
        <v>4.1392866947081712E-2</v>
      </c>
      <c r="N96" s="4">
        <f t="shared" si="43"/>
        <v>3.974759983562004E-2</v>
      </c>
      <c r="O96" s="46">
        <f t="shared" si="44"/>
        <v>-1.4329874339913395E-7</v>
      </c>
      <c r="P96" s="31">
        <f t="shared" si="51"/>
        <v>1.4329874339913395E-7</v>
      </c>
      <c r="Q96" s="4">
        <f t="shared" si="45"/>
        <v>1420.8903839385127</v>
      </c>
      <c r="R96" s="32">
        <f t="shared" si="46"/>
        <v>16.433130712363237</v>
      </c>
      <c r="S96" s="32">
        <f t="shared" si="47"/>
        <v>5542.0559558832138</v>
      </c>
      <c r="T96" s="32">
        <f t="shared" si="48"/>
        <v>148.41885391896037</v>
      </c>
    </row>
    <row r="97" spans="6:20">
      <c r="F97" s="32">
        <f t="shared" si="37"/>
        <v>0.92550699579519435</v>
      </c>
      <c r="G97" s="32">
        <f t="shared" si="38"/>
        <v>9.0418434983085844E-3</v>
      </c>
      <c r="H97" s="32">
        <f t="shared" si="49"/>
        <v>9.7696111854236652E-3</v>
      </c>
      <c r="I97" s="32">
        <f t="shared" si="39"/>
        <v>62.331853071795855</v>
      </c>
      <c r="J97" s="30">
        <f t="shared" si="40"/>
        <v>0.63974706560189731</v>
      </c>
      <c r="K97" s="4">
        <f t="shared" si="41"/>
        <v>0.82324534982122688</v>
      </c>
      <c r="L97" s="31">
        <f t="shared" si="50"/>
        <v>4.6575597812480769</v>
      </c>
      <c r="M97" s="4">
        <f t="shared" si="42"/>
        <v>3.0490602369484501E-2</v>
      </c>
      <c r="N97" s="4">
        <f t="shared" si="43"/>
        <v>2.9588433217513258E-2</v>
      </c>
      <c r="O97" s="46">
        <f t="shared" si="44"/>
        <v>-2.3481403460534622E-8</v>
      </c>
      <c r="P97" s="31">
        <f t="shared" si="51"/>
        <v>2.3481403460534622E-8</v>
      </c>
      <c r="Q97" s="4">
        <f t="shared" si="45"/>
        <v>853.49475573726011</v>
      </c>
      <c r="R97" s="32">
        <f t="shared" si="46"/>
        <v>8.3383119123511769</v>
      </c>
      <c r="S97" s="32">
        <f t="shared" si="47"/>
        <v>3349.3896533971524</v>
      </c>
      <c r="T97" s="32">
        <f t="shared" si="48"/>
        <v>78.619588725804761</v>
      </c>
    </row>
    <row r="98" spans="6:20">
      <c r="F98" s="32">
        <f t="shared" si="37"/>
        <v>-4.0848875314281807</v>
      </c>
      <c r="G98" s="32" t="e">
        <f t="shared" si="38"/>
        <v>#DIV/0!</v>
      </c>
      <c r="H98" s="32" t="e">
        <f t="shared" si="49"/>
        <v>#DIV/0!</v>
      </c>
      <c r="I98" s="32">
        <f t="shared" si="39"/>
        <v>62.331853071795855</v>
      </c>
      <c r="J98" s="30">
        <f t="shared" si="40"/>
        <v>0</v>
      </c>
      <c r="K98" s="4" t="e">
        <f t="shared" si="41"/>
        <v>#DIV/0!</v>
      </c>
      <c r="L98" s="31" t="e">
        <f t="shared" si="50"/>
        <v>#DIV/0!</v>
      </c>
      <c r="M98" s="4" t="e">
        <f t="shared" si="42"/>
        <v>#DIV/0!</v>
      </c>
      <c r="N98" s="4" t="e">
        <f t="shared" si="43"/>
        <v>#DIV/0!</v>
      </c>
      <c r="O98" s="46" t="e">
        <f t="shared" si="44"/>
        <v>#DIV/0!</v>
      </c>
      <c r="P98" s="31" t="e">
        <f t="shared" si="51"/>
        <v>#DIV/0!</v>
      </c>
      <c r="Q98" s="4">
        <f t="shared" si="45"/>
        <v>0</v>
      </c>
      <c r="R98" s="32" t="e">
        <f t="shared" si="46"/>
        <v>#DIV/0!</v>
      </c>
      <c r="S98" s="32" t="e">
        <f t="shared" si="47"/>
        <v>#DIV/0!</v>
      </c>
      <c r="T98" s="32" t="e">
        <f t="shared" si="48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H2:J2"/>
    <mergeCell ref="L193:L194"/>
    <mergeCell ref="L196:L197"/>
    <mergeCell ref="L198:L199"/>
    <mergeCell ref="L201:L20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4D4D-8ECF-48FE-A887-9A44B648ED66}">
  <sheetPr codeName="Sheet19"/>
  <dimension ref="A1:AF249"/>
  <sheetViews>
    <sheetView topLeftCell="B1" zoomScale="55" zoomScaleNormal="55" workbookViewId="0">
      <selection activeCell="V11" sqref="V11:AB56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4" max="14" width="14" bestFit="1" customWidth="1"/>
    <col min="15" max="15" width="6.2851562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0.15</v>
      </c>
      <c r="H2" s="81" t="s">
        <v>4</v>
      </c>
      <c r="I2" s="81"/>
      <c r="J2" s="81"/>
      <c r="L2" s="63" t="s">
        <v>5</v>
      </c>
      <c r="M2" s="61">
        <f>AVERAGE(S3:S4)</f>
        <v>1.6700041999286681E-7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0.53999999999999992</v>
      </c>
      <c r="H3" s="5" t="s">
        <v>14</v>
      </c>
      <c r="I3" s="1">
        <f>((0.02/2)*(S57+2*SUM(S58:S96)+S97)+((F53-F52)/2)*(S96+S97))*B6</f>
        <v>585.28674463345692</v>
      </c>
      <c r="J3" s="1" t="s">
        <v>15</v>
      </c>
      <c r="L3" s="63" t="s">
        <v>16</v>
      </c>
      <c r="M3" s="61">
        <f>AVERAGE(T3:T4)</f>
        <v>-1.391670166607222E-7</v>
      </c>
      <c r="O3" s="50">
        <f>0.75*PI()*$B$8*J40*$B$5/$B$10*(SQRT(1+($F$2/((0.75*PI())))^2))</f>
        <v>1322021.0533105659</v>
      </c>
      <c r="P3" s="1">
        <f>2*(1+2*C40)*(((0.044)/((O3)^(1/6)))-((5)/((O3)^(2/3))))</f>
        <v>8.3170441619641478E-3</v>
      </c>
      <c r="Q3" s="1">
        <f>2*(1+2*L40)*((0.044/(K40^(1/6)))-(5/(K40^(2/3))))</f>
        <v>8.3294644863911825E-3</v>
      </c>
      <c r="R3" s="1">
        <f>P3-Q3</f>
        <v>-1.2420324427034682E-5</v>
      </c>
      <c r="S3" s="61">
        <f>-R3*0.3*($B$4)*(I40*$B$2)</f>
        <v>1.1398072109132477E-5</v>
      </c>
      <c r="T3" s="61">
        <f>R3*0.25*(I40*$B$2)</f>
        <v>-9.4983934242770647E-6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21.449714291371542</v>
      </c>
      <c r="J4" s="1" t="s">
        <v>20</v>
      </c>
      <c r="L4" s="63" t="s">
        <v>21</v>
      </c>
      <c r="M4" s="61">
        <f>I5-M2</f>
        <v>0.78404521922195347</v>
      </c>
      <c r="O4" s="50">
        <f>0.75*PI()*$B$8*J41*$B$5/$B$10*(SQRT(1+($F$2/((0.75*PI())))^2))</f>
        <v>1305906.0553125881</v>
      </c>
      <c r="P4" s="1">
        <f>2*(1+2*C41)*(((0.044)/((O4)^(1/6)))-((5)/((O4)^(2/3))))</f>
        <v>8.2917523831870198E-3</v>
      </c>
      <c r="Q4" s="1">
        <f>2*(1+2*L41)*((0.044/(K41^(1/6)))-(5/(K41^(2/3))))</f>
        <v>8.2795472382737583E-3</v>
      </c>
      <c r="R4" s="1">
        <f>P4-Q4</f>
        <v>1.2205144913261454E-5</v>
      </c>
      <c r="S4" s="61">
        <f>-R4*0.3*($B$4)*(I41*$B$2)</f>
        <v>-1.1064071269146744E-5</v>
      </c>
      <c r="T4" s="61">
        <f>R4*0.25*(I41*$B$2)</f>
        <v>9.2200593909556203E-6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0.78404538622237352</v>
      </c>
      <c r="J5" s="1" t="s">
        <v>24</v>
      </c>
      <c r="L5" s="63" t="s">
        <v>25</v>
      </c>
      <c r="M5" s="61">
        <f>I6-M3</f>
        <v>0.11972457110956079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0.11972443194254413</v>
      </c>
      <c r="J6" s="1" t="s">
        <v>24</v>
      </c>
      <c r="L6" s="63" t="s">
        <v>29</v>
      </c>
      <c r="M6" s="61">
        <f>10*M5</f>
        <v>1.1972457110956078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1.1972443194254414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0.15633989253618163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2.3255113247466079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256534.48550578821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0.23434608748833613</v>
      </c>
      <c r="P13" s="43">
        <v>0.90041941676097492</v>
      </c>
      <c r="Q13" s="38">
        <f>N13-P13</f>
        <v>0.10939479392529794</v>
      </c>
      <c r="R13" s="45">
        <f>DEGREES(N13)</f>
        <v>57.858092364657949</v>
      </c>
      <c r="S13" s="45">
        <f t="shared" ref="S13:U28" si="3">DEGREES(O13)</f>
        <v>13.427041758485206</v>
      </c>
      <c r="T13" s="45">
        <f t="shared" si="3"/>
        <v>51.590232372035004</v>
      </c>
      <c r="U13" s="45">
        <f t="shared" si="3"/>
        <v>6.2678599926229479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2.5460651081708248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288324.94000969426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0.21371514949080461</v>
      </c>
      <c r="P14" s="43">
        <v>0.86177104426001305</v>
      </c>
      <c r="Q14" s="38">
        <f t="shared" ref="Q14:Q54" si="10">N14-P14</f>
        <v>0.104263383289389</v>
      </c>
      <c r="R14" s="45">
        <f t="shared" ref="R14:U54" si="11">DEGREES(N14)</f>
        <v>55.34969556291724</v>
      </c>
      <c r="S14" s="45">
        <f t="shared" si="3"/>
        <v>12.244976083830569</v>
      </c>
      <c r="T14" s="45">
        <f t="shared" si="3"/>
        <v>49.375843742680416</v>
      </c>
      <c r="U14" s="45">
        <f t="shared" si="3"/>
        <v>5.973851820236824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2.7675296217015637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321513.72915640729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0.19637966043166585</v>
      </c>
      <c r="P15" s="43">
        <v>0.82654597564978372</v>
      </c>
      <c r="Q15" s="38">
        <f t="shared" si="10"/>
        <v>9.8205478595114637E-2</v>
      </c>
      <c r="R15" s="45">
        <f t="shared" si="11"/>
        <v>52.984355426817935</v>
      </c>
      <c r="S15" s="45">
        <f t="shared" si="3"/>
        <v>11.251725724946704</v>
      </c>
      <c r="T15" s="45">
        <f t="shared" si="3"/>
        <v>47.357595978255517</v>
      </c>
      <c r="U15" s="45">
        <f t="shared" si="3"/>
        <v>5.6267594485624137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2.9897024830870347</v>
      </c>
      <c r="I16" s="34">
        <f t="shared" si="1"/>
        <v>0.58559340000000004</v>
      </c>
      <c r="J16" s="33">
        <f t="shared" si="6"/>
        <v>0.140542416</v>
      </c>
      <c r="K16" s="33">
        <f t="shared" si="7"/>
        <v>356084.75431716186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0.1816167612390949</v>
      </c>
      <c r="P16" s="43">
        <v>0.79434829281483732</v>
      </c>
      <c r="Q16" s="38">
        <f t="shared" si="10"/>
        <v>9.1538355204645372E-2</v>
      </c>
      <c r="R16" s="45">
        <f t="shared" si="11"/>
        <v>50.757566058507848</v>
      </c>
      <c r="S16" s="45">
        <f t="shared" si="3"/>
        <v>10.405873907835296</v>
      </c>
      <c r="T16" s="45">
        <f t="shared" si="3"/>
        <v>45.512804641712272</v>
      </c>
      <c r="U16" s="45">
        <f t="shared" si="3"/>
        <v>5.2447614167955727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3.2124367271883285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392026.3075526121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0.16889857200927821</v>
      </c>
      <c r="P17" s="43">
        <v>0.76484617628156182</v>
      </c>
      <c r="Q17" s="38">
        <f t="shared" si="10"/>
        <v>8.4494870867347638E-2</v>
      </c>
      <c r="R17" s="45">
        <f t="shared" si="11"/>
        <v>48.663657368854373</v>
      </c>
      <c r="S17" s="45">
        <f t="shared" si="3"/>
        <v>9.6771753419180619</v>
      </c>
      <c r="T17" s="45">
        <f t="shared" si="3"/>
        <v>43.822457877652461</v>
      </c>
      <c r="U17" s="45">
        <f t="shared" si="3"/>
        <v>4.8411994912019134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3.4356231710463567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429329.67979384662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0.15783119028815887</v>
      </c>
      <c r="P18" s="43">
        <v>0.73775878126754435</v>
      </c>
      <c r="Q18" s="38">
        <f t="shared" si="10"/>
        <v>7.7243529368044794E-2</v>
      </c>
      <c r="R18" s="45">
        <f t="shared" si="11"/>
        <v>46.696192692829342</v>
      </c>
      <c r="S18" s="45">
        <f t="shared" si="3"/>
        <v>9.04306107903769</v>
      </c>
      <c r="T18" s="45">
        <f t="shared" si="3"/>
        <v>42.270464465345547</v>
      </c>
      <c r="U18" s="45">
        <f t="shared" si="3"/>
        <v>4.4257282274837939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3.6591790717459141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467937.80433436413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0.14811505002650954</v>
      </c>
      <c r="P19" s="43">
        <v>0.70996978205635763</v>
      </c>
      <c r="Q19" s="38">
        <f t="shared" si="10"/>
        <v>7.2780592386048282E-2</v>
      </c>
      <c r="R19" s="45">
        <f t="shared" si="11"/>
        <v>44.848292867834715</v>
      </c>
      <c r="S19" s="45">
        <f t="shared" si="3"/>
        <v>8.4863672488880493</v>
      </c>
      <c r="T19" s="45">
        <f t="shared" si="3"/>
        <v>40.678272093652176</v>
      </c>
      <c r="U19" s="45">
        <f t="shared" si="3"/>
        <v>4.1700207741825404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3.8830406182792441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507889.86630632699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0.13951846661843062</v>
      </c>
      <c r="P20" s="43">
        <v>0.6841500388525501</v>
      </c>
      <c r="Q20" s="38">
        <f t="shared" si="10"/>
        <v>6.8311857635310558E-2</v>
      </c>
      <c r="R20" s="45">
        <f t="shared" si="11"/>
        <v>43.112890913164236</v>
      </c>
      <c r="S20" s="45">
        <f t="shared" si="3"/>
        <v>7.9938193013729375</v>
      </c>
      <c r="T20" s="45">
        <f t="shared" si="3"/>
        <v>39.198909779962413</v>
      </c>
      <c r="U20" s="45">
        <f t="shared" si="3"/>
        <v>3.9139811332018231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4.1071578330690057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549181.85720289312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0.13185955516138562</v>
      </c>
      <c r="P21" s="43">
        <v>0.66011218509498693</v>
      </c>
      <c r="Q21" s="38">
        <f t="shared" si="10"/>
        <v>6.3901443191176077E-2</v>
      </c>
      <c r="R21" s="45">
        <f t="shared" si="11"/>
        <v>41.482925210750736</v>
      </c>
      <c r="S21" s="45">
        <f t="shared" si="3"/>
        <v>7.5549959992198668</v>
      </c>
      <c r="T21" s="45">
        <f t="shared" si="3"/>
        <v>37.821642211101356</v>
      </c>
      <c r="U21" s="45">
        <f t="shared" si="3"/>
        <v>3.6612829996493801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4.331491030431005</v>
      </c>
      <c r="I22" s="34">
        <f t="shared" si="1"/>
        <v>0.671763</v>
      </c>
      <c r="J22" s="33">
        <f t="shared" si="6"/>
        <v>0.16122312</v>
      </c>
      <c r="K22" s="33">
        <f t="shared" si="7"/>
        <v>591810.59167635732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0.12499360369534122</v>
      </c>
      <c r="P22" s="43">
        <v>0.63769070318131149</v>
      </c>
      <c r="Q22" s="38">
        <f t="shared" si="10"/>
        <v>5.9594175084021095E-2</v>
      </c>
      <c r="R22" s="45">
        <f t="shared" si="11"/>
        <v>39.951480642896946</v>
      </c>
      <c r="S22" s="45">
        <f t="shared" si="3"/>
        <v>7.1616059578738627</v>
      </c>
      <c r="T22" s="45">
        <f t="shared" si="3"/>
        <v>36.536985927018847</v>
      </c>
      <c r="U22" s="45">
        <f t="shared" si="3"/>
        <v>3.4144947158780967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4.5560083061929211</v>
      </c>
      <c r="I23" s="34">
        <f t="shared" si="1"/>
        <v>0.68610199999999999</v>
      </c>
      <c r="J23" s="33">
        <f t="shared" si="6"/>
        <v>0.16466448</v>
      </c>
      <c r="K23" s="33">
        <f t="shared" si="7"/>
        <v>635773.50730079506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0.11880408362770446</v>
      </c>
      <c r="P23" s="43">
        <v>0.6167391520147939</v>
      </c>
      <c r="Q23" s="38">
        <f t="shared" si="10"/>
        <v>5.542008172376045E-2</v>
      </c>
      <c r="R23" s="45">
        <f t="shared" si="11"/>
        <v>38.511887253966577</v>
      </c>
      <c r="S23" s="45">
        <f t="shared" si="3"/>
        <v>6.8069725807867485</v>
      </c>
      <c r="T23" s="45">
        <f t="shared" si="3"/>
        <v>35.33655047092499</v>
      </c>
      <c r="U23" s="45">
        <f t="shared" si="3"/>
        <v>3.175336783041582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4.7806837255693901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678464.58679413039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0.11319613682822822</v>
      </c>
      <c r="P24" s="43">
        <v>0.59643416955436446</v>
      </c>
      <c r="Q24" s="38">
        <f t="shared" si="10"/>
        <v>5.2091526242497688E-2</v>
      </c>
      <c r="R24" s="45">
        <f t="shared" si="11"/>
        <v>37.157785274945311</v>
      </c>
      <c r="S24" s="45">
        <f t="shared" si="3"/>
        <v>6.4856608974428624</v>
      </c>
      <c r="T24" s="45">
        <f t="shared" si="3"/>
        <v>34.173160672855225</v>
      </c>
      <c r="U24" s="45">
        <f t="shared" si="3"/>
        <v>2.9846246020900891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5.0054959934235939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722241.15043495735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0.10809178168327273</v>
      </c>
      <c r="P25" s="43">
        <v>0.57739000791241424</v>
      </c>
      <c r="Q25" s="38">
        <f t="shared" si="10"/>
        <v>4.8889353660326762E-2</v>
      </c>
      <c r="R25" s="45">
        <f t="shared" si="11"/>
        <v>35.883164214265733</v>
      </c>
      <c r="S25" s="45">
        <f t="shared" si="3"/>
        <v>6.1932028905010243</v>
      </c>
      <c r="T25" s="45">
        <f t="shared" si="3"/>
        <v>33.082010586406547</v>
      </c>
      <c r="U25" s="45">
        <f t="shared" si="3"/>
        <v>2.8011536278591862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5.2304274638757571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767101.58395705419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0.10342633315160189</v>
      </c>
      <c r="P26" s="43">
        <v>0.55949964194945656</v>
      </c>
      <c r="Q26" s="38">
        <f t="shared" si="10"/>
        <v>4.5822124355928584E-2</v>
      </c>
      <c r="R26" s="45">
        <f t="shared" si="11"/>
        <v>34.682382456702889</v>
      </c>
      <c r="S26" s="45">
        <f t="shared" si="3"/>
        <v>5.9258923801007786</v>
      </c>
      <c r="T26" s="45">
        <f t="shared" si="3"/>
        <v>32.056968122784568</v>
      </c>
      <c r="U26" s="45">
        <f t="shared" si="3"/>
        <v>2.6254143339183234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5.4554633925985057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813044.53811653925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9.9145693936680837E-2</v>
      </c>
      <c r="P27" s="43">
        <v>0.54266598183724379</v>
      </c>
      <c r="Q27" s="38">
        <f t="shared" si="10"/>
        <v>4.2894994484962146E-2</v>
      </c>
      <c r="R27" s="45">
        <f t="shared" si="11"/>
        <v>33.550172590822328</v>
      </c>
      <c r="S27" s="45">
        <f t="shared" si="3"/>
        <v>5.6806298194676081</v>
      </c>
      <c r="T27" s="45">
        <f t="shared" si="3"/>
        <v>31.092470444597058</v>
      </c>
      <c r="U27" s="45">
        <f t="shared" si="3"/>
        <v>2.4577021462252735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5.6805913653007565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860068.87657005561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9.520427990688006E-2</v>
      </c>
      <c r="P28" s="43">
        <v>0.526802791503308</v>
      </c>
      <c r="Q28" s="38">
        <f t="shared" si="10"/>
        <v>4.0108713437701393E-2</v>
      </c>
      <c r="R28" s="45">
        <f t="shared" si="11"/>
        <v>32.481636590529753</v>
      </c>
      <c r="S28" s="45">
        <f t="shared" si="3"/>
        <v>5.4548034302463737</v>
      </c>
      <c r="T28" s="45">
        <v>0</v>
      </c>
      <c r="U28" s="45">
        <f t="shared" si="3"/>
        <v>2.2980600016799411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5.9058008558964392</v>
      </c>
      <c r="I29" s="34">
        <f t="shared" si="1"/>
        <v>0.75179680000000004</v>
      </c>
      <c r="J29" s="33">
        <f t="shared" si="6"/>
        <v>0.180431232</v>
      </c>
      <c r="K29" s="33">
        <f t="shared" si="7"/>
        <v>903043.15625088906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9.1563413526074777E-2</v>
      </c>
      <c r="P29" s="43">
        <v>0.51144588865910845</v>
      </c>
      <c r="Q29" s="38">
        <f t="shared" si="10"/>
        <v>3.7848218335477468E-2</v>
      </c>
      <c r="R29" s="45">
        <f t="shared" si="11"/>
        <v>31.472234042197247</v>
      </c>
      <c r="S29" s="45">
        <f t="shared" si="11"/>
        <v>5.2461971528551601</v>
      </c>
      <c r="T29" s="45">
        <f t="shared" si="11"/>
        <v>29.303690869484729</v>
      </c>
      <c r="U29" s="45">
        <f t="shared" si="11"/>
        <v>2.1685431727125168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6.1310828813444713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946705.62040802301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8.8190066915516466E-2</v>
      </c>
      <c r="P30" s="43">
        <v>0.49694610231685382</v>
      </c>
      <c r="Q30" s="38">
        <f t="shared" si="10"/>
        <v>3.5689391933698966E-2</v>
      </c>
      <c r="R30" s="45">
        <f t="shared" si="11"/>
        <v>30.517765839421301</v>
      </c>
      <c r="S30" s="45">
        <f t="shared" si="11"/>
        <v>5.0529186292354078</v>
      </c>
      <c r="T30" s="45">
        <f t="shared" si="11"/>
        <v>28.472914308232106</v>
      </c>
      <c r="U30" s="45">
        <f t="shared" si="11"/>
        <v>2.0448515311891948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6.3564297293963561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991055.39365701005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8.5055869106278936E-2</v>
      </c>
      <c r="P31" s="43">
        <v>0.48323647242071349</v>
      </c>
      <c r="Q31" s="38">
        <f t="shared" si="10"/>
        <v>3.363153080375908E-2</v>
      </c>
      <c r="R31" s="45">
        <f t="shared" si="11"/>
        <v>29.614355150116502</v>
      </c>
      <c r="S31" s="45">
        <f t="shared" si="11"/>
        <v>4.8733423226069483</v>
      </c>
      <c r="T31" s="45">
        <f t="shared" si="11"/>
        <v>27.687410376496889</v>
      </c>
      <c r="U31" s="45">
        <f t="shared" si="11"/>
        <v>1.9269447736196166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6.5818347419259098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1036091.7201836701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8.2136315041664465E-2</v>
      </c>
      <c r="P32" s="43">
        <v>0.47025699272924548</v>
      </c>
      <c r="Q32" s="38">
        <f t="shared" si="10"/>
        <v>3.1672245687092593E-2</v>
      </c>
      <c r="R32" s="45">
        <f t="shared" si="11"/>
        <v>28.758426975471835</v>
      </c>
      <c r="S32" s="45">
        <f t="shared" si="11"/>
        <v>4.7060641966442747</v>
      </c>
      <c r="T32" s="45">
        <f t="shared" si="11"/>
        <v>26.943740969900006</v>
      </c>
      <c r="U32" s="45">
        <f t="shared" si="11"/>
        <v>1.8146860055718297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6.8072921410589169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1081813.94403442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7.9410130166432544E-2</v>
      </c>
      <c r="P33" s="43">
        <v>0.45795255914795707</v>
      </c>
      <c r="Q33" s="38">
        <f t="shared" si="10"/>
        <v>2.9809148310754097E-2</v>
      </c>
      <c r="R33" s="45">
        <f t="shared" si="11"/>
        <v>27.946687245478877</v>
      </c>
      <c r="S33" s="45">
        <f t="shared" si="11"/>
        <v>4.5498653091210866</v>
      </c>
      <c r="T33" s="45">
        <f t="shared" si="11"/>
        <v>26.238748856393141</v>
      </c>
      <c r="U33" s="45">
        <f t="shared" si="11"/>
        <v>1.7079383890857371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7.0327968885680594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1118233.0143942211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7.6858756104304302E-2</v>
      </c>
      <c r="P34" s="43">
        <v>0.4458881546084062</v>
      </c>
      <c r="Q34" s="38">
        <f t="shared" si="10"/>
        <v>2.8424305077426826E-2</v>
      </c>
      <c r="R34" s="45">
        <f t="shared" si="11"/>
        <v>27.176102110467237</v>
      </c>
      <c r="S34" s="45">
        <f t="shared" si="11"/>
        <v>4.4036823434019894</v>
      </c>
      <c r="T34" s="45">
        <f t="shared" si="11"/>
        <v>25.547509393938402</v>
      </c>
      <c r="U34" s="45">
        <f t="shared" si="11"/>
        <v>1.6285927165288339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7.2583445713477364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1154696.2311931993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7.446593138205769E-2</v>
      </c>
      <c r="P35" s="43">
        <v>0.4344347684233813</v>
      </c>
      <c r="Q35" s="38">
        <f t="shared" si="10"/>
        <v>2.7097967471734541E-2</v>
      </c>
      <c r="R35" s="45">
        <f t="shared" si="11"/>
        <v>26.443877873916211</v>
      </c>
      <c r="S35" s="45">
        <f t="shared" si="11"/>
        <v>4.266583585702695</v>
      </c>
      <c r="T35" s="45">
        <f t="shared" si="11"/>
        <v>24.891278704403035</v>
      </c>
      <c r="U35" s="45">
        <f t="shared" si="11"/>
        <v>1.5525991695131791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7.4839313075017087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1191202.98721464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7.2217347356848927E-2</v>
      </c>
      <c r="P36" s="43">
        <v>0.42354895479747284</v>
      </c>
      <c r="Q36" s="38">
        <f t="shared" si="10"/>
        <v>2.5828679506152641E-2</v>
      </c>
      <c r="R36" s="45">
        <f t="shared" si="11"/>
        <v>25.747441853171065</v>
      </c>
      <c r="S36" s="45">
        <f t="shared" si="11"/>
        <v>4.1377492111776943</v>
      </c>
      <c r="T36" s="45">
        <f t="shared" si="11"/>
        <v>24.267567527072476</v>
      </c>
      <c r="U36" s="45">
        <f t="shared" si="11"/>
        <v>1.4798743260985898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7.7095536688465831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1227752.7462112349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7.0100364092853251E-2</v>
      </c>
      <c r="P37" s="43">
        <v>0.41319125820649166</v>
      </c>
      <c r="Q37" s="38">
        <f t="shared" si="10"/>
        <v>2.4614537473218512E-2</v>
      </c>
      <c r="R37" s="45">
        <f t="shared" si="11"/>
        <v>25.084424338814244</v>
      </c>
      <c r="S37" s="45">
        <f t="shared" si="11"/>
        <v>4.0164550048509131</v>
      </c>
      <c r="T37" s="45">
        <f t="shared" si="11"/>
        <v>23.674115226932212</v>
      </c>
      <c r="U37" s="45">
        <f t="shared" si="11"/>
        <v>1.4103091118820303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7.935208616582039</v>
      </c>
      <c r="I38" s="34">
        <f t="shared" si="1"/>
        <v>0.78339000000000003</v>
      </c>
      <c r="J38" s="33">
        <f t="shared" si="6"/>
        <v>0.1880136</v>
      </c>
      <c r="K38" s="33">
        <f t="shared" si="7"/>
        <v>1264345.032842889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6.8103774364130107E-2</v>
      </c>
      <c r="P38" s="43">
        <v>0.4033254922185186</v>
      </c>
      <c r="Q38" s="38">
        <f t="shared" si="10"/>
        <v>2.3453616957045287E-2</v>
      </c>
      <c r="R38" s="45">
        <f t="shared" si="11"/>
        <v>24.452641740112796</v>
      </c>
      <c r="S38" s="45">
        <f t="shared" si="11"/>
        <v>3.9020588399759069</v>
      </c>
      <c r="T38" s="45">
        <f t="shared" si="11"/>
        <v>23.108848474157643</v>
      </c>
      <c r="U38" s="45">
        <f t="shared" si="11"/>
        <v>1.3437932659551555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8.1608934475926329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1284831.1462761629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6.6217606548414243E-2</v>
      </c>
      <c r="P39" s="43">
        <v>0.39343370875219147</v>
      </c>
      <c r="Q39" s="38">
        <f t="shared" si="10"/>
        <v>2.2828730607820036E-2</v>
      </c>
      <c r="R39" s="45">
        <f t="shared" si="11"/>
        <v>23.850080945149021</v>
      </c>
      <c r="S39" s="45">
        <f t="shared" si="11"/>
        <v>3.7939893846819785</v>
      </c>
      <c r="T39" s="45">
        <f t="shared" si="11"/>
        <v>22.54209102967981</v>
      </c>
      <c r="U39" s="45">
        <f t="shared" si="11"/>
        <v>1.3079899154692105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8.3866057493883321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1304465.735678996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6.4432959145015775E-2</v>
      </c>
      <c r="P40" s="43">
        <v>0.38398510549226866</v>
      </c>
      <c r="Q40" s="38">
        <f t="shared" si="10"/>
        <v>2.2238268751089696E-2</v>
      </c>
      <c r="R40" s="45">
        <f t="shared" si="11"/>
        <v>23.274884883707784</v>
      </c>
      <c r="S40" s="45">
        <f t="shared" si="11"/>
        <v>3.6917366205482653</v>
      </c>
      <c r="T40" s="45">
        <f t="shared" si="11"/>
        <v>22.00072594059268</v>
      </c>
      <c r="U40" s="45">
        <f t="shared" si="11"/>
        <v>1.2741589431151039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8.6123433621063334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1323248.3129442337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6.274186115936585E-2</v>
      </c>
      <c r="P41" s="43">
        <v>0.37495111257830643</v>
      </c>
      <c r="Q41" s="38">
        <f t="shared" si="10"/>
        <v>2.1680881035950172E-2</v>
      </c>
      <c r="R41" s="45">
        <f t="shared" si="11"/>
        <v>22.725339253956722</v>
      </c>
      <c r="S41" s="45">
        <f t="shared" si="11"/>
        <v>3.5948438432274492</v>
      </c>
      <c r="T41" s="45">
        <f t="shared" si="11"/>
        <v>21.483116274471552</v>
      </c>
      <c r="U41" s="45">
        <f t="shared" si="11"/>
        <v>1.2422229794851689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8.8381043463172038</v>
      </c>
      <c r="I42" s="34">
        <f t="shared" si="1"/>
        <v>0.74610200000000004</v>
      </c>
      <c r="J42" s="33">
        <f t="shared" si="6"/>
        <v>0.17906448</v>
      </c>
      <c r="K42" s="33">
        <f t="shared" si="7"/>
        <v>1341178.4397957881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6.1137153762794487E-2</v>
      </c>
      <c r="P42" s="43">
        <v>0.36630554842430491</v>
      </c>
      <c r="Q42" s="38">
        <f t="shared" si="10"/>
        <v>2.1155108284416746E-2</v>
      </c>
      <c r="R42" s="45">
        <f t="shared" si="11"/>
        <v>22.199860356776998</v>
      </c>
      <c r="S42" s="45">
        <f t="shared" si="11"/>
        <v>3.5029008820504841</v>
      </c>
      <c r="T42" s="45">
        <f t="shared" si="11"/>
        <v>20.987761936937673</v>
      </c>
      <c r="U42" s="45">
        <f t="shared" si="11"/>
        <v>1.2120984198393232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9.0638869556275665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1358255.7215933448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5.9612389543383784E-2</v>
      </c>
      <c r="P43" s="43">
        <v>0.35802495974706811</v>
      </c>
      <c r="Q43" s="38">
        <f t="shared" si="10"/>
        <v>2.0658848308741484E-2</v>
      </c>
      <c r="R43" s="45">
        <f t="shared" si="11"/>
        <v>21.696983971540053</v>
      </c>
      <c r="S43" s="45">
        <f t="shared" si="11"/>
        <v>3.4155383275256916</v>
      </c>
      <c r="T43" s="45">
        <f t="shared" si="11"/>
        <v>20.513319153848187</v>
      </c>
      <c r="U43" s="45">
        <f t="shared" si="11"/>
        <v>1.1836648176918658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9.2896896132664502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1345081.4298546973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5.816174637441255E-2</v>
      </c>
      <c r="P44" s="43">
        <v>0.3487676347215638</v>
      </c>
      <c r="Q44" s="38">
        <f t="shared" si="10"/>
        <v>2.151016553564894E-2</v>
      </c>
      <c r="R44" s="45">
        <f t="shared" si="11"/>
        <v>21.2153552021264</v>
      </c>
      <c r="S44" s="45">
        <f t="shared" si="11"/>
        <v>3.3324225963641565</v>
      </c>
      <c r="T44" s="45">
        <f t="shared" si="11"/>
        <v>19.982913500305955</v>
      </c>
      <c r="U44" s="45">
        <f t="shared" si="11"/>
        <v>1.2324417018204439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9.5155108919960831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1329624.3355095563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5.6779953487158058E-2</v>
      </c>
      <c r="P45" s="43">
        <v>0.33981507518767395</v>
      </c>
      <c r="Q45" s="38">
        <f t="shared" si="10"/>
        <v>2.2405657244857768E-2</v>
      </c>
      <c r="R45" s="45">
        <f t="shared" si="11"/>
        <v>20.753719220521525</v>
      </c>
      <c r="S45" s="45">
        <f t="shared" si="11"/>
        <v>3.2532516957632778</v>
      </c>
      <c r="T45" s="45">
        <f t="shared" si="11"/>
        <v>19.469969623174457</v>
      </c>
      <c r="U45" s="45">
        <f t="shared" si="11"/>
        <v>1.2837495973470663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9.7413494968095726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1311883.981454157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5.5462227779174124E-2</v>
      </c>
      <c r="P46" s="43">
        <v>0.33115940621962964</v>
      </c>
      <c r="Q46" s="38">
        <f t="shared" si="10"/>
        <v>2.3332896858987984E-2</v>
      </c>
      <c r="R46" s="45">
        <f t="shared" si="11"/>
        <v>20.310912836277229</v>
      </c>
      <c r="S46" s="45">
        <f t="shared" si="11"/>
        <v>3.1777515741399101</v>
      </c>
      <c r="T46" s="45">
        <f t="shared" si="11"/>
        <v>18.974036322443162</v>
      </c>
      <c r="U46" s="45">
        <f t="shared" si="11"/>
        <v>1.3368765138340666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9.9672042499749463</v>
      </c>
      <c r="I47" s="34">
        <f t="shared" si="1"/>
        <v>0.6372544</v>
      </c>
      <c r="J47" s="33">
        <f t="shared" si="6"/>
        <v>0.15294105599999999</v>
      </c>
      <c r="K47" s="33">
        <f t="shared" si="7"/>
        <v>1291859.9519990308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5.4204218743634007E-2</v>
      </c>
      <c r="P47" s="43">
        <v>0.3228122186384646</v>
      </c>
      <c r="Q47" s="38">
        <f t="shared" si="10"/>
        <v>2.4261457497333272E-2</v>
      </c>
      <c r="R47" s="45">
        <f t="shared" si="11"/>
        <v>19.885856822671617</v>
      </c>
      <c r="S47" s="45">
        <f t="shared" si="11"/>
        <v>3.1056729658141382</v>
      </c>
      <c r="T47" s="45">
        <f t="shared" si="11"/>
        <v>18.495777703238392</v>
      </c>
      <c r="U47" s="45">
        <f t="shared" si="11"/>
        <v>1.3900791194332252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10.193074078062791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1269551.8682858737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5.3001960689651309E-2</v>
      </c>
      <c r="P48" s="43">
        <v>0.31483120771690554</v>
      </c>
      <c r="Q48" s="38">
        <f t="shared" si="10"/>
        <v>2.5116151398710707E-2</v>
      </c>
      <c r="R48" s="45">
        <f t="shared" si="11"/>
        <v>19.477548933942966</v>
      </c>
      <c r="S48" s="45">
        <f t="shared" si="11"/>
        <v>3.0367886534353179</v>
      </c>
      <c r="T48" s="45">
        <f t="shared" si="11"/>
        <v>18.038499461185243</v>
      </c>
      <c r="U48" s="45">
        <f t="shared" si="11"/>
        <v>1.4390494727577228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10.418958000657414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1038148.6483096809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5.1851831152747691E-2</v>
      </c>
      <c r="P49" s="43">
        <v>0.29792651619553756</v>
      </c>
      <c r="Q49" s="38">
        <f t="shared" si="10"/>
        <v>3.5170576020946753E-2</v>
      </c>
      <c r="R49" s="45">
        <f t="shared" si="11"/>
        <v>19.085057552084535</v>
      </c>
      <c r="S49" s="45">
        <f t="shared" si="11"/>
        <v>2.9708910850774051</v>
      </c>
      <c r="T49" s="45">
        <f t="shared" si="11"/>
        <v>17.06993198304027</v>
      </c>
      <c r="U49" s="45">
        <f t="shared" si="11"/>
        <v>2.0151255690442653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10.644855120502163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795492.83772698976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5.0750514580414567E-2</v>
      </c>
      <c r="P50" s="43">
        <v>0.27876512825217498</v>
      </c>
      <c r="Q50" s="38">
        <f t="shared" si="10"/>
        <v>4.7742619177931045E-2</v>
      </c>
      <c r="R50" s="45">
        <f t="shared" si="11"/>
        <v>18.707515906068526</v>
      </c>
      <c r="S50" s="45">
        <f t="shared" si="11"/>
        <v>2.9077902935749025</v>
      </c>
      <c r="T50" s="45">
        <f t="shared" si="11"/>
        <v>15.972065324272734</v>
      </c>
      <c r="U50" s="45">
        <f t="shared" si="11"/>
        <v>2.7354505817957926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10.870764614870916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541583.40931544581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4.9694970528980899E-2</v>
      </c>
      <c r="P51" s="43">
        <v>0.25581208901533187</v>
      </c>
      <c r="Q51" s="38">
        <f t="shared" si="10"/>
        <v>6.4353147703720082E-2</v>
      </c>
      <c r="R51" s="45">
        <f t="shared" si="11"/>
        <v>18.344116810808607</v>
      </c>
      <c r="S51" s="45">
        <f t="shared" si="11"/>
        <v>2.8473120743376135</v>
      </c>
      <c r="T51" s="45">
        <f t="shared" si="11"/>
        <v>14.656953049003443</v>
      </c>
      <c r="U51" s="45">
        <f t="shared" si="11"/>
        <v>3.6871637618051656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11.096685727991424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276419.41949724604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4.8682405731726087E-2</v>
      </c>
      <c r="P52" s="43">
        <v>0.22467072202976965</v>
      </c>
      <c r="Q52" s="38">
        <f t="shared" si="10"/>
        <v>8.93857063921977E-2</v>
      </c>
      <c r="R52" s="45">
        <f t="shared" si="11"/>
        <v>17.99410787753116</v>
      </c>
      <c r="S52" s="45">
        <f t="shared" si="11"/>
        <v>2.7892963849713932</v>
      </c>
      <c r="T52" s="45">
        <f t="shared" si="11"/>
        <v>12.872684152462689</v>
      </c>
      <c r="U52" s="45">
        <f t="shared" si="11"/>
        <v>5.1214237250684729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11.209650422054182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139616.6899912798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4.8191429130533849E-2</v>
      </c>
      <c r="P53" s="43">
        <v>0.20002044972479022</v>
      </c>
      <c r="Q53" s="38">
        <f t="shared" si="10"/>
        <v>0.11106535194036754</v>
      </c>
      <c r="R53" s="45">
        <f t="shared" si="11"/>
        <v>17.823903501857338</v>
      </c>
      <c r="S53" s="45">
        <f t="shared" si="11"/>
        <v>2.7611654978833999</v>
      </c>
      <c r="T53" s="45">
        <f t="shared" si="11"/>
        <v>11.460327585539147</v>
      </c>
      <c r="U53" s="45">
        <f t="shared" si="11"/>
        <v>6.3635759163181884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11.322617764374016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4.7710249499819668E-2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2.733595935855814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0.72288523177065078</v>
      </c>
      <c r="G57" s="32">
        <f t="shared" ref="G57:G98" si="37">2*(1+2*L13)*((0.044/(K13^(1/6)))-(5/(K13^(2/3))))</f>
        <v>1.2082195949473049E-2</v>
      </c>
      <c r="H57" s="32">
        <f>G57/F57</f>
        <v>1.6713850855520532E-2</v>
      </c>
      <c r="I57" s="32">
        <f t="shared" ref="I57:I98" si="38">($B$2*$B$6)/(2*G13*TAN(O13))-0.5</f>
        <v>41.387902047863911</v>
      </c>
      <c r="J57" s="30">
        <f t="shared" ref="J57:J98" si="39">(2/PI())*ACOS((COSH((G13*I57)/$B$6))/COSH(I57))</f>
        <v>0.99999999999999734</v>
      </c>
      <c r="K57" s="4">
        <f t="shared" ref="K57:K98" si="40">(($B$2*J13*F57*COS(P13))/(8*PI()*J57*G13*(SIN(P13)^2)))*(1-H57*TAN(P13))</f>
        <v>0.61808458322378457</v>
      </c>
      <c r="L57" s="31">
        <f>K57/(1-K57)</f>
        <v>1.6183808143727103</v>
      </c>
      <c r="M57" s="4">
        <f t="shared" ref="M57:M98" si="41">(($B$2*J13*F57)/(8*PI()*J57*G13*COS(P13)))*(1+H57*_xlfn.COT(P13))</f>
        <v>1.0176926281336081</v>
      </c>
      <c r="N57" s="4">
        <f t="shared" ref="N57:N98" si="42">M57/(1+M57)</f>
        <v>0.50438437150607374</v>
      </c>
      <c r="O57" s="46">
        <f t="shared" ref="O57:O98" si="43">TAN(P13)-((1+L57)/(1-N57))*TAN(O13)</f>
        <v>-3.3782016073402588E-8</v>
      </c>
      <c r="P57" s="31">
        <f>ABS(O57)</f>
        <v>3.3782016073402588E-8</v>
      </c>
      <c r="Q57" s="4">
        <f t="shared" ref="Q57:Q98" si="44">0.5*$B$9*(H13^2)*J13*F57</f>
        <v>254.44011176242637</v>
      </c>
      <c r="R57" s="32">
        <f t="shared" ref="R57:R98" si="45">0.5*$B$9*(H13^2)*J13*G57</f>
        <v>4.2526740796591698</v>
      </c>
      <c r="S57" s="32">
        <f t="shared" ref="S57:S98" si="46">$B$2*(Q57*COS(P13)-R57*SIN(P13))</f>
        <v>618.98623817610917</v>
      </c>
      <c r="T57" s="32">
        <f t="shared" ref="T57:T98" si="47">$B$2*(Q57*SIN(P13)+R57*COS(P13))*G13</f>
        <v>19.393748361531109</v>
      </c>
    </row>
    <row r="58" spans="1:32">
      <c r="F58" s="32">
        <f t="shared" si="36"/>
        <v>0.72234475194830339</v>
      </c>
      <c r="G58" s="32">
        <f t="shared" si="37"/>
        <v>1.1872298741728893E-2</v>
      </c>
      <c r="H58" s="32">
        <f t="shared" ref="H58:H98" si="48">G58/F58</f>
        <v>1.6435779051079156E-2</v>
      </c>
      <c r="I58" s="32">
        <f t="shared" si="38"/>
        <v>41.387902047863911</v>
      </c>
      <c r="J58" s="30">
        <f t="shared" si="39"/>
        <v>0.99999999999999389</v>
      </c>
      <c r="K58" s="4">
        <f t="shared" si="40"/>
        <v>0.64508611117093972</v>
      </c>
      <c r="L58" s="31">
        <f t="shared" ref="L58:L98" si="49">K58/(1-K58)</f>
        <v>1.8175848606523177</v>
      </c>
      <c r="M58" s="4">
        <f t="shared" si="41"/>
        <v>0.90634177907032598</v>
      </c>
      <c r="N58" s="4">
        <f t="shared" si="42"/>
        <v>0.47543509197617528</v>
      </c>
      <c r="O58" s="46">
        <f t="shared" si="43"/>
        <v>-9.8570849527135351E-7</v>
      </c>
      <c r="P58" s="31">
        <f t="shared" ref="P58:P98" si="50">ABS(O58)</f>
        <v>9.8570849527135351E-7</v>
      </c>
      <c r="Q58" s="4">
        <f t="shared" si="44"/>
        <v>312.85870917001432</v>
      </c>
      <c r="R58" s="32">
        <f t="shared" si="45"/>
        <v>5.1420766181241877</v>
      </c>
      <c r="S58" s="32">
        <f t="shared" si="46"/>
        <v>799.19077488346727</v>
      </c>
      <c r="T58" s="32">
        <f t="shared" si="47"/>
        <v>25.429193587972833</v>
      </c>
    </row>
    <row r="59" spans="1:32">
      <c r="F59" s="32">
        <f t="shared" si="36"/>
        <v>0.71672359820664178</v>
      </c>
      <c r="G59" s="32">
        <f t="shared" si="37"/>
        <v>1.1653883275218381E-2</v>
      </c>
      <c r="H59" s="32">
        <f t="shared" si="48"/>
        <v>1.6259940797789106E-2</v>
      </c>
      <c r="I59" s="32">
        <f t="shared" si="38"/>
        <v>41.387902047863911</v>
      </c>
      <c r="J59" s="30">
        <f t="shared" si="39"/>
        <v>0.99999999999998612</v>
      </c>
      <c r="K59" s="4">
        <f t="shared" si="40"/>
        <v>0.66774676435209179</v>
      </c>
      <c r="L59" s="31">
        <f t="shared" si="49"/>
        <v>2.0097524800622533</v>
      </c>
      <c r="M59" s="4">
        <f t="shared" si="41"/>
        <v>0.81351421303582905</v>
      </c>
      <c r="N59" s="4">
        <f t="shared" si="42"/>
        <v>0.44858441537880395</v>
      </c>
      <c r="O59" s="46">
        <f t="shared" si="43"/>
        <v>-2.3569760985164834E-6</v>
      </c>
      <c r="P59" s="31">
        <f t="shared" si="50"/>
        <v>2.3569760985164834E-6</v>
      </c>
      <c r="Q59" s="4">
        <f t="shared" si="44"/>
        <v>376.26646757929768</v>
      </c>
      <c r="R59" s="32">
        <f t="shared" si="45"/>
        <v>6.1180704870326137</v>
      </c>
      <c r="S59" s="32">
        <f t="shared" si="46"/>
        <v>1001.5608568615647</v>
      </c>
      <c r="T59" s="32">
        <f t="shared" si="47"/>
        <v>32.362512925794476</v>
      </c>
    </row>
    <row r="60" spans="1:32">
      <c r="F60" s="32">
        <f t="shared" si="36"/>
        <v>0.70757955481229273</v>
      </c>
      <c r="G60" s="32">
        <f t="shared" si="37"/>
        <v>1.1430234317295068E-2</v>
      </c>
      <c r="H60" s="32">
        <f t="shared" si="48"/>
        <v>1.6153991787294208E-2</v>
      </c>
      <c r="I60" s="32">
        <f t="shared" si="38"/>
        <v>41.387902047863903</v>
      </c>
      <c r="J60" s="30">
        <f t="shared" si="39"/>
        <v>0.99999999999996825</v>
      </c>
      <c r="K60" s="4">
        <f t="shared" si="40"/>
        <v>0.68696518626460301</v>
      </c>
      <c r="L60" s="31">
        <f t="shared" si="49"/>
        <v>2.1945328638279928</v>
      </c>
      <c r="M60" s="4">
        <f t="shared" si="41"/>
        <v>0.73539764595680368</v>
      </c>
      <c r="N60" s="4">
        <f t="shared" si="42"/>
        <v>0.42376319206734059</v>
      </c>
      <c r="O60" s="46">
        <f t="shared" si="43"/>
        <v>-9.0769984861793773E-9</v>
      </c>
      <c r="P60" s="31">
        <f t="shared" si="50"/>
        <v>9.0769984861793773E-9</v>
      </c>
      <c r="Q60" s="4">
        <f t="shared" si="44"/>
        <v>444.4353953094593</v>
      </c>
      <c r="R60" s="32">
        <f t="shared" si="45"/>
        <v>7.1794057258118595</v>
      </c>
      <c r="S60" s="32">
        <f t="shared" si="46"/>
        <v>1225.2647863622904</v>
      </c>
      <c r="T60" s="32">
        <f t="shared" si="47"/>
        <v>40.197371368570401</v>
      </c>
    </row>
    <row r="61" spans="1:32">
      <c r="F61" s="32">
        <f t="shared" si="36"/>
        <v>0.69607923299836927</v>
      </c>
      <c r="G61" s="32">
        <f t="shared" si="37"/>
        <v>1.1203649985585243E-2</v>
      </c>
      <c r="H61" s="32">
        <f t="shared" si="48"/>
        <v>1.609536595040394E-2</v>
      </c>
      <c r="I61" s="32">
        <f t="shared" si="38"/>
        <v>41.387902047863903</v>
      </c>
      <c r="J61" s="30">
        <f t="shared" si="39"/>
        <v>0.99999999999992717</v>
      </c>
      <c r="K61" s="4">
        <f t="shared" si="40"/>
        <v>0.70343526475648976</v>
      </c>
      <c r="L61" s="31">
        <f t="shared" si="49"/>
        <v>2.3719450803174453</v>
      </c>
      <c r="M61" s="4">
        <f t="shared" si="41"/>
        <v>0.66910711546169443</v>
      </c>
      <c r="N61" s="4">
        <f t="shared" si="42"/>
        <v>0.4008772769964567</v>
      </c>
      <c r="O61" s="46">
        <f t="shared" si="43"/>
        <v>-9.5336226979547689E-6</v>
      </c>
      <c r="P61" s="31">
        <f t="shared" si="50"/>
        <v>9.5336226979547689E-6</v>
      </c>
      <c r="Q61" s="4">
        <f t="shared" si="44"/>
        <v>517.20234253883177</v>
      </c>
      <c r="R61" s="32">
        <f t="shared" si="45"/>
        <v>8.3245609735686674</v>
      </c>
      <c r="S61" s="32">
        <f t="shared" si="46"/>
        <v>1469.5663796241743</v>
      </c>
      <c r="T61" s="32">
        <f t="shared" si="47"/>
        <v>48.939131154613214</v>
      </c>
    </row>
    <row r="62" spans="1:32">
      <c r="F62" s="32">
        <f t="shared" si="36"/>
        <v>0.68308578498413819</v>
      </c>
      <c r="G62" s="32">
        <f t="shared" si="37"/>
        <v>1.0975756983102906E-2</v>
      </c>
      <c r="H62" s="32">
        <f t="shared" si="48"/>
        <v>1.606790424332688E-2</v>
      </c>
      <c r="I62" s="32">
        <f t="shared" si="38"/>
        <v>41.387902047863903</v>
      </c>
      <c r="J62" s="30">
        <f t="shared" si="39"/>
        <v>0.99999999999983336</v>
      </c>
      <c r="K62" s="4">
        <f t="shared" si="40"/>
        <v>0.71768721409988778</v>
      </c>
      <c r="L62" s="31">
        <f t="shared" si="49"/>
        <v>2.5421704221140717</v>
      </c>
      <c r="M62" s="4">
        <f t="shared" si="41"/>
        <v>0.61242278077701073</v>
      </c>
      <c r="N62" s="4">
        <f t="shared" si="42"/>
        <v>0.37981526190165227</v>
      </c>
      <c r="O62" s="46">
        <f t="shared" si="43"/>
        <v>-2.1558586275838287E-5</v>
      </c>
      <c r="P62" s="31">
        <f t="shared" si="50"/>
        <v>2.1558586275838287E-5</v>
      </c>
      <c r="Q62" s="4">
        <f t="shared" si="44"/>
        <v>594.46144804637311</v>
      </c>
      <c r="R62" s="32">
        <f t="shared" si="45"/>
        <v>9.5517496235585586</v>
      </c>
      <c r="S62" s="32">
        <f t="shared" si="46"/>
        <v>1733.8541885844427</v>
      </c>
      <c r="T62" s="32">
        <f t="shared" si="47"/>
        <v>58.596677468810306</v>
      </c>
    </row>
    <row r="63" spans="1:32">
      <c r="F63" s="32">
        <f t="shared" si="36"/>
        <v>0.6628885989265102</v>
      </c>
      <c r="G63" s="32">
        <f t="shared" si="37"/>
        <v>1.079076818319211E-2</v>
      </c>
      <c r="H63" s="32">
        <f t="shared" si="48"/>
        <v>1.6278403642281388E-2</v>
      </c>
      <c r="I63" s="32">
        <f t="shared" si="38"/>
        <v>41.387902047863903</v>
      </c>
      <c r="J63" s="30">
        <f t="shared" si="39"/>
        <v>0.99999999999961875</v>
      </c>
      <c r="K63" s="4">
        <f t="shared" si="40"/>
        <v>0.72969513731346458</v>
      </c>
      <c r="L63" s="31">
        <f t="shared" si="49"/>
        <v>2.6995264904267393</v>
      </c>
      <c r="M63" s="4">
        <f t="shared" si="41"/>
        <v>0.55702762833476238</v>
      </c>
      <c r="N63" s="4">
        <f t="shared" si="42"/>
        <v>0.35775063858725631</v>
      </c>
      <c r="O63" s="46">
        <f t="shared" si="43"/>
        <v>-1.0245113690743324E-7</v>
      </c>
      <c r="P63" s="31">
        <f t="shared" si="50"/>
        <v>1.0245113690743324E-7</v>
      </c>
      <c r="Q63" s="4">
        <f t="shared" si="44"/>
        <v>669.67541818706832</v>
      </c>
      <c r="R63" s="32">
        <f t="shared" si="45"/>
        <v>10.901246766562686</v>
      </c>
      <c r="S63" s="32">
        <f t="shared" si="46"/>
        <v>2003.0557835437326</v>
      </c>
      <c r="T63" s="32">
        <f t="shared" si="47"/>
        <v>68.316520134481806</v>
      </c>
    </row>
    <row r="64" spans="1:32">
      <c r="F64" s="32">
        <f t="shared" si="36"/>
        <v>0.64230559437141954</v>
      </c>
      <c r="G64" s="32">
        <f t="shared" si="37"/>
        <v>1.0605981505542398E-2</v>
      </c>
      <c r="H64" s="32">
        <f t="shared" si="48"/>
        <v>1.6512360469040824E-2</v>
      </c>
      <c r="I64" s="32">
        <f t="shared" si="38"/>
        <v>41.387902047863911</v>
      </c>
      <c r="J64" s="30">
        <f t="shared" si="39"/>
        <v>0.9999999999991277</v>
      </c>
      <c r="K64" s="4">
        <f t="shared" si="40"/>
        <v>0.74014403924646432</v>
      </c>
      <c r="L64" s="31">
        <f t="shared" si="49"/>
        <v>2.8482857853257602</v>
      </c>
      <c r="M64" s="4">
        <f t="shared" si="41"/>
        <v>0.50910722728703528</v>
      </c>
      <c r="N64" s="4">
        <f t="shared" si="42"/>
        <v>0.33735656292778599</v>
      </c>
      <c r="O64" s="46">
        <f t="shared" si="43"/>
        <v>-2.5750630650023254E-7</v>
      </c>
      <c r="P64" s="31">
        <f t="shared" si="50"/>
        <v>2.5750630650023254E-7</v>
      </c>
      <c r="Q64" s="4">
        <f t="shared" si="44"/>
        <v>747.3692023091163</v>
      </c>
      <c r="R64" s="32">
        <f t="shared" si="45"/>
        <v>12.340829671987626</v>
      </c>
      <c r="S64" s="32">
        <f t="shared" si="46"/>
        <v>2285.5161930890772</v>
      </c>
      <c r="T64" s="32">
        <f t="shared" si="47"/>
        <v>78.648009291013111</v>
      </c>
    </row>
    <row r="65" spans="6:20">
      <c r="F65" s="32">
        <f t="shared" si="36"/>
        <v>0.62169451479492666</v>
      </c>
      <c r="G65" s="32">
        <f t="shared" si="37"/>
        <v>1.0421985908296507E-2</v>
      </c>
      <c r="H65" s="32">
        <f t="shared" si="48"/>
        <v>1.6763837640958314E-2</v>
      </c>
      <c r="I65" s="32">
        <f t="shared" si="38"/>
        <v>41.387902047863903</v>
      </c>
      <c r="J65" s="30">
        <f t="shared" si="39"/>
        <v>0.99999999999800393</v>
      </c>
      <c r="K65" s="4">
        <f t="shared" si="40"/>
        <v>0.74929767037079043</v>
      </c>
      <c r="L65" s="31">
        <f t="shared" si="49"/>
        <v>2.9887942065756099</v>
      </c>
      <c r="M65" s="4">
        <f t="shared" si="41"/>
        <v>0.46737336126491241</v>
      </c>
      <c r="N65" s="4">
        <f t="shared" si="42"/>
        <v>0.31851018534371162</v>
      </c>
      <c r="O65" s="46">
        <f t="shared" si="43"/>
        <v>-2.2740641725249588E-7</v>
      </c>
      <c r="P65" s="31">
        <f t="shared" si="50"/>
        <v>2.2740641725249588E-7</v>
      </c>
      <c r="Q65" s="4">
        <f t="shared" si="44"/>
        <v>827.34495169798674</v>
      </c>
      <c r="R65" s="32">
        <f t="shared" si="45"/>
        <v>13.86947644333155</v>
      </c>
      <c r="S65" s="32">
        <f t="shared" si="46"/>
        <v>2580.1373388561751</v>
      </c>
      <c r="T65" s="32">
        <f t="shared" si="47"/>
        <v>89.560214339172205</v>
      </c>
    </row>
    <row r="66" spans="6:20">
      <c r="F66" s="32">
        <f t="shared" si="36"/>
        <v>0.60131448842370439</v>
      </c>
      <c r="G66" s="32">
        <f t="shared" si="37"/>
        <v>1.0239207912677104E-2</v>
      </c>
      <c r="H66" s="32">
        <f t="shared" si="48"/>
        <v>1.7028041249294242E-2</v>
      </c>
      <c r="I66" s="32">
        <f t="shared" si="38"/>
        <v>41.387902047863903</v>
      </c>
      <c r="J66" s="30">
        <f t="shared" si="39"/>
        <v>0.99999999999543265</v>
      </c>
      <c r="K66" s="4">
        <f t="shared" si="40"/>
        <v>0.75737085905155865</v>
      </c>
      <c r="L66" s="31">
        <f t="shared" si="49"/>
        <v>3.1215164678528859</v>
      </c>
      <c r="M66" s="4">
        <f t="shared" si="41"/>
        <v>0.43080499096732133</v>
      </c>
      <c r="N66" s="4">
        <f t="shared" si="42"/>
        <v>0.301092737086462</v>
      </c>
      <c r="O66" s="46">
        <f t="shared" si="43"/>
        <v>-3.4168341744855724E-7</v>
      </c>
      <c r="P66" s="31">
        <f t="shared" si="50"/>
        <v>3.4168341744855724E-7</v>
      </c>
      <c r="Q66" s="4">
        <f t="shared" si="44"/>
        <v>909.43954087437135</v>
      </c>
      <c r="R66" s="32">
        <f t="shared" si="45"/>
        <v>15.485974015748013</v>
      </c>
      <c r="S66" s="32">
        <f t="shared" si="46"/>
        <v>2885.961667827949</v>
      </c>
      <c r="T66" s="32">
        <f t="shared" si="47"/>
        <v>101.02583781771507</v>
      </c>
    </row>
    <row r="67" spans="6:20">
      <c r="F67" s="32">
        <f t="shared" si="36"/>
        <v>0.58134774906935938</v>
      </c>
      <c r="G67" s="32">
        <f t="shared" si="37"/>
        <v>1.0057954881520323E-2</v>
      </c>
      <c r="H67" s="32">
        <f t="shared" si="48"/>
        <v>1.7301098864872924E-2</v>
      </c>
      <c r="I67" s="32">
        <f t="shared" si="38"/>
        <v>41.387902047863911</v>
      </c>
      <c r="J67" s="30">
        <f t="shared" si="39"/>
        <v>0.99999999998954903</v>
      </c>
      <c r="K67" s="4">
        <f t="shared" si="40"/>
        <v>0.76453605495048782</v>
      </c>
      <c r="L67" s="31">
        <f t="shared" si="49"/>
        <v>3.2469347049703301</v>
      </c>
      <c r="M67" s="4">
        <f t="shared" si="41"/>
        <v>0.39858250230965703</v>
      </c>
      <c r="N67" s="4">
        <f t="shared" si="42"/>
        <v>0.2849903396127344</v>
      </c>
      <c r="O67" s="46">
        <f t="shared" si="43"/>
        <v>-4.6575725209940799E-7</v>
      </c>
      <c r="P67" s="31">
        <f t="shared" si="50"/>
        <v>4.6575725209940799E-7</v>
      </c>
      <c r="Q67" s="4">
        <f t="shared" si="44"/>
        <v>993.51617250541506</v>
      </c>
      <c r="R67" s="32">
        <f t="shared" si="45"/>
        <v>17.188921524366329</v>
      </c>
      <c r="S67" s="32">
        <f t="shared" si="46"/>
        <v>3202.1511718907891</v>
      </c>
      <c r="T67" s="32">
        <f t="shared" si="47"/>
        <v>113.02084298518987</v>
      </c>
    </row>
    <row r="68" spans="6:20">
      <c r="F68" s="32">
        <f t="shared" si="36"/>
        <v>0.56255687204333304</v>
      </c>
      <c r="G68" s="32">
        <f t="shared" si="37"/>
        <v>9.9124805571348309E-3</v>
      </c>
      <c r="H68" s="32">
        <f t="shared" si="48"/>
        <v>1.7620406130904549E-2</v>
      </c>
      <c r="I68" s="32">
        <f t="shared" si="38"/>
        <v>41.387902047863911</v>
      </c>
      <c r="J68" s="30">
        <f t="shared" si="39"/>
        <v>0.99999999997608624</v>
      </c>
      <c r="K68" s="4">
        <f t="shared" si="40"/>
        <v>0.77078286391960293</v>
      </c>
      <c r="L68" s="31">
        <f t="shared" si="49"/>
        <v>3.362675570858078</v>
      </c>
      <c r="M68" s="4">
        <f t="shared" si="41"/>
        <v>0.36890708623875895</v>
      </c>
      <c r="N68" s="4">
        <f t="shared" si="42"/>
        <v>0.26949023052570842</v>
      </c>
      <c r="O68" s="46">
        <f t="shared" si="43"/>
        <v>-5.8663331781172445E-6</v>
      </c>
      <c r="P68" s="31">
        <f t="shared" si="50"/>
        <v>5.8663331781172445E-6</v>
      </c>
      <c r="Q68" s="4">
        <f t="shared" si="44"/>
        <v>1076.5535642978095</v>
      </c>
      <c r="R68" s="32">
        <f t="shared" si="45"/>
        <v>18.969311024600266</v>
      </c>
      <c r="S68" s="32">
        <f t="shared" si="46"/>
        <v>3520.0996576360694</v>
      </c>
      <c r="T68" s="32">
        <f t="shared" si="47"/>
        <v>125.0705930450045</v>
      </c>
    </row>
    <row r="69" spans="6:20">
      <c r="F69" s="32">
        <f t="shared" si="36"/>
        <v>0.54426807947122324</v>
      </c>
      <c r="G69" s="32">
        <f t="shared" si="37"/>
        <v>9.7685443786873858E-3</v>
      </c>
      <c r="H69" s="32">
        <f t="shared" si="48"/>
        <v>1.7948038378767118E-2</v>
      </c>
      <c r="I69" s="32">
        <f t="shared" si="38"/>
        <v>41.387902047863911</v>
      </c>
      <c r="J69" s="30">
        <f t="shared" si="39"/>
        <v>0.99999999994528088</v>
      </c>
      <c r="K69" s="4">
        <f t="shared" si="40"/>
        <v>0.77636603993729647</v>
      </c>
      <c r="L69" s="31">
        <f t="shared" si="49"/>
        <v>3.4715927747271271</v>
      </c>
      <c r="M69" s="4">
        <f t="shared" si="41"/>
        <v>0.34255677304343052</v>
      </c>
      <c r="N69" s="4">
        <f t="shared" si="42"/>
        <v>0.25515254171850887</v>
      </c>
      <c r="O69" s="46">
        <f t="shared" si="43"/>
        <v>-9.3024188083656867E-6</v>
      </c>
      <c r="P69" s="31">
        <f t="shared" si="50"/>
        <v>9.3024188083656867E-6</v>
      </c>
      <c r="Q69" s="4">
        <f t="shared" si="44"/>
        <v>1160.8984283181319</v>
      </c>
      <c r="R69" s="32">
        <f t="shared" si="45"/>
        <v>20.835849545304256</v>
      </c>
      <c r="S69" s="32">
        <f t="shared" si="46"/>
        <v>3845.3293047471539</v>
      </c>
      <c r="T69" s="32">
        <f t="shared" si="47"/>
        <v>137.51690043133902</v>
      </c>
    </row>
    <row r="70" spans="6:20">
      <c r="F70" s="32">
        <f t="shared" si="36"/>
        <v>0.52654162825565176</v>
      </c>
      <c r="G70" s="32">
        <f t="shared" si="37"/>
        <v>9.6262246365274237E-3</v>
      </c>
      <c r="H70" s="32">
        <f t="shared" si="48"/>
        <v>1.8281982126308924E-2</v>
      </c>
      <c r="I70" s="32">
        <f t="shared" si="38"/>
        <v>41.387902047863911</v>
      </c>
      <c r="J70" s="30">
        <f t="shared" si="39"/>
        <v>0.9999999998747926</v>
      </c>
      <c r="K70" s="4">
        <f t="shared" si="40"/>
        <v>0.78137745163432781</v>
      </c>
      <c r="L70" s="31">
        <f t="shared" si="49"/>
        <v>3.5740936032242256</v>
      </c>
      <c r="M70" s="4">
        <f t="shared" si="41"/>
        <v>0.31904929517320502</v>
      </c>
      <c r="N70" s="4">
        <f t="shared" si="42"/>
        <v>0.24187821966980427</v>
      </c>
      <c r="O70" s="46">
        <f t="shared" si="43"/>
        <v>-2.9520569322372125E-9</v>
      </c>
      <c r="P70" s="31">
        <f t="shared" si="50"/>
        <v>2.9520569322372125E-9</v>
      </c>
      <c r="Q70" s="4">
        <f t="shared" si="44"/>
        <v>1246.4497845766368</v>
      </c>
      <c r="R70" s="32">
        <f t="shared" si="45"/>
        <v>22.787572682971685</v>
      </c>
      <c r="S70" s="32">
        <f t="shared" si="46"/>
        <v>4177.1892867870602</v>
      </c>
      <c r="T70" s="32">
        <f t="shared" si="47"/>
        <v>150.33860695386076</v>
      </c>
    </row>
    <row r="71" spans="6:20">
      <c r="F71" s="32">
        <f t="shared" si="36"/>
        <v>0.50941907883369053</v>
      </c>
      <c r="G71" s="32">
        <f t="shared" si="37"/>
        <v>9.4855706791052291E-3</v>
      </c>
      <c r="H71" s="32">
        <f t="shared" si="48"/>
        <v>1.8620367931296056E-2</v>
      </c>
      <c r="I71" s="32">
        <f t="shared" si="38"/>
        <v>41.387902047863911</v>
      </c>
      <c r="J71" s="30">
        <f t="shared" si="39"/>
        <v>0.99999999971350273</v>
      </c>
      <c r="K71" s="4">
        <f t="shared" si="40"/>
        <v>0.78590384942694247</v>
      </c>
      <c r="L71" s="31">
        <f t="shared" si="49"/>
        <v>3.6707985983090481</v>
      </c>
      <c r="M71" s="4">
        <f t="shared" si="41"/>
        <v>0.29798919913000393</v>
      </c>
      <c r="N71" s="4">
        <f t="shared" si="42"/>
        <v>0.22957756453577235</v>
      </c>
      <c r="O71" s="46">
        <f t="shared" si="43"/>
        <v>-3.2188369404329009E-6</v>
      </c>
      <c r="P71" s="31">
        <f t="shared" si="50"/>
        <v>3.2188369404329009E-6</v>
      </c>
      <c r="Q71" s="4">
        <f t="shared" si="44"/>
        <v>1333.1321448772546</v>
      </c>
      <c r="R71" s="32">
        <f t="shared" si="45"/>
        <v>24.82341103865236</v>
      </c>
      <c r="S71" s="32">
        <f t="shared" si="46"/>
        <v>4515.1533327036641</v>
      </c>
      <c r="T71" s="32">
        <f t="shared" si="47"/>
        <v>163.5181793788866</v>
      </c>
    </row>
    <row r="72" spans="6:20">
      <c r="F72" s="32">
        <f t="shared" si="36"/>
        <v>0.49291697407210067</v>
      </c>
      <c r="G72" s="32">
        <f t="shared" si="37"/>
        <v>9.3466100137530837E-3</v>
      </c>
      <c r="H72" s="32">
        <f t="shared" si="48"/>
        <v>1.8961834356278271E-2</v>
      </c>
      <c r="I72" s="32">
        <f t="shared" si="38"/>
        <v>41.387902047863903</v>
      </c>
      <c r="J72" s="30">
        <f t="shared" si="39"/>
        <v>0.99999999934444161</v>
      </c>
      <c r="K72" s="4">
        <f t="shared" si="40"/>
        <v>0.79000490895427722</v>
      </c>
      <c r="L72" s="31">
        <f t="shared" si="49"/>
        <v>3.7620160786628456</v>
      </c>
      <c r="M72" s="4">
        <f t="shared" si="41"/>
        <v>0.27904399671840113</v>
      </c>
      <c r="N72" s="4">
        <f t="shared" si="42"/>
        <v>0.21816606577595035</v>
      </c>
      <c r="O72" s="46">
        <f t="shared" si="43"/>
        <v>-1.0153844429705572E-6</v>
      </c>
      <c r="P72" s="31">
        <f t="shared" si="50"/>
        <v>1.0153844429705572E-6</v>
      </c>
      <c r="Q72" s="4">
        <f t="shared" si="44"/>
        <v>1420.8641832000069</v>
      </c>
      <c r="R72" s="32">
        <f t="shared" si="45"/>
        <v>26.942191284607151</v>
      </c>
      <c r="S72" s="32">
        <f t="shared" si="46"/>
        <v>4858.7045827609008</v>
      </c>
      <c r="T72" s="32">
        <f t="shared" si="47"/>
        <v>177.03848040498855</v>
      </c>
    </row>
    <row r="73" spans="6:20">
      <c r="F73" s="32">
        <f t="shared" si="36"/>
        <v>0.47891935128513824</v>
      </c>
      <c r="G73" s="32">
        <f t="shared" si="37"/>
        <v>9.2372089940324868E-3</v>
      </c>
      <c r="H73" s="32">
        <f t="shared" si="48"/>
        <v>1.9287608590559651E-2</v>
      </c>
      <c r="I73" s="32">
        <f t="shared" si="38"/>
        <v>41.387902047863903</v>
      </c>
      <c r="J73" s="30">
        <f t="shared" si="39"/>
        <v>0.99999999849996246</v>
      </c>
      <c r="K73" s="4">
        <f t="shared" si="40"/>
        <v>0.79363612362458191</v>
      </c>
      <c r="L73" s="31">
        <f t="shared" si="49"/>
        <v>3.8458093420419934</v>
      </c>
      <c r="M73" s="4">
        <f t="shared" si="41"/>
        <v>0.26142561920339252</v>
      </c>
      <c r="N73" s="4">
        <f t="shared" si="42"/>
        <v>0.20724616277294761</v>
      </c>
      <c r="O73" s="46">
        <f t="shared" si="43"/>
        <v>-3.9474222874869014E-6</v>
      </c>
      <c r="P73" s="31">
        <f t="shared" si="50"/>
        <v>3.9474222874869014E-6</v>
      </c>
      <c r="Q73" s="4">
        <f t="shared" si="44"/>
        <v>1506.9599185276575</v>
      </c>
      <c r="R73" s="32">
        <f t="shared" si="45"/>
        <v>29.065653070223114</v>
      </c>
      <c r="S73" s="32">
        <f t="shared" si="46"/>
        <v>5199.6003072811127</v>
      </c>
      <c r="T73" s="32">
        <f t="shared" si="47"/>
        <v>190.42252091871543</v>
      </c>
    </row>
    <row r="74" spans="6:20">
      <c r="F74" s="32">
        <f t="shared" si="36"/>
        <v>0.46540055777806077</v>
      </c>
      <c r="G74" s="32">
        <f t="shared" si="37"/>
        <v>9.1292142706337082E-3</v>
      </c>
      <c r="H74" s="32">
        <f t="shared" si="48"/>
        <v>1.961582150700221E-2</v>
      </c>
      <c r="I74" s="32">
        <f t="shared" si="38"/>
        <v>41.387902047863911</v>
      </c>
      <c r="J74" s="30">
        <f t="shared" si="39"/>
        <v>0.9999999965676396</v>
      </c>
      <c r="K74" s="4">
        <f t="shared" si="40"/>
        <v>0.79694360769484685</v>
      </c>
      <c r="L74" s="31">
        <f t="shared" si="49"/>
        <v>3.9247403080874204</v>
      </c>
      <c r="M74" s="4">
        <f t="shared" si="41"/>
        <v>0.24550046600023068</v>
      </c>
      <c r="N74" s="4">
        <f t="shared" si="42"/>
        <v>0.19710989493936104</v>
      </c>
      <c r="O74" s="46">
        <f t="shared" si="43"/>
        <v>-2.5936940994952806E-7</v>
      </c>
      <c r="P74" s="31">
        <f t="shared" si="50"/>
        <v>2.5936940994952806E-7</v>
      </c>
      <c r="Q74" s="4">
        <f t="shared" si="44"/>
        <v>1593.789838576743</v>
      </c>
      <c r="R74" s="32">
        <f t="shared" si="45"/>
        <v>31.263496993195254</v>
      </c>
      <c r="S74" s="32">
        <f t="shared" si="46"/>
        <v>5544.4179054800024</v>
      </c>
      <c r="T74" s="32">
        <f t="shared" si="47"/>
        <v>204.07088373525539</v>
      </c>
    </row>
    <row r="75" spans="6:20">
      <c r="F75" s="32">
        <f t="shared" si="36"/>
        <v>0.45236301268283191</v>
      </c>
      <c r="G75" s="32">
        <f t="shared" si="37"/>
        <v>9.0226015234029355E-3</v>
      </c>
      <c r="H75" s="32">
        <f t="shared" si="48"/>
        <v>1.9945489066165115E-2</v>
      </c>
      <c r="I75" s="32">
        <f t="shared" si="38"/>
        <v>41.387902047863903</v>
      </c>
      <c r="J75" s="30">
        <f t="shared" si="39"/>
        <v>0.99999999214613133</v>
      </c>
      <c r="K75" s="4">
        <f t="shared" si="40"/>
        <v>0.79997172962316609</v>
      </c>
      <c r="L75" s="31">
        <f t="shared" si="49"/>
        <v>3.9992933404668087</v>
      </c>
      <c r="M75" s="4">
        <f t="shared" si="41"/>
        <v>0.23105748979442353</v>
      </c>
      <c r="N75" s="4">
        <f t="shared" si="42"/>
        <v>0.18769025143822343</v>
      </c>
      <c r="O75" s="46">
        <f t="shared" si="43"/>
        <v>-3.8669102974120406E-6</v>
      </c>
      <c r="P75" s="31">
        <f t="shared" si="50"/>
        <v>3.8669102974120406E-6</v>
      </c>
      <c r="Q75" s="4">
        <f t="shared" si="44"/>
        <v>1681.3196126071418</v>
      </c>
      <c r="R75" s="32">
        <f t="shared" si="45"/>
        <v>33.534741949984713</v>
      </c>
      <c r="S75" s="32">
        <f t="shared" si="46"/>
        <v>5892.8781128382279</v>
      </c>
      <c r="T75" s="32">
        <f t="shared" si="47"/>
        <v>217.97416797931524</v>
      </c>
    </row>
    <row r="76" spans="6:20">
      <c r="F76" s="32">
        <f t="shared" si="36"/>
        <v>0.43979913041641167</v>
      </c>
      <c r="G76" s="32">
        <f t="shared" si="37"/>
        <v>8.9173433128866778E-3</v>
      </c>
      <c r="H76" s="32">
        <f t="shared" si="48"/>
        <v>2.0275945758336397E-2</v>
      </c>
      <c r="I76" s="32">
        <f t="shared" si="38"/>
        <v>41.387902047863903</v>
      </c>
      <c r="J76" s="30">
        <f t="shared" si="39"/>
        <v>0.99999998202891149</v>
      </c>
      <c r="K76" s="4">
        <f t="shared" si="40"/>
        <v>0.80274882971325034</v>
      </c>
      <c r="L76" s="31">
        <f t="shared" si="49"/>
        <v>4.0696784132954518</v>
      </c>
      <c r="M76" s="4">
        <f t="shared" si="41"/>
        <v>0.21791555954605965</v>
      </c>
      <c r="N76" s="4">
        <f t="shared" si="42"/>
        <v>0.17892501482391845</v>
      </c>
      <c r="O76" s="46">
        <f t="shared" si="43"/>
        <v>-7.4551799622568637E-8</v>
      </c>
      <c r="P76" s="31">
        <f t="shared" si="50"/>
        <v>7.4551799622568637E-8</v>
      </c>
      <c r="Q76" s="4">
        <f t="shared" si="44"/>
        <v>1769.5040248537853</v>
      </c>
      <c r="R76" s="32">
        <f t="shared" si="45"/>
        <v>35.87836762709329</v>
      </c>
      <c r="S76" s="32">
        <f t="shared" si="46"/>
        <v>6244.6825264774652</v>
      </c>
      <c r="T76" s="32">
        <f t="shared" si="47"/>
        <v>232.12250248253002</v>
      </c>
    </row>
    <row r="77" spans="6:20">
      <c r="F77" s="32">
        <f t="shared" si="36"/>
        <v>0.42770112588859216</v>
      </c>
      <c r="G77" s="32">
        <f t="shared" si="37"/>
        <v>8.8134101281415449E-3</v>
      </c>
      <c r="H77" s="32">
        <f t="shared" si="48"/>
        <v>2.0606469318570995E-2</v>
      </c>
      <c r="I77" s="32">
        <f t="shared" si="38"/>
        <v>41.387902047863903</v>
      </c>
      <c r="J77" s="30">
        <f t="shared" si="39"/>
        <v>0.99999995887886128</v>
      </c>
      <c r="K77" s="4">
        <f t="shared" si="40"/>
        <v>0.80530748142164854</v>
      </c>
      <c r="L77" s="31">
        <f t="shared" si="49"/>
        <v>4.13630419546688</v>
      </c>
      <c r="M77" s="4">
        <f t="shared" si="41"/>
        <v>0.20592184615560175</v>
      </c>
      <c r="N77" s="4">
        <f t="shared" si="42"/>
        <v>0.17075886535438994</v>
      </c>
      <c r="O77" s="46">
        <f t="shared" si="43"/>
        <v>-5.7030032085680915E-8</v>
      </c>
      <c r="P77" s="31">
        <f t="shared" si="50"/>
        <v>5.7030032085680915E-8</v>
      </c>
      <c r="Q77" s="4">
        <f t="shared" si="44"/>
        <v>1858.3151574920603</v>
      </c>
      <c r="R77" s="32">
        <f t="shared" si="45"/>
        <v>38.293314277095568</v>
      </c>
      <c r="S77" s="32">
        <f t="shared" si="46"/>
        <v>6599.6144834860015</v>
      </c>
      <c r="T77" s="32">
        <f t="shared" si="47"/>
        <v>246.5084253698582</v>
      </c>
    </row>
    <row r="78" spans="6:20">
      <c r="F78" s="32">
        <f t="shared" si="36"/>
        <v>0.41893700505372045</v>
      </c>
      <c r="G78" s="32">
        <f t="shared" si="37"/>
        <v>8.7350694514266389E-3</v>
      </c>
      <c r="H78" s="32">
        <f t="shared" si="48"/>
        <v>2.0850555921424364E-2</v>
      </c>
      <c r="I78" s="32">
        <f t="shared" si="38"/>
        <v>41.387902047863911</v>
      </c>
      <c r="J78" s="30">
        <f t="shared" si="39"/>
        <v>0.99999990590731069</v>
      </c>
      <c r="K78" s="4">
        <f t="shared" si="40"/>
        <v>0.80755355970947129</v>
      </c>
      <c r="L78" s="31">
        <f t="shared" si="49"/>
        <v>4.1962509594375446</v>
      </c>
      <c r="M78" s="4">
        <f t="shared" si="41"/>
        <v>0.19449511777596376</v>
      </c>
      <c r="N78" s="4">
        <f t="shared" si="42"/>
        <v>0.16282621408959391</v>
      </c>
      <c r="O78" s="46">
        <f t="shared" si="43"/>
        <v>-2.1466867637376374E-6</v>
      </c>
      <c r="P78" s="31">
        <f t="shared" si="50"/>
        <v>2.1466867637376374E-6</v>
      </c>
      <c r="Q78" s="4">
        <f t="shared" si="44"/>
        <v>1943.8427104853899</v>
      </c>
      <c r="R78" s="32">
        <f t="shared" si="45"/>
        <v>40.530201137428733</v>
      </c>
      <c r="S78" s="32">
        <f t="shared" si="46"/>
        <v>6945.2411394520132</v>
      </c>
      <c r="T78" s="32">
        <f t="shared" si="47"/>
        <v>260.36067556620833</v>
      </c>
    </row>
    <row r="79" spans="6:20">
      <c r="F79" s="32">
        <f t="shared" si="36"/>
        <v>0.41046742236586908</v>
      </c>
      <c r="G79" s="32">
        <f t="shared" si="37"/>
        <v>8.6578017450150251E-3</v>
      </c>
      <c r="H79" s="32">
        <f t="shared" si="48"/>
        <v>2.1092542972382142E-2</v>
      </c>
      <c r="I79" s="32">
        <f t="shared" si="38"/>
        <v>41.387902047863903</v>
      </c>
      <c r="J79" s="30">
        <f t="shared" si="39"/>
        <v>0.99999978469871043</v>
      </c>
      <c r="K79" s="4">
        <f t="shared" si="40"/>
        <v>0.80962586860804919</v>
      </c>
      <c r="L79" s="31">
        <f t="shared" si="49"/>
        <v>4.252814511553332</v>
      </c>
      <c r="M79" s="4">
        <f t="shared" si="41"/>
        <v>0.18403374709809697</v>
      </c>
      <c r="N79" s="4">
        <f t="shared" si="42"/>
        <v>0.15542947787521955</v>
      </c>
      <c r="O79" s="46">
        <f t="shared" si="43"/>
        <v>-3.2073856903735987E-9</v>
      </c>
      <c r="P79" s="31">
        <f t="shared" si="50"/>
        <v>3.2073856903735987E-9</v>
      </c>
      <c r="Q79" s="4">
        <f t="shared" si="44"/>
        <v>2029.7195529687467</v>
      </c>
      <c r="R79" s="32">
        <f t="shared" si="45"/>
        <v>42.811946892877565</v>
      </c>
      <c r="S79" s="32">
        <f t="shared" si="46"/>
        <v>7292.6223158310077</v>
      </c>
      <c r="T79" s="32">
        <f t="shared" si="47"/>
        <v>274.37243633467659</v>
      </c>
    </row>
    <row r="80" spans="6:20">
      <c r="F80" s="32">
        <f t="shared" si="36"/>
        <v>0.40228650711239017</v>
      </c>
      <c r="G80" s="32">
        <f t="shared" si="37"/>
        <v>8.5815644714831475E-3</v>
      </c>
      <c r="H80" s="32">
        <f t="shared" si="48"/>
        <v>2.1331971914945791E-2</v>
      </c>
      <c r="I80" s="32">
        <f t="shared" si="38"/>
        <v>41.387902047863911</v>
      </c>
      <c r="J80" s="30">
        <f t="shared" si="39"/>
        <v>0.99999950735125498</v>
      </c>
      <c r="K80" s="4">
        <f t="shared" si="40"/>
        <v>0.81154565741600371</v>
      </c>
      <c r="L80" s="31">
        <f t="shared" si="49"/>
        <v>4.3063250561832414</v>
      </c>
      <c r="M80" s="4">
        <f t="shared" si="41"/>
        <v>0.17443155569805949</v>
      </c>
      <c r="N80" s="4">
        <f t="shared" si="42"/>
        <v>0.14852424123973809</v>
      </c>
      <c r="O80" s="46">
        <f t="shared" si="43"/>
        <v>-4.0787188060331658E-7</v>
      </c>
      <c r="P80" s="31">
        <f t="shared" si="50"/>
        <v>4.0787188060331658E-7</v>
      </c>
      <c r="Q80" s="4">
        <f t="shared" si="44"/>
        <v>2115.9385181309194</v>
      </c>
      <c r="R80" s="32">
        <f t="shared" si="45"/>
        <v>45.137141042520788</v>
      </c>
      <c r="S80" s="32">
        <f t="shared" si="46"/>
        <v>7641.65832865624</v>
      </c>
      <c r="T80" s="32">
        <f t="shared" si="47"/>
        <v>288.54016317395485</v>
      </c>
    </row>
    <row r="81" spans="6:20">
      <c r="F81" s="32">
        <f t="shared" si="36"/>
        <v>0.39438561566893687</v>
      </c>
      <c r="G81" s="32">
        <f t="shared" si="37"/>
        <v>8.5063171937189951E-3</v>
      </c>
      <c r="H81" s="32">
        <f t="shared" si="48"/>
        <v>2.1568527998393174E-2</v>
      </c>
      <c r="I81" s="32">
        <f t="shared" si="38"/>
        <v>41.387902047863911</v>
      </c>
      <c r="J81" s="30">
        <f t="shared" si="39"/>
        <v>0.99999887272953014</v>
      </c>
      <c r="K81" s="4">
        <f t="shared" si="40"/>
        <v>0.81332779611312211</v>
      </c>
      <c r="L81" s="31">
        <f t="shared" si="49"/>
        <v>4.3569839492868114</v>
      </c>
      <c r="M81" s="4">
        <f t="shared" si="41"/>
        <v>0.1655959910399277</v>
      </c>
      <c r="N81" s="4">
        <f t="shared" si="42"/>
        <v>0.14206980146884804</v>
      </c>
      <c r="O81" s="46">
        <f t="shared" si="43"/>
        <v>-1.8163856085884333E-8</v>
      </c>
      <c r="P81" s="31">
        <f t="shared" si="50"/>
        <v>1.8163856085884333E-8</v>
      </c>
      <c r="Q81" s="4">
        <f t="shared" si="44"/>
        <v>2202.4863653731618</v>
      </c>
      <c r="R81" s="32">
        <f t="shared" si="45"/>
        <v>47.504388837630259</v>
      </c>
      <c r="S81" s="32">
        <f t="shared" si="46"/>
        <v>7992.2379600964541</v>
      </c>
      <c r="T81" s="32">
        <f t="shared" si="47"/>
        <v>302.86000324953238</v>
      </c>
    </row>
    <row r="82" spans="6:20">
      <c r="F82" s="32">
        <f t="shared" si="36"/>
        <v>0.38675585783769584</v>
      </c>
      <c r="G82" s="32">
        <f t="shared" si="37"/>
        <v>8.4320215090740828E-3</v>
      </c>
      <c r="H82" s="32">
        <f t="shared" si="48"/>
        <v>2.1801923198310355E-2</v>
      </c>
      <c r="I82" s="32">
        <f t="shared" si="38"/>
        <v>41.387902047863903</v>
      </c>
      <c r="J82" s="30">
        <f t="shared" si="39"/>
        <v>0.99999742059890484</v>
      </c>
      <c r="K82" s="4">
        <f t="shared" si="40"/>
        <v>0.81498681239700344</v>
      </c>
      <c r="L82" s="31">
        <f t="shared" si="49"/>
        <v>4.4050201121112051</v>
      </c>
      <c r="M82" s="4">
        <f t="shared" si="41"/>
        <v>0.15744683399114134</v>
      </c>
      <c r="N82" s="4">
        <f t="shared" si="42"/>
        <v>0.13602943078450408</v>
      </c>
      <c r="O82" s="46">
        <f t="shared" si="43"/>
        <v>-4.6056398639304774E-8</v>
      </c>
      <c r="P82" s="31">
        <f t="shared" si="50"/>
        <v>4.6056398639304774E-8</v>
      </c>
      <c r="Q82" s="4">
        <f t="shared" si="44"/>
        <v>2289.3535528989105</v>
      </c>
      <c r="R82" s="32">
        <f t="shared" si="45"/>
        <v>49.912310334080992</v>
      </c>
      <c r="S82" s="32">
        <f t="shared" si="46"/>
        <v>8344.2733307242943</v>
      </c>
      <c r="T82" s="32">
        <f t="shared" si="47"/>
        <v>317.32880292865491</v>
      </c>
    </row>
    <row r="83" spans="6:20">
      <c r="F83" s="32">
        <f t="shared" si="36"/>
        <v>0.38307213559803144</v>
      </c>
      <c r="G83" s="32">
        <f t="shared" si="37"/>
        <v>8.3802767985773335E-3</v>
      </c>
      <c r="H83" s="32">
        <f t="shared" si="48"/>
        <v>2.187649797470782E-2</v>
      </c>
      <c r="I83" s="32">
        <f t="shared" si="38"/>
        <v>41.387902047863903</v>
      </c>
      <c r="J83" s="30">
        <f t="shared" si="39"/>
        <v>0.99999409785833393</v>
      </c>
      <c r="K83" s="4">
        <f t="shared" si="40"/>
        <v>0.8163626947044168</v>
      </c>
      <c r="L83" s="31">
        <f t="shared" si="49"/>
        <v>4.4455166306780463</v>
      </c>
      <c r="M83" s="4">
        <f t="shared" si="41"/>
        <v>0.14941819905553411</v>
      </c>
      <c r="N83" s="4">
        <f t="shared" si="42"/>
        <v>0.12999463483204773</v>
      </c>
      <c r="O83" s="46">
        <f t="shared" si="43"/>
        <v>-1.0014800655433476E-9</v>
      </c>
      <c r="P83" s="31">
        <f t="shared" si="50"/>
        <v>1.0014800655433476E-9</v>
      </c>
      <c r="Q83" s="4">
        <f t="shared" si="44"/>
        <v>2369.8253350152281</v>
      </c>
      <c r="R83" s="32">
        <f t="shared" si="45"/>
        <v>51.84347914187191</v>
      </c>
      <c r="S83" s="32">
        <f t="shared" si="46"/>
        <v>8675.5659285836336</v>
      </c>
      <c r="T83" s="32">
        <f t="shared" si="47"/>
        <v>330.52617453333721</v>
      </c>
    </row>
    <row r="84" spans="6:20">
      <c r="F84" s="32">
        <f t="shared" si="36"/>
        <v>0.37957697019940301</v>
      </c>
      <c r="G84" s="32">
        <f t="shared" si="37"/>
        <v>8.3294644863911825E-3</v>
      </c>
      <c r="H84" s="32">
        <f t="shared" si="48"/>
        <v>2.1944072323501262E-2</v>
      </c>
      <c r="I84" s="32">
        <f t="shared" si="38"/>
        <v>41.387902047863903</v>
      </c>
      <c r="J84" s="30">
        <f t="shared" si="39"/>
        <v>0.99998649481993584</v>
      </c>
      <c r="K84" s="4">
        <f t="shared" si="40"/>
        <v>0.81763438699520108</v>
      </c>
      <c r="L84" s="31">
        <f t="shared" si="49"/>
        <v>4.4834899163456061</v>
      </c>
      <c r="M84" s="4">
        <f t="shared" si="41"/>
        <v>0.14198636788434882</v>
      </c>
      <c r="N84" s="4">
        <f t="shared" si="42"/>
        <v>0.12433280455649716</v>
      </c>
      <c r="O84" s="46">
        <f t="shared" si="43"/>
        <v>-2.0808653646842146E-6</v>
      </c>
      <c r="P84" s="31">
        <f t="shared" si="50"/>
        <v>2.0808653646842146E-6</v>
      </c>
      <c r="Q84" s="4">
        <f t="shared" si="44"/>
        <v>2450.026433748083</v>
      </c>
      <c r="R84" s="32">
        <f t="shared" si="45"/>
        <v>53.763557256657812</v>
      </c>
      <c r="S84" s="32">
        <f t="shared" si="46"/>
        <v>9005.8900372305634</v>
      </c>
      <c r="T84" s="32">
        <f t="shared" si="47"/>
        <v>343.71755073702229</v>
      </c>
    </row>
    <row r="85" spans="6:20">
      <c r="F85" s="32">
        <f t="shared" si="36"/>
        <v>0.37626351104807648</v>
      </c>
      <c r="G85" s="32">
        <f t="shared" si="37"/>
        <v>8.2795472382737583E-3</v>
      </c>
      <c r="H85" s="32">
        <f t="shared" si="48"/>
        <v>2.2004650983060252E-2</v>
      </c>
      <c r="I85" s="32">
        <f t="shared" si="38"/>
        <v>41.387902047863903</v>
      </c>
      <c r="J85" s="30">
        <f t="shared" si="39"/>
        <v>0.99996909767692255</v>
      </c>
      <c r="K85" s="4">
        <f t="shared" si="40"/>
        <v>0.81880933640671727</v>
      </c>
      <c r="L85" s="31">
        <f t="shared" si="49"/>
        <v>4.5190481682030379</v>
      </c>
      <c r="M85" s="4">
        <f t="shared" si="41"/>
        <v>0.13509261293309446</v>
      </c>
      <c r="N85" s="4">
        <f t="shared" si="42"/>
        <v>0.11901461730423331</v>
      </c>
      <c r="O85" s="46">
        <f t="shared" si="43"/>
        <v>-1.0533204324869594E-6</v>
      </c>
      <c r="P85" s="31">
        <f t="shared" si="50"/>
        <v>1.0533204324869594E-6</v>
      </c>
      <c r="Q85" s="4">
        <f t="shared" si="44"/>
        <v>2529.9200712235374</v>
      </c>
      <c r="R85" s="32">
        <f t="shared" si="45"/>
        <v>55.670008182312884</v>
      </c>
      <c r="S85" s="32">
        <f t="shared" si="46"/>
        <v>9335.0693804363291</v>
      </c>
      <c r="T85" s="32">
        <f t="shared" si="47"/>
        <v>356.89387167130195</v>
      </c>
    </row>
    <row r="86" spans="6:20">
      <c r="F86" s="32">
        <f t="shared" si="36"/>
        <v>0.37312418086848809</v>
      </c>
      <c r="G86" s="32">
        <f t="shared" si="37"/>
        <v>8.2304902237660266E-3</v>
      </c>
      <c r="H86" s="32">
        <f t="shared" si="48"/>
        <v>2.2058313681543353E-2</v>
      </c>
      <c r="I86" s="32">
        <f t="shared" si="38"/>
        <v>41.387902047863911</v>
      </c>
      <c r="J86" s="30">
        <f t="shared" si="39"/>
        <v>0.99992928983039586</v>
      </c>
      <c r="K86" s="4">
        <f t="shared" si="40"/>
        <v>0.81989772010520245</v>
      </c>
      <c r="L86" s="31">
        <f t="shared" si="49"/>
        <v>4.552400561415026</v>
      </c>
      <c r="M86" s="4">
        <f t="shared" si="41"/>
        <v>0.1286859440486437</v>
      </c>
      <c r="N86" s="4">
        <f t="shared" si="42"/>
        <v>0.1140139511147289</v>
      </c>
      <c r="O86" s="46">
        <f t="shared" si="43"/>
        <v>-5.259565816762013E-7</v>
      </c>
      <c r="P86" s="31">
        <f t="shared" si="50"/>
        <v>5.259565816762013E-7</v>
      </c>
      <c r="Q86" s="4">
        <f t="shared" si="44"/>
        <v>2609.4627079417037</v>
      </c>
      <c r="R86" s="32">
        <f t="shared" si="45"/>
        <v>57.56034695206764</v>
      </c>
      <c r="S86" s="32">
        <f t="shared" si="46"/>
        <v>9662.9067583532305</v>
      </c>
      <c r="T86" s="32">
        <f t="shared" si="47"/>
        <v>370.04537229964029</v>
      </c>
    </row>
    <row r="87" spans="6:20">
      <c r="F87" s="32">
        <f t="shared" si="36"/>
        <v>0.3701474297488474</v>
      </c>
      <c r="G87" s="32">
        <f t="shared" si="37"/>
        <v>8.1822609273009134E-3</v>
      </c>
      <c r="H87" s="32">
        <f t="shared" si="48"/>
        <v>2.2105410627470099E-2</v>
      </c>
      <c r="I87" s="32">
        <f t="shared" si="38"/>
        <v>41.387902047863911</v>
      </c>
      <c r="J87" s="30">
        <f t="shared" si="39"/>
        <v>0.99983820219249764</v>
      </c>
      <c r="K87" s="4">
        <f t="shared" si="40"/>
        <v>0.82090997202302141</v>
      </c>
      <c r="L87" s="31">
        <f t="shared" si="49"/>
        <v>4.5837838169780536</v>
      </c>
      <c r="M87" s="4">
        <f t="shared" si="41"/>
        <v>0.12272204737019572</v>
      </c>
      <c r="N87" s="4">
        <f t="shared" si="42"/>
        <v>0.1093075954619875</v>
      </c>
      <c r="O87" s="46">
        <f t="shared" si="43"/>
        <v>-5.9354307425651953E-6</v>
      </c>
      <c r="P87" s="31">
        <f t="shared" si="50"/>
        <v>5.9354307425651953E-6</v>
      </c>
      <c r="Q87" s="4">
        <f t="shared" si="44"/>
        <v>2688.5788212237176</v>
      </c>
      <c r="R87" s="32">
        <f t="shared" si="45"/>
        <v>59.432138847469801</v>
      </c>
      <c r="S87" s="32">
        <f t="shared" si="46"/>
        <v>9989.0862016776191</v>
      </c>
      <c r="T87" s="32">
        <f t="shared" si="47"/>
        <v>383.15870603837874</v>
      </c>
    </row>
    <row r="88" spans="6:20">
      <c r="F88" s="32">
        <f t="shared" si="36"/>
        <v>0.37214922061013428</v>
      </c>
      <c r="G88" s="32">
        <f t="shared" si="37"/>
        <v>8.1643417073418677E-3</v>
      </c>
      <c r="H88" s="32">
        <f t="shared" si="48"/>
        <v>2.1938354980178449E-2</v>
      </c>
      <c r="I88" s="32">
        <f t="shared" si="38"/>
        <v>41.387902047863911</v>
      </c>
      <c r="J88" s="30">
        <f t="shared" si="39"/>
        <v>0.99962977699495148</v>
      </c>
      <c r="K88" s="4">
        <f t="shared" si="40"/>
        <v>0.8212879119080656</v>
      </c>
      <c r="L88" s="31">
        <f t="shared" si="49"/>
        <v>4.5955923892824337</v>
      </c>
      <c r="M88" s="4">
        <f t="shared" si="41"/>
        <v>0.11607559349708153</v>
      </c>
      <c r="N88" s="4">
        <f t="shared" si="42"/>
        <v>0.10400334365647523</v>
      </c>
      <c r="O88" s="46">
        <f t="shared" si="43"/>
        <v>-3.7386668975125659E-6</v>
      </c>
      <c r="P88" s="31">
        <f t="shared" si="50"/>
        <v>3.7386668975125659E-6</v>
      </c>
      <c r="Q88" s="4">
        <f t="shared" si="44"/>
        <v>2743.5880711139098</v>
      </c>
      <c r="R88" s="32">
        <f t="shared" si="45"/>
        <v>60.189809023480031</v>
      </c>
      <c r="S88" s="32">
        <f t="shared" si="46"/>
        <v>10231.359701972455</v>
      </c>
      <c r="T88" s="32">
        <f t="shared" si="47"/>
        <v>391.30120318871502</v>
      </c>
    </row>
    <row r="89" spans="6:20">
      <c r="F89" s="32">
        <f t="shared" si="36"/>
        <v>0.37442407675877198</v>
      </c>
      <c r="G89" s="32">
        <f t="shared" si="37"/>
        <v>8.1480033224241976E-3</v>
      </c>
      <c r="H89" s="32">
        <f t="shared" si="48"/>
        <v>2.1761429961870919E-2</v>
      </c>
      <c r="I89" s="32">
        <f t="shared" si="38"/>
        <v>41.387902047863911</v>
      </c>
      <c r="J89" s="30">
        <f t="shared" si="39"/>
        <v>0.99915286182144569</v>
      </c>
      <c r="K89" s="4">
        <f t="shared" si="40"/>
        <v>0.82156031508163319</v>
      </c>
      <c r="L89" s="31">
        <f t="shared" si="49"/>
        <v>4.6041345312702351</v>
      </c>
      <c r="M89" s="4">
        <f t="shared" si="41"/>
        <v>0.10984635450414293</v>
      </c>
      <c r="N89" s="4">
        <f t="shared" si="42"/>
        <v>9.897437970431508E-2</v>
      </c>
      <c r="O89" s="46">
        <f t="shared" si="43"/>
        <v>-7.0657667547435743E-6</v>
      </c>
      <c r="P89" s="31">
        <f t="shared" si="50"/>
        <v>7.0657667547435743E-6</v>
      </c>
      <c r="Q89" s="4">
        <f t="shared" si="44"/>
        <v>2794.9680335184535</v>
      </c>
      <c r="R89" s="32">
        <f t="shared" si="45"/>
        <v>60.822501107079923</v>
      </c>
      <c r="S89" s="32">
        <f t="shared" si="46"/>
        <v>10459.474237459581</v>
      </c>
      <c r="T89" s="32">
        <f t="shared" si="47"/>
        <v>398.74178600810774</v>
      </c>
    </row>
    <row r="90" spans="6:20">
      <c r="F90" s="32">
        <f t="shared" si="36"/>
        <v>0.37689753212922611</v>
      </c>
      <c r="G90" s="32">
        <f t="shared" si="37"/>
        <v>8.133277122806962E-3</v>
      </c>
      <c r="H90" s="32">
        <f t="shared" si="48"/>
        <v>2.1579544649335411E-2</v>
      </c>
      <c r="I90" s="32">
        <f t="shared" si="38"/>
        <v>41.387902047863903</v>
      </c>
      <c r="J90" s="30">
        <f t="shared" si="39"/>
        <v>0.99806159042107445</v>
      </c>
      <c r="K90" s="4">
        <f t="shared" si="40"/>
        <v>0.82172845985926413</v>
      </c>
      <c r="L90" s="31">
        <f t="shared" si="49"/>
        <v>4.6094203214408385</v>
      </c>
      <c r="M90" s="4">
        <f t="shared" si="41"/>
        <v>0.10400727609646521</v>
      </c>
      <c r="N90" s="4">
        <f t="shared" si="42"/>
        <v>9.420886831852486E-2</v>
      </c>
      <c r="O90" s="46">
        <f t="shared" si="43"/>
        <v>-5.4601461690895192E-7</v>
      </c>
      <c r="P90" s="31">
        <f t="shared" si="50"/>
        <v>5.4601461690895192E-7</v>
      </c>
      <c r="Q90" s="4">
        <f t="shared" si="44"/>
        <v>2841.7761150133324</v>
      </c>
      <c r="R90" s="32">
        <f t="shared" si="45"/>
        <v>61.324234557345122</v>
      </c>
      <c r="S90" s="32">
        <f t="shared" si="46"/>
        <v>10669.728560456608</v>
      </c>
      <c r="T90" s="32">
        <f t="shared" si="47"/>
        <v>405.35571242403449</v>
      </c>
    </row>
    <row r="91" spans="6:20">
      <c r="F91" s="32">
        <f t="shared" si="36"/>
        <v>0.37938484365745712</v>
      </c>
      <c r="G91" s="32">
        <f t="shared" si="37"/>
        <v>8.1202025040283642E-3</v>
      </c>
      <c r="H91" s="32">
        <f t="shared" si="48"/>
        <v>2.1403602805387809E-2</v>
      </c>
      <c r="I91" s="32">
        <f t="shared" si="38"/>
        <v>41.387902047863911</v>
      </c>
      <c r="J91" s="30">
        <f t="shared" si="39"/>
        <v>0.995564535176375</v>
      </c>
      <c r="K91" s="4">
        <f t="shared" si="40"/>
        <v>0.82181855174516172</v>
      </c>
      <c r="L91" s="31">
        <f t="shared" si="49"/>
        <v>4.6122565496817725</v>
      </c>
      <c r="M91" s="4">
        <f t="shared" si="41"/>
        <v>9.8550489128901048E-2</v>
      </c>
      <c r="N91" s="4">
        <f t="shared" si="42"/>
        <v>8.9709567383695718E-2</v>
      </c>
      <c r="O91" s="46">
        <f t="shared" si="43"/>
        <v>-2.1259635522019593E-6</v>
      </c>
      <c r="P91" s="31">
        <f t="shared" si="50"/>
        <v>2.1259635522019593E-6</v>
      </c>
      <c r="Q91" s="4">
        <f t="shared" si="44"/>
        <v>2882.1778867694002</v>
      </c>
      <c r="R91" s="32">
        <f t="shared" si="45"/>
        <v>61.68899070288424</v>
      </c>
      <c r="S91" s="32">
        <f t="shared" si="46"/>
        <v>10854.939850475825</v>
      </c>
      <c r="T91" s="32">
        <f t="shared" si="47"/>
        <v>410.92322837624096</v>
      </c>
    </row>
    <row r="92" spans="6:20">
      <c r="F92" s="32">
        <f t="shared" si="36"/>
        <v>0.38142664746338728</v>
      </c>
      <c r="G92" s="32">
        <f t="shared" si="37"/>
        <v>8.1088275650200384E-3</v>
      </c>
      <c r="H92" s="32">
        <f t="shared" si="48"/>
        <v>2.125920571870479E-2</v>
      </c>
      <c r="I92" s="32">
        <f t="shared" si="38"/>
        <v>41.387902047863911</v>
      </c>
      <c r="J92" s="30">
        <f t="shared" si="39"/>
        <v>0.98985049707460937</v>
      </c>
      <c r="K92" s="4">
        <f t="shared" si="40"/>
        <v>0.82186467205150904</v>
      </c>
      <c r="L92" s="31">
        <f t="shared" si="49"/>
        <v>4.61370959661161</v>
      </c>
      <c r="M92" s="4">
        <f t="shared" si="41"/>
        <v>9.3501241904338062E-2</v>
      </c>
      <c r="N92" s="4">
        <f t="shared" si="42"/>
        <v>8.5506296948968399E-2</v>
      </c>
      <c r="O92" s="46">
        <f t="shared" si="43"/>
        <v>-2.072724564206041E-8</v>
      </c>
      <c r="P92" s="31">
        <f t="shared" si="50"/>
        <v>2.072724564206041E-8</v>
      </c>
      <c r="Q92" s="4">
        <f t="shared" si="44"/>
        <v>2912.1830631298662</v>
      </c>
      <c r="R92" s="32">
        <f t="shared" si="45"/>
        <v>61.910698829605685</v>
      </c>
      <c r="S92" s="32">
        <f t="shared" si="46"/>
        <v>10999.49738058756</v>
      </c>
      <c r="T92" s="32">
        <f t="shared" si="47"/>
        <v>414.99760517377899</v>
      </c>
    </row>
    <row r="93" spans="6:20">
      <c r="F93" s="32">
        <f t="shared" si="36"/>
        <v>0.4269434602447163</v>
      </c>
      <c r="G93" s="32">
        <f t="shared" si="37"/>
        <v>8.2808602057409305E-3</v>
      </c>
      <c r="H93" s="32">
        <f t="shared" si="48"/>
        <v>1.9395683449500527E-2</v>
      </c>
      <c r="I93" s="32">
        <f t="shared" si="38"/>
        <v>41.387902047863911</v>
      </c>
      <c r="J93" s="30">
        <f t="shared" si="39"/>
        <v>0.97677191055264445</v>
      </c>
      <c r="K93" s="4">
        <f t="shared" si="40"/>
        <v>0.81706087699688079</v>
      </c>
      <c r="L93" s="31">
        <f t="shared" si="49"/>
        <v>4.4662992999203865</v>
      </c>
      <c r="M93" s="4">
        <f t="shared" si="41"/>
        <v>8.2397137273744522E-2</v>
      </c>
      <c r="N93" s="4">
        <f t="shared" si="42"/>
        <v>7.6124681446663706E-2</v>
      </c>
      <c r="O93" s="46">
        <f t="shared" si="43"/>
        <v>-1.5124371938179948E-6</v>
      </c>
      <c r="P93" s="31">
        <f t="shared" si="50"/>
        <v>1.5124371938179948E-6</v>
      </c>
      <c r="Q93" s="4">
        <f t="shared" si="44"/>
        <v>2724.6216764177225</v>
      </c>
      <c r="R93" s="32">
        <f t="shared" si="45"/>
        <v>52.845899555445598</v>
      </c>
      <c r="S93" s="32">
        <f t="shared" si="46"/>
        <v>10356.328490513097</v>
      </c>
      <c r="T93" s="32">
        <f t="shared" si="47"/>
        <v>375.4923867752359</v>
      </c>
    </row>
    <row r="94" spans="6:20">
      <c r="F94" s="32">
        <f t="shared" si="36"/>
        <v>0.48787624058109053</v>
      </c>
      <c r="G94" s="32">
        <f t="shared" si="37"/>
        <v>8.4967471764265928E-3</v>
      </c>
      <c r="H94" s="32">
        <f t="shared" si="48"/>
        <v>1.7415783901069758E-2</v>
      </c>
      <c r="I94" s="32">
        <f t="shared" si="38"/>
        <v>41.387902047863903</v>
      </c>
      <c r="J94" s="30">
        <f t="shared" si="39"/>
        <v>0.94679977523437542</v>
      </c>
      <c r="K94" s="4">
        <f t="shared" si="40"/>
        <v>0.80998169011147469</v>
      </c>
      <c r="L94" s="31">
        <f t="shared" si="49"/>
        <v>4.2626507444816895</v>
      </c>
      <c r="M94" s="4">
        <f t="shared" si="41"/>
        <v>7.0744380601227452E-2</v>
      </c>
      <c r="N94" s="4">
        <f t="shared" si="42"/>
        <v>6.6070279595120726E-2</v>
      </c>
      <c r="O94" s="46">
        <f t="shared" si="43"/>
        <v>-4.7562857922733848E-6</v>
      </c>
      <c r="P94" s="31">
        <f t="shared" si="50"/>
        <v>4.7562857922733848E-6</v>
      </c>
      <c r="Q94" s="4">
        <f t="shared" si="44"/>
        <v>2437.4611874908956</v>
      </c>
      <c r="R94" s="32">
        <f t="shared" si="45"/>
        <v>42.450297308586315</v>
      </c>
      <c r="S94" s="32">
        <f t="shared" si="46"/>
        <v>9326.7374780317477</v>
      </c>
      <c r="T94" s="32">
        <f t="shared" si="47"/>
        <v>321.03984018221587</v>
      </c>
    </row>
    <row r="95" spans="6:20">
      <c r="F95" s="32">
        <f t="shared" si="36"/>
        <v>0.57353777300766118</v>
      </c>
      <c r="G95" s="32">
        <f t="shared" si="37"/>
        <v>8.7733900812255912E-3</v>
      </c>
      <c r="H95" s="32">
        <f t="shared" si="48"/>
        <v>1.5296969954075541E-2</v>
      </c>
      <c r="I95" s="32">
        <f t="shared" si="38"/>
        <v>41.387902047863911</v>
      </c>
      <c r="J95" s="30">
        <f t="shared" si="39"/>
        <v>0.87765814249855822</v>
      </c>
      <c r="K95" s="4">
        <f t="shared" si="40"/>
        <v>0.79879388804866847</v>
      </c>
      <c r="L95" s="31">
        <f t="shared" si="49"/>
        <v>3.9700279494585313</v>
      </c>
      <c r="M95" s="4">
        <f t="shared" si="41"/>
        <v>5.8069106466788215E-2</v>
      </c>
      <c r="N95" s="4">
        <f t="shared" si="42"/>
        <v>5.4882149107158482E-2</v>
      </c>
      <c r="O95" s="46">
        <f t="shared" si="43"/>
        <v>-7.2325744254753133E-7</v>
      </c>
      <c r="P95" s="31">
        <f t="shared" si="50"/>
        <v>7.2325744254753133E-7</v>
      </c>
      <c r="Q95" s="4">
        <f t="shared" si="44"/>
        <v>1992.2300255641635</v>
      </c>
      <c r="R95" s="32">
        <f t="shared" si="45"/>
        <v>30.475082842662157</v>
      </c>
      <c r="S95" s="32">
        <f t="shared" si="46"/>
        <v>7678.7519659212767</v>
      </c>
      <c r="T95" s="32">
        <f t="shared" si="47"/>
        <v>245.87349317970708</v>
      </c>
    </row>
    <row r="96" spans="6:20">
      <c r="F96" s="32">
        <f t="shared" si="36"/>
        <v>0.710761196940077</v>
      </c>
      <c r="G96" s="32">
        <f t="shared" si="37"/>
        <v>9.0922208610267896E-3</v>
      </c>
      <c r="H96" s="32">
        <f t="shared" si="48"/>
        <v>1.2792230217645573E-2</v>
      </c>
      <c r="I96" s="32">
        <f t="shared" si="38"/>
        <v>41.387902047863903</v>
      </c>
      <c r="J96" s="30">
        <f t="shared" si="39"/>
        <v>0.71206213052273837</v>
      </c>
      <c r="K96" s="4">
        <f t="shared" si="40"/>
        <v>0.77763658808541614</v>
      </c>
      <c r="L96" s="31">
        <f t="shared" si="49"/>
        <v>3.497142724110244</v>
      </c>
      <c r="M96" s="4">
        <f t="shared" si="41"/>
        <v>4.3011493826301123E-2</v>
      </c>
      <c r="N96" s="4">
        <f t="shared" si="42"/>
        <v>4.1237794675217723E-2</v>
      </c>
      <c r="O96" s="46">
        <f t="shared" si="43"/>
        <v>-2.4376950735760516E-9</v>
      </c>
      <c r="P96" s="31">
        <f t="shared" si="50"/>
        <v>2.4376950735760516E-9</v>
      </c>
      <c r="Q96" s="4">
        <f t="shared" si="44"/>
        <v>1286.286047223268</v>
      </c>
      <c r="R96" s="32">
        <f t="shared" si="45"/>
        <v>16.45446724182537</v>
      </c>
      <c r="S96" s="32">
        <f t="shared" si="46"/>
        <v>5001.1706879626663</v>
      </c>
      <c r="T96" s="32">
        <f t="shared" si="47"/>
        <v>142.34616389733731</v>
      </c>
    </row>
    <row r="97" spans="6:20">
      <c r="F97" s="32">
        <f t="shared" si="36"/>
        <v>0.83545835715930716</v>
      </c>
      <c r="G97" s="32">
        <f t="shared" si="37"/>
        <v>9.0421462061682206E-3</v>
      </c>
      <c r="H97" s="32">
        <f t="shared" si="48"/>
        <v>1.082297654776352E-2</v>
      </c>
      <c r="I97" s="32">
        <f t="shared" si="38"/>
        <v>41.387902047863903</v>
      </c>
      <c r="J97" s="30">
        <f t="shared" si="39"/>
        <v>0.5401959737376717</v>
      </c>
      <c r="K97" s="4">
        <f t="shared" si="40"/>
        <v>0.75431887575625178</v>
      </c>
      <c r="L97" s="31">
        <f t="shared" si="49"/>
        <v>3.0703167696671216</v>
      </c>
      <c r="M97" s="4">
        <f t="shared" si="41"/>
        <v>3.2729405555451341E-2</v>
      </c>
      <c r="N97" s="4">
        <f t="shared" si="42"/>
        <v>3.1692140631792994E-2</v>
      </c>
      <c r="O97" s="46">
        <f t="shared" si="43"/>
        <v>-3.918714916451016E-8</v>
      </c>
      <c r="P97" s="31">
        <f t="shared" si="50"/>
        <v>3.918714916451016E-8</v>
      </c>
      <c r="Q97" s="4">
        <f t="shared" si="44"/>
        <v>771.44723369147141</v>
      </c>
      <c r="R97" s="32">
        <f t="shared" si="45"/>
        <v>8.349355318079839</v>
      </c>
      <c r="S97" s="32">
        <f t="shared" si="46"/>
        <v>3017.6303511797964</v>
      </c>
      <c r="T97" s="32">
        <f t="shared" si="47"/>
        <v>76.726389429169942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41.387902047863903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L193:L194"/>
    <mergeCell ref="L196:L197"/>
    <mergeCell ref="L198:L199"/>
    <mergeCell ref="L201:L205"/>
    <mergeCell ref="H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F19F-1703-41CE-A8B0-E2113190DFC0}">
  <sheetPr codeName="Sheet4"/>
  <dimension ref="A1:AF249"/>
  <sheetViews>
    <sheetView topLeftCell="D1" zoomScale="55" zoomScaleNormal="55" workbookViewId="0">
      <selection activeCell="V11" sqref="V11:AC56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4" max="14" width="14" bestFit="1" customWidth="1"/>
    <col min="15" max="15" width="6.2851562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0.2</v>
      </c>
      <c r="H2" s="81" t="s">
        <v>4</v>
      </c>
      <c r="I2" s="81"/>
      <c r="J2" s="81"/>
      <c r="L2" s="63" t="s">
        <v>5</v>
      </c>
      <c r="M2" s="61">
        <f>AVERAGE(S3:S4)</f>
        <v>1.660943522231659E-7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0.72</v>
      </c>
      <c r="H3" s="5" t="s">
        <v>14</v>
      </c>
      <c r="I3" s="1">
        <f>((0.02/2)*(S57+2*SUM(S58:S96)+S97)+((F53-F52)/2)*(S96+S97))*B6</f>
        <v>550.65900977054707</v>
      </c>
      <c r="J3" s="1" t="s">
        <v>15</v>
      </c>
      <c r="L3" s="63" t="s">
        <v>16</v>
      </c>
      <c r="M3" s="61">
        <f>AVERAGE(T3:T4)</f>
        <v>-1.3841196018597159E-7</v>
      </c>
      <c r="O3" s="50">
        <f>0.75*PI()*$B$8*J40*$B$5/$B$10*(SQRT(1+($F$2/((0.75*PI())))^2))</f>
        <v>1324094.6634839103</v>
      </c>
      <c r="P3" s="1">
        <f>2*(1+2*C40)*(((0.044)/((O3)^(1/6)))-((5)/((O3)^(2/3))))</f>
        <v>8.3155862395885051E-3</v>
      </c>
      <c r="Q3" s="1">
        <f>2*(1+2*L40)*((0.044/(K40^(1/6)))-(5/(K40^(2/3))))</f>
        <v>8.3279703531399952E-3</v>
      </c>
      <c r="R3" s="1">
        <f>P3-Q3</f>
        <v>-1.2384113551490092E-5</v>
      </c>
      <c r="S3" s="61">
        <f>-R3*0.3*($B$4)*(I40*$B$2)</f>
        <v>1.1364841562457409E-5</v>
      </c>
      <c r="T3" s="61">
        <f>R3*0.25*(I40*$B$2)</f>
        <v>-9.4707013020478426E-6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20.529931772232722</v>
      </c>
      <c r="J4" s="1" t="s">
        <v>20</v>
      </c>
      <c r="L4" s="63" t="s">
        <v>21</v>
      </c>
      <c r="M4" s="61">
        <f>I5-M2</f>
        <v>0.737658186757568</v>
      </c>
      <c r="O4" s="50">
        <f>0.75*PI()*$B$8*J41*$B$5/$B$10*(SQRT(1+($F$2/((0.75*PI())))^2))</f>
        <v>1307954.3888659358</v>
      </c>
      <c r="P4" s="1">
        <f>2*(1+2*C41)*(((0.044)/((O4)^(1/6)))-((5)/((O4)^(2/3))))</f>
        <v>8.2903037585381582E-3</v>
      </c>
      <c r="Q4" s="1">
        <f>2*(1+2*L41)*((0.044/(K41^(1/6)))-(5/(K41^(2/3))))</f>
        <v>8.2781332723189278E-3</v>
      </c>
      <c r="R4" s="1">
        <f>P4-Q4</f>
        <v>1.2170486219230392E-5</v>
      </c>
      <c r="S4" s="61">
        <f>-R4*0.3*($B$4)*(I41*$B$2)</f>
        <v>-1.1032652858011078E-5</v>
      </c>
      <c r="T4" s="61">
        <f>R4*0.25*(I41*$B$2)</f>
        <v>9.1938773816758994E-6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0.73765835285192027</v>
      </c>
      <c r="J5" s="1" t="s">
        <v>24</v>
      </c>
      <c r="L5" s="63" t="s">
        <v>25</v>
      </c>
      <c r="M5" s="61">
        <f>I6-M3</f>
        <v>0.11459068194374469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0.11459054353178451</v>
      </c>
      <c r="J6" s="1" t="s">
        <v>24</v>
      </c>
      <c r="L6" s="63" t="s">
        <v>29</v>
      </c>
      <c r="M6" s="61">
        <f>10*M5</f>
        <v>1.1459068194374469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1.1459054353178451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0.20490691387085408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2.3737739828224429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261858.49146820817</v>
      </c>
      <c r="L13" s="34">
        <f t="shared" ref="L13:L54" si="2">C13</f>
        <v>0.20549999999999999</v>
      </c>
      <c r="M13" s="34">
        <f t="shared" ref="M13:M54" si="3">D13</f>
        <v>1.43E-2</v>
      </c>
      <c r="N13" s="38">
        <f>ATAN(($B$6*$B$4)/(PI()*G13))</f>
        <v>1.0098142106862729</v>
      </c>
      <c r="O13" s="38">
        <f>ATAN($F$3/($F$4*G13))</f>
        <v>0.3081690711159849</v>
      </c>
      <c r="P13" s="43">
        <v>0.91515839298199497</v>
      </c>
      <c r="Q13" s="38">
        <f>N13-P13</f>
        <v>9.4655817704277889E-2</v>
      </c>
      <c r="R13" s="45">
        <f>DEGREES(N13)</f>
        <v>57.858092364657949</v>
      </c>
      <c r="S13" s="45">
        <f t="shared" ref="S13:U28" si="4">DEGREES(O13)</f>
        <v>17.656787151412857</v>
      </c>
      <c r="T13" s="45">
        <f t="shared" si="4"/>
        <v>52.434713503843128</v>
      </c>
      <c r="U13" s="45">
        <f t="shared" si="4"/>
        <v>5.4233788608148199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5">F14*$B$6</f>
        <v>2.64E-2</v>
      </c>
      <c r="H14" s="33">
        <f t="shared" ref="H14:H54" si="6">SQRT(($F$3)^2+($F$4*G14)^2)</f>
        <v>2.590221522388561</v>
      </c>
      <c r="I14" s="34">
        <f t="shared" si="1"/>
        <v>0.55677980000000005</v>
      </c>
      <c r="J14" s="33">
        <f t="shared" ref="J14:J54" si="7">I14*$B$5</f>
        <v>0.133627152</v>
      </c>
      <c r="K14" s="33">
        <f t="shared" ref="K14:K54" si="8">(J14*H14)/$B$10</f>
        <v>293325.36024227767</v>
      </c>
      <c r="L14" s="34">
        <f t="shared" si="2"/>
        <v>0.19545999999999999</v>
      </c>
      <c r="M14" s="34">
        <f t="shared" si="3"/>
        <v>1.6080000000000001E-2</v>
      </c>
      <c r="N14" s="38">
        <f t="shared" ref="N14:N54" si="9">ATAN(($B$6*$B$4)/(PI()*G14))</f>
        <v>0.96603442754940205</v>
      </c>
      <c r="O14" s="38">
        <f t="shared" ref="O14:O54" si="10">ATAN($F$3/($F$4*G14))</f>
        <v>0.28167861796564947</v>
      </c>
      <c r="P14" s="43">
        <v>0.87530197598312776</v>
      </c>
      <c r="Q14" s="38">
        <f t="shared" ref="Q14:Q54" si="11">N14-P14</f>
        <v>9.0732451566274297E-2</v>
      </c>
      <c r="R14" s="45">
        <f t="shared" ref="R14:U54" si="12">DEGREES(N14)</f>
        <v>55.34969556291724</v>
      </c>
      <c r="S14" s="45">
        <f t="shared" si="4"/>
        <v>16.138995988509603</v>
      </c>
      <c r="T14" s="45">
        <f t="shared" si="4"/>
        <v>50.151109023294566</v>
      </c>
      <c r="U14" s="45">
        <f t="shared" si="4"/>
        <v>5.1985865396226734</v>
      </c>
    </row>
    <row r="15" spans="1:21">
      <c r="A15" s="18">
        <v>0.24</v>
      </c>
      <c r="B15" s="15">
        <f t="shared" ref="B15:B17" si="13">$B$13+($B$18-$B$13)/($A$18-$A$13)*(A15-$A$13)</f>
        <v>0.57118659999999999</v>
      </c>
      <c r="C15" s="1">
        <f t="shared" ref="C15:C17" si="14">$C$13+($C$18-$C$13)/($A$18-$A$13)*(A15-$A$13)</f>
        <v>0.18542</v>
      </c>
      <c r="D15" s="11">
        <f t="shared" ref="D15:D17" si="15">$D$13+($D$18-$D$13)/($A$18-$A$13)*(A15-$A$13)</f>
        <v>1.7859999999999997E-2</v>
      </c>
      <c r="F15" s="7">
        <f t="shared" si="0"/>
        <v>0.24</v>
      </c>
      <c r="G15" s="33">
        <f t="shared" si="5"/>
        <v>2.8799999999999999E-2</v>
      </c>
      <c r="H15" s="33">
        <f t="shared" si="6"/>
        <v>2.8082058697673147</v>
      </c>
      <c r="I15" s="34">
        <f t="shared" si="1"/>
        <v>0.57118659999999999</v>
      </c>
      <c r="J15" s="33">
        <f t="shared" si="7"/>
        <v>0.13708478399999999</v>
      </c>
      <c r="K15" s="33">
        <f t="shared" si="8"/>
        <v>326239.23312252917</v>
      </c>
      <c r="L15" s="34">
        <f t="shared" si="2"/>
        <v>0.18542</v>
      </c>
      <c r="M15" s="34">
        <f t="shared" si="3"/>
        <v>1.7859999999999997E-2</v>
      </c>
      <c r="N15" s="38">
        <f t="shared" si="9"/>
        <v>0.92475145424489835</v>
      </c>
      <c r="O15" s="38">
        <f t="shared" si="10"/>
        <v>0.25928700869703203</v>
      </c>
      <c r="P15" s="43">
        <v>0.83898252012901797</v>
      </c>
      <c r="Q15" s="38">
        <f t="shared" si="11"/>
        <v>8.576893411588038E-2</v>
      </c>
      <c r="R15" s="45">
        <f t="shared" si="12"/>
        <v>52.984355426817935</v>
      </c>
      <c r="S15" s="45">
        <f t="shared" si="4"/>
        <v>14.856051280911807</v>
      </c>
      <c r="T15" s="45">
        <f t="shared" si="4"/>
        <v>48.070157488642366</v>
      </c>
      <c r="U15" s="45">
        <f t="shared" si="4"/>
        <v>4.9141979381755663</v>
      </c>
    </row>
    <row r="16" spans="1:21">
      <c r="A16" s="18">
        <v>0.26</v>
      </c>
      <c r="B16" s="15">
        <f t="shared" si="13"/>
        <v>0.58559340000000004</v>
      </c>
      <c r="C16" s="1">
        <f t="shared" si="14"/>
        <v>0.17537999999999998</v>
      </c>
      <c r="D16" s="11">
        <f t="shared" si="15"/>
        <v>1.9639999999999998E-2</v>
      </c>
      <c r="F16" s="7">
        <f t="shared" si="0"/>
        <v>0.26</v>
      </c>
      <c r="G16" s="33">
        <f t="shared" si="5"/>
        <v>3.1199999999999999E-2</v>
      </c>
      <c r="H16" s="33">
        <f t="shared" si="6"/>
        <v>3.0273950745445792</v>
      </c>
      <c r="I16" s="34">
        <f t="shared" si="1"/>
        <v>0.58559340000000004</v>
      </c>
      <c r="J16" s="33">
        <f t="shared" si="7"/>
        <v>0.140542416</v>
      </c>
      <c r="K16" s="33">
        <f t="shared" si="8"/>
        <v>360574.08301948756</v>
      </c>
      <c r="L16" s="34">
        <f t="shared" si="2"/>
        <v>0.17537999999999998</v>
      </c>
      <c r="M16" s="34">
        <f t="shared" si="3"/>
        <v>1.9639999999999998E-2</v>
      </c>
      <c r="N16" s="38">
        <f t="shared" si="9"/>
        <v>0.88588664801948269</v>
      </c>
      <c r="O16" s="38">
        <f t="shared" si="10"/>
        <v>0.24012930779018501</v>
      </c>
      <c r="P16" s="43">
        <v>0.80580261478268644</v>
      </c>
      <c r="Q16" s="38">
        <f t="shared" si="11"/>
        <v>8.0084033236796248E-2</v>
      </c>
      <c r="R16" s="45">
        <f t="shared" si="12"/>
        <v>50.757566058507848</v>
      </c>
      <c r="S16" s="45">
        <f t="shared" si="4"/>
        <v>13.758395873775521</v>
      </c>
      <c r="T16" s="45">
        <f t="shared" si="4"/>
        <v>46.169088947654011</v>
      </c>
      <c r="U16" s="45">
        <f t="shared" si="4"/>
        <v>4.5884771108538347</v>
      </c>
    </row>
    <row r="17" spans="1:21">
      <c r="A17" s="18">
        <v>0.28000000000000003</v>
      </c>
      <c r="B17" s="15">
        <f t="shared" si="13"/>
        <v>0.60000020000000009</v>
      </c>
      <c r="C17" s="1">
        <f t="shared" si="14"/>
        <v>0.16533999999999999</v>
      </c>
      <c r="D17" s="11">
        <f t="shared" si="15"/>
        <v>2.1420000000000002E-2</v>
      </c>
      <c r="F17" s="7">
        <f t="shared" si="0"/>
        <v>0.28000000000000003</v>
      </c>
      <c r="G17" s="33">
        <f t="shared" si="5"/>
        <v>3.3600000000000005E-2</v>
      </c>
      <c r="H17" s="33">
        <f t="shared" si="6"/>
        <v>3.2475451846261443</v>
      </c>
      <c r="I17" s="34">
        <f t="shared" si="1"/>
        <v>0.60000020000000009</v>
      </c>
      <c r="J17" s="33">
        <f t="shared" si="7"/>
        <v>0.14400004800000002</v>
      </c>
      <c r="K17" s="33">
        <f t="shared" si="8"/>
        <v>396310.73090536759</v>
      </c>
      <c r="L17" s="34">
        <f t="shared" si="2"/>
        <v>0.16533999999999999</v>
      </c>
      <c r="M17" s="34">
        <f t="shared" si="3"/>
        <v>2.1420000000000002E-2</v>
      </c>
      <c r="N17" s="38">
        <f t="shared" si="9"/>
        <v>0.84934104714890946</v>
      </c>
      <c r="O17" s="38">
        <f t="shared" si="10"/>
        <v>0.22356358358160261</v>
      </c>
      <c r="P17" s="43">
        <v>0.77542343209694864</v>
      </c>
      <c r="Q17" s="38">
        <f t="shared" si="11"/>
        <v>7.3917615051960817E-2</v>
      </c>
      <c r="R17" s="45">
        <f t="shared" si="12"/>
        <v>48.663657368854373</v>
      </c>
      <c r="S17" s="45">
        <f t="shared" si="4"/>
        <v>12.809249792046055</v>
      </c>
      <c r="T17" s="45">
        <f t="shared" si="4"/>
        <v>44.428489994704329</v>
      </c>
      <c r="U17" s="45">
        <f t="shared" si="4"/>
        <v>4.2351673741500422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5"/>
        <v>3.5999999999999997E-2</v>
      </c>
      <c r="H18" s="33">
        <f t="shared" si="6"/>
        <v>3.4684732337774533</v>
      </c>
      <c r="I18" s="34">
        <f t="shared" si="1"/>
        <v>0.61440700000000004</v>
      </c>
      <c r="J18" s="33">
        <f t="shared" si="7"/>
        <v>0.14745768000000001</v>
      </c>
      <c r="K18" s="33">
        <f t="shared" si="8"/>
        <v>433434.75948722113</v>
      </c>
      <c r="L18" s="34">
        <f t="shared" si="2"/>
        <v>0.15529999999999999</v>
      </c>
      <c r="M18" s="34">
        <f t="shared" si="3"/>
        <v>2.3199999999999998E-2</v>
      </c>
      <c r="N18" s="38">
        <f t="shared" si="9"/>
        <v>0.81500231063558914</v>
      </c>
      <c r="O18" s="38">
        <f t="shared" si="10"/>
        <v>0.20910464382373312</v>
      </c>
      <c r="P18" s="43">
        <v>0.7475534720542768</v>
      </c>
      <c r="Q18" s="38">
        <f t="shared" si="11"/>
        <v>6.7448838581312343E-2</v>
      </c>
      <c r="R18" s="45">
        <f t="shared" si="12"/>
        <v>46.696192692829342</v>
      </c>
      <c r="S18" s="45">
        <f t="shared" si="4"/>
        <v>11.980813567686225</v>
      </c>
      <c r="T18" s="45">
        <f t="shared" si="4"/>
        <v>42.831658909060991</v>
      </c>
      <c r="U18" s="45">
        <f t="shared" si="4"/>
        <v>3.8645337837683522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5"/>
        <v>3.8399999999999997E-2</v>
      </c>
      <c r="H19" s="33">
        <f t="shared" si="6"/>
        <v>3.6900394956020848</v>
      </c>
      <c r="I19" s="34">
        <f t="shared" si="1"/>
        <v>0.62874600000000003</v>
      </c>
      <c r="J19" s="33">
        <f t="shared" si="7"/>
        <v>0.15089904000000001</v>
      </c>
      <c r="K19" s="33">
        <f t="shared" si="8"/>
        <v>471884.25207494822</v>
      </c>
      <c r="L19" s="34">
        <f t="shared" si="2"/>
        <v>0.14784</v>
      </c>
      <c r="M19" s="34">
        <f t="shared" si="3"/>
        <v>2.316E-2</v>
      </c>
      <c r="N19" s="38">
        <f t="shared" si="9"/>
        <v>0.78275037444240592</v>
      </c>
      <c r="O19" s="38">
        <f t="shared" si="10"/>
        <v>0.19637966043166588</v>
      </c>
      <c r="P19" s="43">
        <v>0.71903513635222149</v>
      </c>
      <c r="Q19" s="38">
        <f t="shared" si="11"/>
        <v>6.3715238090184423E-2</v>
      </c>
      <c r="R19" s="45">
        <f t="shared" si="12"/>
        <v>44.848292867834715</v>
      </c>
      <c r="S19" s="45">
        <f t="shared" si="4"/>
        <v>11.251725724946706</v>
      </c>
      <c r="T19" s="45">
        <f t="shared" si="4"/>
        <v>41.197678634595967</v>
      </c>
      <c r="U19" s="45">
        <f t="shared" si="4"/>
        <v>3.650614233238751</v>
      </c>
    </row>
    <row r="20" spans="1:21">
      <c r="A20" s="18">
        <v>0.34</v>
      </c>
      <c r="B20" s="15">
        <f t="shared" ref="B20:B22" si="16">$B$18+($B$23-$B$18)/($A$23-$A$18)*(A20-$A$18)</f>
        <v>0.64308500000000002</v>
      </c>
      <c r="C20" s="1">
        <f t="shared" ref="C20:C22" si="17">$C$18+($C$23-$C$18)/($A$23-$A$18)*(A20-$A$18)</f>
        <v>0.14037999999999998</v>
      </c>
      <c r="D20" s="11">
        <f t="shared" ref="D20:D22" si="18">$D$18+($D$23-$D$18)/($A$23-$A$18)*(A20-$A$18)</f>
        <v>2.3119999999999998E-2</v>
      </c>
      <c r="F20" s="7">
        <f t="shared" si="0"/>
        <v>0.34</v>
      </c>
      <c r="G20" s="33">
        <f t="shared" si="5"/>
        <v>4.0800000000000003E-2</v>
      </c>
      <c r="H20" s="33">
        <f t="shared" si="6"/>
        <v>3.9121355348717728</v>
      </c>
      <c r="I20" s="34">
        <f t="shared" si="1"/>
        <v>0.64308500000000002</v>
      </c>
      <c r="J20" s="33">
        <f t="shared" si="7"/>
        <v>0.15434039999999999</v>
      </c>
      <c r="K20" s="33">
        <f t="shared" si="8"/>
        <v>511695.39263247745</v>
      </c>
      <c r="L20" s="34">
        <f t="shared" si="2"/>
        <v>0.14037999999999998</v>
      </c>
      <c r="M20" s="34">
        <f t="shared" si="3"/>
        <v>2.3119999999999998E-2</v>
      </c>
      <c r="N20" s="38">
        <f t="shared" si="9"/>
        <v>0.75246189648786066</v>
      </c>
      <c r="O20" s="38">
        <f t="shared" si="10"/>
        <v>0.18509784029917214</v>
      </c>
      <c r="P20" s="43">
        <v>0.69256417084140709</v>
      </c>
      <c r="Q20" s="38">
        <f t="shared" si="11"/>
        <v>5.989772564645357E-2</v>
      </c>
      <c r="R20" s="45">
        <f t="shared" si="12"/>
        <v>43.112890913164236</v>
      </c>
      <c r="S20" s="45">
        <f t="shared" si="4"/>
        <v>10.60532504612909</v>
      </c>
      <c r="T20" s="45">
        <f t="shared" si="4"/>
        <v>39.681004031189936</v>
      </c>
      <c r="U20" s="45">
        <f t="shared" si="4"/>
        <v>3.4318868819743003</v>
      </c>
    </row>
    <row r="21" spans="1:21">
      <c r="A21" s="18">
        <v>0.36</v>
      </c>
      <c r="B21" s="15">
        <f t="shared" si="16"/>
        <v>0.65742400000000001</v>
      </c>
      <c r="C21" s="1">
        <f t="shared" si="17"/>
        <v>0.13292000000000001</v>
      </c>
      <c r="D21" s="11">
        <f t="shared" si="18"/>
        <v>2.308E-2</v>
      </c>
      <c r="F21" s="7">
        <f t="shared" si="0"/>
        <v>0.36</v>
      </c>
      <c r="G21" s="33">
        <f t="shared" si="5"/>
        <v>4.3199999999999995E-2</v>
      </c>
      <c r="H21" s="33">
        <f t="shared" si="6"/>
        <v>4.1346759807438476</v>
      </c>
      <c r="I21" s="34">
        <f t="shared" si="1"/>
        <v>0.65742400000000001</v>
      </c>
      <c r="J21" s="33">
        <f t="shared" si="7"/>
        <v>0.15778175999999999</v>
      </c>
      <c r="K21" s="33">
        <f t="shared" si="8"/>
        <v>552861.40107753419</v>
      </c>
      <c r="L21" s="34">
        <f t="shared" si="2"/>
        <v>0.13292000000000001</v>
      </c>
      <c r="M21" s="34">
        <f t="shared" si="3"/>
        <v>2.308E-2</v>
      </c>
      <c r="N21" s="38">
        <f t="shared" si="9"/>
        <v>0.724013628286163</v>
      </c>
      <c r="O21" s="38">
        <f t="shared" si="10"/>
        <v>0.17502929264677478</v>
      </c>
      <c r="P21" s="43">
        <v>0.66794288640611765</v>
      </c>
      <c r="Q21" s="38">
        <f t="shared" si="11"/>
        <v>5.6070741880045349E-2</v>
      </c>
      <c r="R21" s="45">
        <f t="shared" si="12"/>
        <v>41.482925210750736</v>
      </c>
      <c r="S21" s="45">
        <f t="shared" si="4"/>
        <v>10.028439759820369</v>
      </c>
      <c r="T21" s="45">
        <f t="shared" si="4"/>
        <v>38.270308346856709</v>
      </c>
      <c r="U21" s="45">
        <f t="shared" si="4"/>
        <v>3.2126168638940293</v>
      </c>
    </row>
    <row r="22" spans="1:21">
      <c r="A22" s="18">
        <v>0.38</v>
      </c>
      <c r="B22" s="15">
        <f t="shared" si="16"/>
        <v>0.671763</v>
      </c>
      <c r="C22" s="1">
        <f t="shared" si="17"/>
        <v>0.12545999999999999</v>
      </c>
      <c r="D22" s="11">
        <f t="shared" si="18"/>
        <v>2.3039999999999998E-2</v>
      </c>
      <c r="F22" s="7">
        <f t="shared" si="0"/>
        <v>0.38</v>
      </c>
      <c r="G22" s="33">
        <f t="shared" si="5"/>
        <v>4.5600000000000002E-2</v>
      </c>
      <c r="H22" s="33">
        <f t="shared" si="6"/>
        <v>4.3575927467701998</v>
      </c>
      <c r="I22" s="34">
        <f t="shared" si="1"/>
        <v>0.671763</v>
      </c>
      <c r="J22" s="33">
        <f t="shared" si="7"/>
        <v>0.16122312</v>
      </c>
      <c r="K22" s="33">
        <f t="shared" si="8"/>
        <v>595376.86298615381</v>
      </c>
      <c r="L22" s="34">
        <f t="shared" si="2"/>
        <v>0.12545999999999999</v>
      </c>
      <c r="M22" s="34">
        <f t="shared" si="3"/>
        <v>2.3039999999999998E-2</v>
      </c>
      <c r="N22" s="38">
        <f t="shared" si="9"/>
        <v>0.69728487826533259</v>
      </c>
      <c r="O22" s="38">
        <f t="shared" si="10"/>
        <v>0.16599003720729993</v>
      </c>
      <c r="P22" s="43">
        <v>0.64499704881483322</v>
      </c>
      <c r="Q22" s="38">
        <f t="shared" si="11"/>
        <v>5.2287829450499368E-2</v>
      </c>
      <c r="R22" s="45">
        <f t="shared" si="12"/>
        <v>39.951480642896946</v>
      </c>
      <c r="S22" s="45">
        <f t="shared" si="4"/>
        <v>9.5105285731977887</v>
      </c>
      <c r="T22" s="45">
        <f t="shared" si="4"/>
        <v>36.955608695483477</v>
      </c>
      <c r="U22" s="45">
        <f t="shared" si="4"/>
        <v>2.9958719474134643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5"/>
        <v>4.8000000000000001E-2</v>
      </c>
      <c r="H23" s="33">
        <f t="shared" si="6"/>
        <v>4.5808308947284759</v>
      </c>
      <c r="I23" s="34">
        <f t="shared" si="1"/>
        <v>0.68610199999999999</v>
      </c>
      <c r="J23" s="33">
        <f t="shared" si="7"/>
        <v>0.16466448</v>
      </c>
      <c r="K23" s="33">
        <f t="shared" si="8"/>
        <v>639237.40444779606</v>
      </c>
      <c r="L23" s="34">
        <f t="shared" si="2"/>
        <v>0.11799999999999999</v>
      </c>
      <c r="M23" s="34">
        <f t="shared" si="3"/>
        <v>2.3E-2</v>
      </c>
      <c r="N23" s="38">
        <f t="shared" si="9"/>
        <v>0.67215923373855435</v>
      </c>
      <c r="O23" s="38">
        <f t="shared" si="10"/>
        <v>0.15783119028815884</v>
      </c>
      <c r="P23" s="43">
        <v>0.62357253307679028</v>
      </c>
      <c r="Q23" s="38">
        <f t="shared" si="11"/>
        <v>4.8586700661764071E-2</v>
      </c>
      <c r="R23" s="45">
        <f t="shared" si="12"/>
        <v>38.511887253966577</v>
      </c>
      <c r="S23" s="45">
        <f t="shared" si="4"/>
        <v>9.0430610790376882</v>
      </c>
      <c r="T23" s="45">
        <f t="shared" si="4"/>
        <v>35.72807436558201</v>
      </c>
      <c r="U23" s="45">
        <f t="shared" si="4"/>
        <v>2.7838128883845652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5"/>
        <v>5.0399999999999993E-2</v>
      </c>
      <c r="H24" s="33">
        <f t="shared" si="6"/>
        <v>4.8043456249445695</v>
      </c>
      <c r="I24" s="34">
        <f t="shared" si="1"/>
        <v>0.69776300000000002</v>
      </c>
      <c r="J24" s="33">
        <f t="shared" si="7"/>
        <v>0.16746311999999999</v>
      </c>
      <c r="K24" s="33">
        <f t="shared" si="8"/>
        <v>681822.63382336218</v>
      </c>
      <c r="L24" s="34">
        <f t="shared" si="2"/>
        <v>0.11244000000000001</v>
      </c>
      <c r="M24" s="34">
        <f t="shared" si="3"/>
        <v>2.2759999999999999E-2</v>
      </c>
      <c r="N24" s="38">
        <f t="shared" si="9"/>
        <v>0.64852569579686214</v>
      </c>
      <c r="O24" s="38">
        <f t="shared" si="10"/>
        <v>0.1504310436326077</v>
      </c>
      <c r="P24" s="43">
        <v>0.60285844443218506</v>
      </c>
      <c r="Q24" s="38">
        <f t="shared" si="11"/>
        <v>4.5667251364677086E-2</v>
      </c>
      <c r="R24" s="45">
        <f t="shared" si="12"/>
        <v>37.157785274945311</v>
      </c>
      <c r="S24" s="45">
        <f t="shared" si="4"/>
        <v>8.6190639078967575</v>
      </c>
      <c r="T24" s="45">
        <f t="shared" si="4"/>
        <v>34.541244509786267</v>
      </c>
      <c r="U24" s="45">
        <f t="shared" si="4"/>
        <v>2.616540765159046</v>
      </c>
    </row>
    <row r="25" spans="1:21">
      <c r="A25" s="18">
        <v>0.44</v>
      </c>
      <c r="B25" s="15">
        <f t="shared" ref="B25:B27" si="19">$B$23+($B$28-$B$23)/($A$28-$A$23)*(A25-$A$23)</f>
        <v>0.70942400000000005</v>
      </c>
      <c r="C25" s="1">
        <f t="shared" ref="C25:C27" si="20">$C$23+($C$28-$C$23)/($A$28-$A$23)*(A25-$A$23)</f>
        <v>0.10688</v>
      </c>
      <c r="D25" s="11">
        <f t="shared" ref="D25:D27" si="21">$D$23+($D$28-$D$23)/($A$28-$A$23)*(A25-$A$23)</f>
        <v>2.2519999999999998E-2</v>
      </c>
      <c r="F25" s="7">
        <f t="shared" si="0"/>
        <v>0.44</v>
      </c>
      <c r="G25" s="33">
        <f t="shared" si="5"/>
        <v>5.28E-2</v>
      </c>
      <c r="H25" s="33">
        <f t="shared" si="6"/>
        <v>5.028100052721669</v>
      </c>
      <c r="I25" s="34">
        <f t="shared" si="1"/>
        <v>0.70942400000000005</v>
      </c>
      <c r="J25" s="33">
        <f t="shared" si="7"/>
        <v>0.17026176000000001</v>
      </c>
      <c r="K25" s="33">
        <f t="shared" si="8"/>
        <v>725502.68172244425</v>
      </c>
      <c r="L25" s="34">
        <f t="shared" si="2"/>
        <v>0.10688</v>
      </c>
      <c r="M25" s="34">
        <f t="shared" si="3"/>
        <v>2.2519999999999998E-2</v>
      </c>
      <c r="N25" s="38">
        <f t="shared" si="9"/>
        <v>0.626279361572741</v>
      </c>
      <c r="O25" s="38">
        <f t="shared" si="10"/>
        <v>0.14368917941487097</v>
      </c>
      <c r="P25" s="43">
        <v>0.58344191268441914</v>
      </c>
      <c r="Q25" s="38">
        <f t="shared" si="11"/>
        <v>4.2837448888321861E-2</v>
      </c>
      <c r="R25" s="45">
        <f t="shared" si="12"/>
        <v>35.883164214265733</v>
      </c>
      <c r="S25" s="45">
        <f t="shared" si="4"/>
        <v>8.2327835421701749</v>
      </c>
      <c r="T25" s="45">
        <f t="shared" si="4"/>
        <v>33.428759187857509</v>
      </c>
      <c r="U25" s="45">
        <f t="shared" si="4"/>
        <v>2.4544050264082227</v>
      </c>
    </row>
    <row r="26" spans="1:21">
      <c r="A26" s="18">
        <v>0.46</v>
      </c>
      <c r="B26" s="15">
        <f t="shared" si="19"/>
        <v>0.72108499999999998</v>
      </c>
      <c r="C26" s="1">
        <f t="shared" si="20"/>
        <v>0.10131999999999999</v>
      </c>
      <c r="D26" s="11">
        <f t="shared" si="21"/>
        <v>2.2280000000000001E-2</v>
      </c>
      <c r="F26" s="7">
        <f t="shared" si="0"/>
        <v>0.46</v>
      </c>
      <c r="G26" s="33">
        <f t="shared" si="5"/>
        <v>5.5199999999999999E-2</v>
      </c>
      <c r="H26" s="33">
        <f t="shared" si="6"/>
        <v>5.2520635425388544</v>
      </c>
      <c r="I26" s="34">
        <f t="shared" si="1"/>
        <v>0.72108499999999998</v>
      </c>
      <c r="J26" s="33">
        <f t="shared" si="7"/>
        <v>0.17306039999999998</v>
      </c>
      <c r="K26" s="33">
        <f t="shared" si="8"/>
        <v>770274.7605908399</v>
      </c>
      <c r="L26" s="34">
        <f t="shared" si="2"/>
        <v>0.10131999999999999</v>
      </c>
      <c r="M26" s="34">
        <f t="shared" si="3"/>
        <v>2.2280000000000001E-2</v>
      </c>
      <c r="N26" s="38">
        <f t="shared" si="9"/>
        <v>0.60532176630538514</v>
      </c>
      <c r="O26" s="38">
        <f t="shared" si="10"/>
        <v>0.13752204043325283</v>
      </c>
      <c r="P26" s="43">
        <v>0.56521205587462586</v>
      </c>
      <c r="Q26" s="38">
        <f t="shared" si="11"/>
        <v>4.0109710430759282E-2</v>
      </c>
      <c r="R26" s="45">
        <f t="shared" si="12"/>
        <v>34.682382456702889</v>
      </c>
      <c r="S26" s="45">
        <f t="shared" si="4"/>
        <v>7.8794325068528464</v>
      </c>
      <c r="T26" s="45">
        <f t="shared" si="4"/>
        <v>32.384265331528532</v>
      </c>
      <c r="U26" s="45">
        <f t="shared" si="4"/>
        <v>2.298117125174362</v>
      </c>
    </row>
    <row r="27" spans="1:21">
      <c r="A27" s="18">
        <v>0.48</v>
      </c>
      <c r="B27" s="15">
        <f t="shared" si="19"/>
        <v>0.73274600000000001</v>
      </c>
      <c r="C27" s="1">
        <f t="shared" si="20"/>
        <v>9.5760000000000012E-2</v>
      </c>
      <c r="D27" s="11">
        <f t="shared" si="21"/>
        <v>2.2040000000000001E-2</v>
      </c>
      <c r="F27" s="7">
        <f t="shared" si="0"/>
        <v>0.48</v>
      </c>
      <c r="G27" s="33">
        <f t="shared" si="5"/>
        <v>5.7599999999999998E-2</v>
      </c>
      <c r="H27" s="33">
        <f t="shared" si="6"/>
        <v>5.4762104440920094</v>
      </c>
      <c r="I27" s="34">
        <f t="shared" si="1"/>
        <v>0.73274600000000001</v>
      </c>
      <c r="J27" s="33">
        <f t="shared" si="7"/>
        <v>0.17585903999999999</v>
      </c>
      <c r="K27" s="33">
        <f t="shared" si="8"/>
        <v>816136.53519999527</v>
      </c>
      <c r="L27" s="34">
        <f t="shared" si="2"/>
        <v>9.5760000000000012E-2</v>
      </c>
      <c r="M27" s="34">
        <f t="shared" si="3"/>
        <v>2.2040000000000001E-2</v>
      </c>
      <c r="N27" s="38">
        <f t="shared" si="9"/>
        <v>0.58556097632220594</v>
      </c>
      <c r="O27" s="38">
        <f t="shared" si="10"/>
        <v>0.13185955516138559</v>
      </c>
      <c r="P27" s="43">
        <v>0.54806804504618334</v>
      </c>
      <c r="Q27" s="38">
        <f t="shared" si="11"/>
        <v>3.7492931276022601E-2</v>
      </c>
      <c r="R27" s="45">
        <f t="shared" si="12"/>
        <v>33.550172590822328</v>
      </c>
      <c r="S27" s="45">
        <f t="shared" si="4"/>
        <v>7.554995999219865</v>
      </c>
      <c r="T27" s="45">
        <f t="shared" si="4"/>
        <v>31.40198586713219</v>
      </c>
      <c r="U27" s="45">
        <f t="shared" si="4"/>
        <v>2.1481867236901393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5"/>
        <v>0.06</v>
      </c>
      <c r="H28" s="33">
        <f t="shared" si="6"/>
        <v>5.7005191219335023</v>
      </c>
      <c r="I28" s="34">
        <f t="shared" si="1"/>
        <v>0.74440700000000004</v>
      </c>
      <c r="J28" s="33">
        <f t="shared" si="7"/>
        <v>0.17865768000000001</v>
      </c>
      <c r="K28" s="33">
        <f t="shared" si="8"/>
        <v>863086.03484769212</v>
      </c>
      <c r="L28" s="34">
        <f t="shared" si="2"/>
        <v>9.0200000000000002E-2</v>
      </c>
      <c r="M28" s="34">
        <f t="shared" si="3"/>
        <v>2.18E-2</v>
      </c>
      <c r="N28" s="38">
        <f t="shared" si="9"/>
        <v>0.56691150494100939</v>
      </c>
      <c r="O28" s="38">
        <f t="shared" si="10"/>
        <v>0.12664253758837793</v>
      </c>
      <c r="P28" s="43">
        <v>0.53191995027431194</v>
      </c>
      <c r="Q28" s="38">
        <f t="shared" si="11"/>
        <v>3.4991554666697455E-2</v>
      </c>
      <c r="R28" s="45">
        <f t="shared" si="12"/>
        <v>32.481636590529753</v>
      </c>
      <c r="S28" s="45">
        <f t="shared" si="4"/>
        <v>7.2560829106409424</v>
      </c>
      <c r="T28" s="45">
        <v>0</v>
      </c>
      <c r="U28" s="45">
        <f t="shared" si="4"/>
        <v>2.0048684010030642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5"/>
        <v>6.2399999999999997E-2</v>
      </c>
      <c r="H29" s="33">
        <f t="shared" si="6"/>
        <v>5.9249712024200685</v>
      </c>
      <c r="I29" s="34">
        <f t="shared" si="1"/>
        <v>0.75179680000000004</v>
      </c>
      <c r="J29" s="33">
        <f t="shared" si="7"/>
        <v>0.180431232</v>
      </c>
      <c r="K29" s="33">
        <f t="shared" si="8"/>
        <v>905974.45221794443</v>
      </c>
      <c r="L29" s="34">
        <f t="shared" si="2"/>
        <v>8.607999999999999E-2</v>
      </c>
      <c r="M29" s="34">
        <f t="shared" si="3"/>
        <v>2.1579999999999998E-2</v>
      </c>
      <c r="N29" s="38">
        <f t="shared" si="9"/>
        <v>0.54929410699458592</v>
      </c>
      <c r="O29" s="38">
        <f t="shared" si="10"/>
        <v>0.12182066314274589</v>
      </c>
      <c r="P29" s="43">
        <v>0.51632299084292788</v>
      </c>
      <c r="Q29" s="38">
        <f t="shared" si="11"/>
        <v>3.2971116151658042E-2</v>
      </c>
      <c r="R29" s="45">
        <f t="shared" si="12"/>
        <v>31.472234042197247</v>
      </c>
      <c r="S29" s="45">
        <f t="shared" si="12"/>
        <v>6.9798098555642429</v>
      </c>
      <c r="T29" s="45">
        <f t="shared" si="12"/>
        <v>29.58312824087162</v>
      </c>
      <c r="U29" s="45">
        <f t="shared" si="12"/>
        <v>1.8891058013256266</v>
      </c>
    </row>
    <row r="30" spans="1:21">
      <c r="A30" s="18">
        <v>0.54</v>
      </c>
      <c r="B30" s="15">
        <f t="shared" ref="B30:B32" si="22">$B$28+($B$33-$B$28)/($A$33-$A$28)*(A30-$A$28)</f>
        <v>0.75918660000000004</v>
      </c>
      <c r="C30" s="1">
        <f t="shared" ref="C30:C32" si="23">$C$28+($C$33-$C$28)/($A$33-$A$28)*(A30-$A$28)</f>
        <v>8.1959999999999991E-2</v>
      </c>
      <c r="D30" s="11">
        <f t="shared" ref="D30:D32" si="24">$D$28+($D$33-$D$28)/($A$33-$A$28)*(A30-$A$28)</f>
        <v>2.1360000000000001E-2</v>
      </c>
      <c r="F30" s="7">
        <f t="shared" si="0"/>
        <v>0.54</v>
      </c>
      <c r="G30" s="33">
        <f t="shared" si="5"/>
        <v>6.4799999999999996E-2</v>
      </c>
      <c r="H30" s="33">
        <f t="shared" si="6"/>
        <v>6.1495509834389717</v>
      </c>
      <c r="I30" s="34">
        <f t="shared" si="1"/>
        <v>0.75918660000000004</v>
      </c>
      <c r="J30" s="33">
        <f t="shared" si="7"/>
        <v>0.18220478400000001</v>
      </c>
      <c r="K30" s="33">
        <f t="shared" si="8"/>
        <v>949557.29545295378</v>
      </c>
      <c r="L30" s="34">
        <f t="shared" si="2"/>
        <v>8.1959999999999991E-2</v>
      </c>
      <c r="M30" s="34">
        <f t="shared" si="3"/>
        <v>2.1360000000000001E-2</v>
      </c>
      <c r="N30" s="38">
        <f t="shared" si="9"/>
        <v>0.53263549425055279</v>
      </c>
      <c r="O30" s="38">
        <f t="shared" si="10"/>
        <v>0.11735087785800896</v>
      </c>
      <c r="P30" s="43">
        <v>0.50160087351725968</v>
      </c>
      <c r="Q30" s="38">
        <f t="shared" si="11"/>
        <v>3.1034620733293106E-2</v>
      </c>
      <c r="R30" s="45">
        <f t="shared" si="12"/>
        <v>30.517765839421301</v>
      </c>
      <c r="S30" s="45">
        <f t="shared" si="12"/>
        <v>6.7237100234191356</v>
      </c>
      <c r="T30" s="45">
        <f t="shared" si="12"/>
        <v>28.739613052614406</v>
      </c>
      <c r="U30" s="45">
        <f t="shared" si="12"/>
        <v>1.7781527868068949</v>
      </c>
    </row>
    <row r="31" spans="1:21">
      <c r="A31" s="18">
        <v>0.56000000000000005</v>
      </c>
      <c r="B31" s="15">
        <f t="shared" si="22"/>
        <v>0.76657640000000005</v>
      </c>
      <c r="C31" s="1">
        <f t="shared" si="23"/>
        <v>7.7839999999999979E-2</v>
      </c>
      <c r="D31" s="11">
        <f t="shared" si="24"/>
        <v>2.1139999999999999E-2</v>
      </c>
      <c r="F31" s="7">
        <f t="shared" si="0"/>
        <v>0.56000000000000005</v>
      </c>
      <c r="G31" s="33">
        <f t="shared" si="5"/>
        <v>6.720000000000001E-2</v>
      </c>
      <c r="H31" s="33">
        <f t="shared" si="6"/>
        <v>6.3742449674258541</v>
      </c>
      <c r="I31" s="34">
        <f t="shared" si="1"/>
        <v>0.76657640000000005</v>
      </c>
      <c r="J31" s="33">
        <f t="shared" si="7"/>
        <v>0.18397833599999999</v>
      </c>
      <c r="K31" s="33">
        <f t="shared" si="8"/>
        <v>993833.03590117197</v>
      </c>
      <c r="L31" s="34">
        <f t="shared" si="2"/>
        <v>7.7839999999999979E-2</v>
      </c>
      <c r="M31" s="34">
        <f t="shared" si="3"/>
        <v>2.1139999999999999E-2</v>
      </c>
      <c r="N31" s="38">
        <f t="shared" si="9"/>
        <v>0.51686800322447257</v>
      </c>
      <c r="O31" s="38">
        <f t="shared" si="10"/>
        <v>0.11319613682822821</v>
      </c>
      <c r="P31" s="43">
        <v>0.48768498748464495</v>
      </c>
      <c r="Q31" s="38">
        <f t="shared" si="11"/>
        <v>2.9183015739827622E-2</v>
      </c>
      <c r="R31" s="45">
        <f t="shared" si="12"/>
        <v>29.614355150116502</v>
      </c>
      <c r="S31" s="45">
        <f t="shared" si="12"/>
        <v>6.4856608974428616</v>
      </c>
      <c r="T31" s="45">
        <f t="shared" si="12"/>
        <v>27.94229151476053</v>
      </c>
      <c r="U31" s="45">
        <f t="shared" si="12"/>
        <v>1.6720636353559744</v>
      </c>
    </row>
    <row r="32" spans="1:21">
      <c r="A32" s="18">
        <v>0.57999999999999996</v>
      </c>
      <c r="B32" s="15">
        <f t="shared" si="22"/>
        <v>0.77396620000000005</v>
      </c>
      <c r="C32" s="1">
        <f t="shared" si="23"/>
        <v>7.3720000000000008E-2</v>
      </c>
      <c r="D32" s="11">
        <f t="shared" si="24"/>
        <v>2.0920000000000001E-2</v>
      </c>
      <c r="F32" s="7">
        <f t="shared" si="0"/>
        <v>0.57999999999999996</v>
      </c>
      <c r="G32" s="33">
        <f t="shared" si="5"/>
        <v>6.9599999999999995E-2</v>
      </c>
      <c r="H32" s="33">
        <f t="shared" si="6"/>
        <v>6.5990414887332616</v>
      </c>
      <c r="I32" s="34">
        <f t="shared" si="1"/>
        <v>0.77396620000000005</v>
      </c>
      <c r="J32" s="33">
        <f t="shared" si="7"/>
        <v>0.185751888</v>
      </c>
      <c r="K32" s="33">
        <f t="shared" si="8"/>
        <v>1038800.3521377408</v>
      </c>
      <c r="L32" s="34">
        <f t="shared" si="2"/>
        <v>7.3720000000000008E-2</v>
      </c>
      <c r="M32" s="34">
        <f t="shared" si="3"/>
        <v>2.0920000000000001E-2</v>
      </c>
      <c r="N32" s="38">
        <f t="shared" si="9"/>
        <v>0.50192923841633807</v>
      </c>
      <c r="O32" s="38">
        <f t="shared" si="10"/>
        <v>0.10932439543115624</v>
      </c>
      <c r="P32" s="43">
        <v>0.47451462721092225</v>
      </c>
      <c r="Q32" s="38">
        <f t="shared" si="11"/>
        <v>2.7414611205415829E-2</v>
      </c>
      <c r="R32" s="45">
        <f t="shared" si="12"/>
        <v>28.758426975471835</v>
      </c>
      <c r="S32" s="45">
        <f t="shared" si="12"/>
        <v>6.2638264560245522</v>
      </c>
      <c r="T32" s="45">
        <f t="shared" si="12"/>
        <v>27.187685456409454</v>
      </c>
      <c r="U32" s="45">
        <f t="shared" si="12"/>
        <v>1.5707415190623812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5"/>
        <v>7.1999999999999995E-2</v>
      </c>
      <c r="H33" s="33">
        <f t="shared" si="6"/>
        <v>6.8239304138980268</v>
      </c>
      <c r="I33" s="34">
        <f t="shared" si="1"/>
        <v>0.78135600000000005</v>
      </c>
      <c r="J33" s="33">
        <f t="shared" si="7"/>
        <v>0.18752544000000002</v>
      </c>
      <c r="K33" s="33">
        <f t="shared" si="8"/>
        <v>1084458.0960979746</v>
      </c>
      <c r="L33" s="34">
        <f t="shared" si="2"/>
        <v>6.9599999999999995E-2</v>
      </c>
      <c r="M33" s="34">
        <f t="shared" si="3"/>
        <v>2.07E-2</v>
      </c>
      <c r="N33" s="38">
        <f t="shared" si="9"/>
        <v>0.48776170745871117</v>
      </c>
      <c r="O33" s="38">
        <f t="shared" si="10"/>
        <v>0.10570779638048772</v>
      </c>
      <c r="P33" s="43">
        <v>0.4620321008668361</v>
      </c>
      <c r="Q33" s="38">
        <f t="shared" si="11"/>
        <v>2.5729606591875065E-2</v>
      </c>
      <c r="R33" s="45">
        <f t="shared" si="12"/>
        <v>27.946687245478877</v>
      </c>
      <c r="S33" s="45">
        <f t="shared" si="12"/>
        <v>6.056610594230226</v>
      </c>
      <c r="T33" s="45">
        <f t="shared" si="12"/>
        <v>26.472489379232453</v>
      </c>
      <c r="U33" s="45">
        <f t="shared" si="12"/>
        <v>1.4741978662464232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5"/>
        <v>7.4399999999999994E-2</v>
      </c>
      <c r="H34" s="33">
        <f t="shared" si="6"/>
        <v>7.0489028987391062</v>
      </c>
      <c r="I34" s="34">
        <f t="shared" si="1"/>
        <v>0.78176280000000009</v>
      </c>
      <c r="J34" s="33">
        <f t="shared" si="7"/>
        <v>0.187623072</v>
      </c>
      <c r="K34" s="33">
        <f t="shared" si="8"/>
        <v>1120793.9119416408</v>
      </c>
      <c r="L34" s="34">
        <f t="shared" si="2"/>
        <v>6.6519999999999996E-2</v>
      </c>
      <c r="M34" s="34">
        <f t="shared" si="3"/>
        <v>2.0559999999999998E-2</v>
      </c>
      <c r="N34" s="38">
        <f t="shared" si="9"/>
        <v>0.47431245968583302</v>
      </c>
      <c r="O34" s="38">
        <f t="shared" si="10"/>
        <v>0.10232200981235948</v>
      </c>
      <c r="P34" s="43">
        <v>0.44982729505795876</v>
      </c>
      <c r="Q34" s="38">
        <f t="shared" si="11"/>
        <v>2.4485164627874256E-2</v>
      </c>
      <c r="R34" s="45">
        <f t="shared" si="12"/>
        <v>27.176102110467237</v>
      </c>
      <c r="S34" s="45">
        <f t="shared" si="12"/>
        <v>5.8626193135443945</v>
      </c>
      <c r="T34" s="45">
        <f t="shared" si="12"/>
        <v>25.773205516607032</v>
      </c>
      <c r="U34" s="45">
        <f t="shared" si="12"/>
        <v>1.4028965938602058</v>
      </c>
    </row>
    <row r="35" spans="1:21">
      <c r="A35" s="18">
        <v>0.64</v>
      </c>
      <c r="B35" s="15">
        <f t="shared" ref="B35:B37" si="25">$B$33+($B$38-$B$33)/($A$38-$A$33)*(A35-$A$33)</f>
        <v>0.78216960000000002</v>
      </c>
      <c r="C35" s="1">
        <f t="shared" ref="C35:C37" si="26">$C$33+($C$38-$C$33)/($A$38-$A$33)*(A35-$A$33)</f>
        <v>6.3439999999999996E-2</v>
      </c>
      <c r="D35" s="11">
        <f t="shared" ref="D35:D37" si="27">$D$33+($D$38-$D$33)/($A$38-$A$33)*(A35-$A$33)</f>
        <v>2.0420000000000001E-2</v>
      </c>
      <c r="F35" s="7">
        <f t="shared" si="0"/>
        <v>0.64</v>
      </c>
      <c r="G35" s="33">
        <f t="shared" si="5"/>
        <v>7.6799999999999993E-2</v>
      </c>
      <c r="H35" s="33">
        <f t="shared" si="6"/>
        <v>7.2739511901313412</v>
      </c>
      <c r="I35" s="34">
        <f t="shared" si="1"/>
        <v>0.78216960000000002</v>
      </c>
      <c r="J35" s="33">
        <f t="shared" si="7"/>
        <v>0.18772070399999999</v>
      </c>
      <c r="K35" s="33">
        <f t="shared" si="8"/>
        <v>1157179.0154856723</v>
      </c>
      <c r="L35" s="34">
        <f t="shared" si="2"/>
        <v>6.3439999999999996E-2</v>
      </c>
      <c r="M35" s="34">
        <f t="shared" si="3"/>
        <v>2.0420000000000001E-2</v>
      </c>
      <c r="N35" s="38">
        <f t="shared" si="9"/>
        <v>0.46153273589511584</v>
      </c>
      <c r="O35" s="38">
        <f t="shared" si="10"/>
        <v>9.9145693936680851E-2</v>
      </c>
      <c r="P35" s="43">
        <v>0.43824234457611749</v>
      </c>
      <c r="Q35" s="38">
        <f t="shared" si="11"/>
        <v>2.3290391318998349E-2</v>
      </c>
      <c r="R35" s="45">
        <f t="shared" si="12"/>
        <v>26.443877873916211</v>
      </c>
      <c r="S35" s="45">
        <f t="shared" si="12"/>
        <v>5.680629819467609</v>
      </c>
      <c r="T35" s="45">
        <f t="shared" si="12"/>
        <v>25.109436748129475</v>
      </c>
      <c r="U35" s="45">
        <f t="shared" si="12"/>
        <v>1.3344411257867359</v>
      </c>
    </row>
    <row r="36" spans="1:21">
      <c r="A36" s="18">
        <v>0.66</v>
      </c>
      <c r="B36" s="15">
        <f t="shared" si="25"/>
        <v>0.78257640000000006</v>
      </c>
      <c r="C36" s="1">
        <f t="shared" si="26"/>
        <v>6.0359999999999983E-2</v>
      </c>
      <c r="D36" s="11">
        <f t="shared" si="27"/>
        <v>2.0279999999999999E-2</v>
      </c>
      <c r="F36" s="7">
        <f t="shared" si="0"/>
        <v>0.66</v>
      </c>
      <c r="G36" s="33">
        <f t="shared" si="5"/>
        <v>7.9200000000000007E-2</v>
      </c>
      <c r="H36" s="33">
        <f t="shared" si="6"/>
        <v>7.4990684631762257</v>
      </c>
      <c r="I36" s="34">
        <f t="shared" si="1"/>
        <v>0.78257640000000006</v>
      </c>
      <c r="J36" s="33">
        <f t="shared" si="7"/>
        <v>0.187818336</v>
      </c>
      <c r="K36" s="33">
        <f t="shared" si="8"/>
        <v>1193612.3392405391</v>
      </c>
      <c r="L36" s="34">
        <f t="shared" si="2"/>
        <v>6.0359999999999983E-2</v>
      </c>
      <c r="M36" s="34">
        <f t="shared" si="3"/>
        <v>2.0279999999999999E-2</v>
      </c>
      <c r="N36" s="38">
        <f t="shared" si="9"/>
        <v>0.44937763430362548</v>
      </c>
      <c r="O36" s="38">
        <f t="shared" si="10"/>
        <v>9.6160051398677907E-2</v>
      </c>
      <c r="P36" s="43">
        <v>0.4272332269940628</v>
      </c>
      <c r="Q36" s="38">
        <f t="shared" si="11"/>
        <v>2.2144407309562686E-2</v>
      </c>
      <c r="R36" s="45">
        <f t="shared" si="12"/>
        <v>25.747441853171065</v>
      </c>
      <c r="S36" s="45">
        <f t="shared" si="12"/>
        <v>5.509565102905313</v>
      </c>
      <c r="T36" s="45">
        <f t="shared" si="12"/>
        <v>24.478660774514474</v>
      </c>
      <c r="U36" s="45">
        <f t="shared" si="12"/>
        <v>1.2687810786565923</v>
      </c>
    </row>
    <row r="37" spans="1:21">
      <c r="A37" s="18">
        <v>0.68</v>
      </c>
      <c r="B37" s="15">
        <f t="shared" si="25"/>
        <v>0.78298319999999999</v>
      </c>
      <c r="C37" s="1">
        <f t="shared" si="26"/>
        <v>5.7279999999999984E-2</v>
      </c>
      <c r="D37" s="11">
        <f t="shared" si="27"/>
        <v>2.0139999999999998E-2</v>
      </c>
      <c r="F37" s="7">
        <f t="shared" si="0"/>
        <v>0.68</v>
      </c>
      <c r="G37" s="33">
        <f t="shared" si="5"/>
        <v>8.1600000000000006E-2</v>
      </c>
      <c r="H37" s="33">
        <f t="shared" si="6"/>
        <v>7.7242486866248559</v>
      </c>
      <c r="I37" s="34">
        <f t="shared" si="1"/>
        <v>0.78298319999999999</v>
      </c>
      <c r="J37" s="33">
        <f t="shared" si="7"/>
        <v>0.18791596799999999</v>
      </c>
      <c r="K37" s="33">
        <f t="shared" si="8"/>
        <v>1230092.9398473208</v>
      </c>
      <c r="L37" s="34">
        <f t="shared" si="2"/>
        <v>5.7279999999999984E-2</v>
      </c>
      <c r="M37" s="34">
        <f t="shared" si="3"/>
        <v>2.0139999999999998E-2</v>
      </c>
      <c r="N37" s="38">
        <f t="shared" si="9"/>
        <v>0.43780579567971017</v>
      </c>
      <c r="O37" s="38">
        <f t="shared" si="10"/>
        <v>9.3348462165673024E-2</v>
      </c>
      <c r="P37" s="43">
        <v>0.41675995868474019</v>
      </c>
      <c r="Q37" s="38">
        <f t="shared" si="11"/>
        <v>2.104583699496998E-2</v>
      </c>
      <c r="R37" s="45">
        <f t="shared" si="12"/>
        <v>25.084424338814244</v>
      </c>
      <c r="S37" s="45">
        <f t="shared" si="12"/>
        <v>5.3484729061297092</v>
      </c>
      <c r="T37" s="45">
        <f t="shared" si="12"/>
        <v>23.878586702682174</v>
      </c>
      <c r="U37" s="45">
        <f t="shared" si="12"/>
        <v>1.2058376361320711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5"/>
        <v>8.3999999999999991E-2</v>
      </c>
      <c r="H38" s="33">
        <f t="shared" si="6"/>
        <v>7.9494865110067225</v>
      </c>
      <c r="I38" s="34">
        <f t="shared" si="1"/>
        <v>0.78339000000000003</v>
      </c>
      <c r="J38" s="33">
        <f t="shared" si="7"/>
        <v>0.1880136</v>
      </c>
      <c r="K38" s="33">
        <f t="shared" si="8"/>
        <v>1266619.9805811979</v>
      </c>
      <c r="L38" s="34">
        <f t="shared" si="2"/>
        <v>5.4199999999999998E-2</v>
      </c>
      <c r="M38" s="34">
        <f t="shared" si="3"/>
        <v>0.02</v>
      </c>
      <c r="N38" s="38">
        <f t="shared" si="9"/>
        <v>0.42677910917556389</v>
      </c>
      <c r="O38" s="38">
        <f t="shared" si="10"/>
        <v>9.0696178013642686E-2</v>
      </c>
      <c r="P38" s="43">
        <v>0.40678590872536202</v>
      </c>
      <c r="Q38" s="38">
        <f t="shared" si="11"/>
        <v>1.9993200450201865E-2</v>
      </c>
      <c r="R38" s="45">
        <f t="shared" si="12"/>
        <v>24.452641740112796</v>
      </c>
      <c r="S38" s="45">
        <f t="shared" si="12"/>
        <v>5.1965082181489359</v>
      </c>
      <c r="T38" s="45">
        <f t="shared" si="12"/>
        <v>23.307115735357172</v>
      </c>
      <c r="U38" s="45">
        <f t="shared" si="12"/>
        <v>1.1455260047556242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5"/>
        <v>8.6399999999999991E-2</v>
      </c>
      <c r="H39" s="33">
        <f t="shared" si="6"/>
        <v>8.1747771751259606</v>
      </c>
      <c r="I39" s="34">
        <f t="shared" si="1"/>
        <v>0.77406799999999998</v>
      </c>
      <c r="J39" s="33">
        <f t="shared" si="7"/>
        <v>0.18577631999999999</v>
      </c>
      <c r="K39" s="33">
        <f t="shared" si="8"/>
        <v>1287016.9664533022</v>
      </c>
      <c r="L39" s="34">
        <f t="shared" si="2"/>
        <v>5.178E-2</v>
      </c>
      <c r="M39" s="34">
        <f t="shared" si="3"/>
        <v>1.9939999999999999E-2</v>
      </c>
      <c r="N39" s="38">
        <f t="shared" si="9"/>
        <v>0.4162624393600115</v>
      </c>
      <c r="O39" s="38">
        <f t="shared" si="10"/>
        <v>8.8190066915516493E-2</v>
      </c>
      <c r="P39" s="43">
        <v>0.3968215162628142</v>
      </c>
      <c r="Q39" s="38">
        <f t="shared" si="11"/>
        <v>1.9440923097197305E-2</v>
      </c>
      <c r="R39" s="45">
        <f t="shared" si="12"/>
        <v>23.850080945149021</v>
      </c>
      <c r="S39" s="45">
        <f t="shared" si="12"/>
        <v>5.0529186292354087</v>
      </c>
      <c r="T39" s="45">
        <f t="shared" si="12"/>
        <v>22.736198101841214</v>
      </c>
      <c r="U39" s="45">
        <f t="shared" si="12"/>
        <v>1.1138828433078063</v>
      </c>
    </row>
    <row r="40" spans="1:21">
      <c r="A40" s="18">
        <v>0.74</v>
      </c>
      <c r="B40" s="15">
        <f t="shared" ref="B40:B42" si="28">$B$38+($B$43-$B$38)/($A$43-$A$38)*(A40-$A$38)</f>
        <v>0.76474600000000004</v>
      </c>
      <c r="C40" s="1">
        <f t="shared" ref="C40:C42" si="29">$C$38+($C$43-$C$38)/($A$43-$A$38)*(A40-$A$38)</f>
        <v>4.9360000000000001E-2</v>
      </c>
      <c r="D40" s="11">
        <f t="shared" ref="D40:D42" si="30">$D$38+($D$43-$D$38)/($A$43-$A$38)*(A40-$A$38)</f>
        <v>1.9879999999999998E-2</v>
      </c>
      <c r="F40" s="7">
        <f t="shared" si="0"/>
        <v>0.74</v>
      </c>
      <c r="G40" s="33">
        <f t="shared" si="5"/>
        <v>8.879999999999999E-2</v>
      </c>
      <c r="H40" s="33">
        <f t="shared" si="6"/>
        <v>8.4001164275070277</v>
      </c>
      <c r="I40" s="34">
        <f t="shared" si="1"/>
        <v>0.76474600000000004</v>
      </c>
      <c r="J40" s="33">
        <f t="shared" si="7"/>
        <v>0.18353904000000001</v>
      </c>
      <c r="K40" s="33">
        <f t="shared" si="8"/>
        <v>1306567.2076210761</v>
      </c>
      <c r="L40" s="34">
        <f t="shared" si="2"/>
        <v>4.9360000000000001E-2</v>
      </c>
      <c r="M40" s="34">
        <f t="shared" si="3"/>
        <v>1.9879999999999998E-2</v>
      </c>
      <c r="N40" s="38">
        <f t="shared" si="9"/>
        <v>0.40622337424335836</v>
      </c>
      <c r="O40" s="38">
        <f t="shared" si="10"/>
        <v>8.5818398098289145E-2</v>
      </c>
      <c r="P40" s="43">
        <v>0.38730646964224547</v>
      </c>
      <c r="Q40" s="38">
        <f t="shared" si="11"/>
        <v>1.8916904601112894E-2</v>
      </c>
      <c r="R40" s="45">
        <f t="shared" si="12"/>
        <v>23.274884883707784</v>
      </c>
      <c r="S40" s="45">
        <f t="shared" si="12"/>
        <v>4.9170320156054981</v>
      </c>
      <c r="T40" s="45">
        <f t="shared" si="12"/>
        <v>22.191026088612407</v>
      </c>
      <c r="U40" s="45">
        <f t="shared" si="12"/>
        <v>1.0838587950953769</v>
      </c>
    </row>
    <row r="41" spans="1:21">
      <c r="A41" s="18">
        <v>0.76</v>
      </c>
      <c r="B41" s="15">
        <f t="shared" si="28"/>
        <v>0.75542399999999998</v>
      </c>
      <c r="C41" s="1">
        <f t="shared" si="29"/>
        <v>4.6939999999999996E-2</v>
      </c>
      <c r="D41" s="11">
        <f t="shared" si="30"/>
        <v>1.9820000000000001E-2</v>
      </c>
      <c r="F41" s="7">
        <f t="shared" si="0"/>
        <v>0.76</v>
      </c>
      <c r="G41" s="33">
        <f t="shared" si="5"/>
        <v>9.1200000000000003E-2</v>
      </c>
      <c r="H41" s="33">
        <f t="shared" si="6"/>
        <v>8.6255004600786496</v>
      </c>
      <c r="I41" s="34">
        <f t="shared" si="1"/>
        <v>0.75542399999999998</v>
      </c>
      <c r="J41" s="33">
        <f t="shared" si="7"/>
        <v>0.18130175999999998</v>
      </c>
      <c r="K41" s="33">
        <f t="shared" si="8"/>
        <v>1325269.8426212447</v>
      </c>
      <c r="L41" s="34">
        <f t="shared" si="2"/>
        <v>4.6939999999999996E-2</v>
      </c>
      <c r="M41" s="34">
        <f t="shared" si="3"/>
        <v>1.9820000000000001E-2</v>
      </c>
      <c r="N41" s="38">
        <f t="shared" si="9"/>
        <v>0.39663199361425661</v>
      </c>
      <c r="O41" s="38">
        <f t="shared" si="10"/>
        <v>8.3570660433225807E-2</v>
      </c>
      <c r="P41" s="43">
        <v>0.37821333573321936</v>
      </c>
      <c r="Q41" s="38">
        <f t="shared" si="11"/>
        <v>1.8418657881037248E-2</v>
      </c>
      <c r="R41" s="45">
        <f t="shared" si="12"/>
        <v>22.725339253956722</v>
      </c>
      <c r="S41" s="45">
        <f t="shared" si="12"/>
        <v>4.7882461339447788</v>
      </c>
      <c r="T41" s="45">
        <f t="shared" si="12"/>
        <v>21.670027893077915</v>
      </c>
      <c r="U41" s="45">
        <f t="shared" si="12"/>
        <v>1.0553113608788063</v>
      </c>
    </row>
    <row r="42" spans="1:21">
      <c r="A42" s="18">
        <v>0.78</v>
      </c>
      <c r="B42" s="15">
        <f t="shared" si="28"/>
        <v>0.74610200000000004</v>
      </c>
      <c r="C42" s="1">
        <f t="shared" si="29"/>
        <v>4.4519999999999997E-2</v>
      </c>
      <c r="D42" s="11">
        <f t="shared" si="30"/>
        <v>1.976E-2</v>
      </c>
      <c r="F42" s="7">
        <f t="shared" si="0"/>
        <v>0.78</v>
      </c>
      <c r="G42" s="33">
        <f t="shared" si="5"/>
        <v>9.3600000000000003E-2</v>
      </c>
      <c r="H42" s="33">
        <f t="shared" si="6"/>
        <v>8.8509258519315956</v>
      </c>
      <c r="I42" s="34">
        <f t="shared" si="1"/>
        <v>0.74610200000000004</v>
      </c>
      <c r="J42" s="33">
        <f t="shared" si="7"/>
        <v>0.17906448</v>
      </c>
      <c r="K42" s="33">
        <f t="shared" si="8"/>
        <v>1343124.0976226171</v>
      </c>
      <c r="L42" s="34">
        <f t="shared" si="2"/>
        <v>4.4519999999999997E-2</v>
      </c>
      <c r="M42" s="34">
        <f t="shared" si="3"/>
        <v>1.976E-2</v>
      </c>
      <c r="N42" s="38">
        <f t="shared" si="9"/>
        <v>0.38746065670872165</v>
      </c>
      <c r="O42" s="38">
        <f t="shared" si="10"/>
        <v>8.1437408294122576E-2</v>
      </c>
      <c r="P42" s="43">
        <v>0.36951799683017811</v>
      </c>
      <c r="Q42" s="38">
        <f t="shared" si="11"/>
        <v>1.7942659878543543E-2</v>
      </c>
      <c r="R42" s="45">
        <f t="shared" si="12"/>
        <v>22.199860356776998</v>
      </c>
      <c r="S42" s="45">
        <f t="shared" si="12"/>
        <v>4.6660197897369091</v>
      </c>
      <c r="T42" s="45">
        <f t="shared" si="12"/>
        <v>21.171821672497739</v>
      </c>
      <c r="U42" s="45">
        <f t="shared" si="12"/>
        <v>1.0280386842792593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5"/>
        <v>9.6000000000000002E-2</v>
      </c>
      <c r="H43" s="33">
        <f t="shared" si="6"/>
        <v>9.0763895214118904</v>
      </c>
      <c r="I43" s="34">
        <f t="shared" si="1"/>
        <v>0.73677999999999999</v>
      </c>
      <c r="J43" s="33">
        <f t="shared" si="7"/>
        <v>0.17682719999999999</v>
      </c>
      <c r="K43" s="33">
        <f t="shared" si="8"/>
        <v>1360129.2755767836</v>
      </c>
      <c r="L43" s="34">
        <f t="shared" si="2"/>
        <v>4.2099999999999999E-2</v>
      </c>
      <c r="M43" s="34">
        <f t="shared" si="3"/>
        <v>1.9699999999999999E-2</v>
      </c>
      <c r="N43" s="38">
        <f t="shared" si="9"/>
        <v>0.37868380805580959</v>
      </c>
      <c r="O43" s="38">
        <f t="shared" si="10"/>
        <v>7.941013016643253E-2</v>
      </c>
      <c r="P43" s="43">
        <v>0.36120036797982386</v>
      </c>
      <c r="Q43" s="38">
        <f t="shared" si="11"/>
        <v>1.7483440075985734E-2</v>
      </c>
      <c r="R43" s="45">
        <f t="shared" si="12"/>
        <v>21.696983971540053</v>
      </c>
      <c r="S43" s="45">
        <f t="shared" si="12"/>
        <v>4.5498653091210857</v>
      </c>
      <c r="T43" s="45">
        <f t="shared" si="12"/>
        <v>20.695256643816187</v>
      </c>
      <c r="U43" s="45">
        <f t="shared" si="12"/>
        <v>1.0017273277238659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5"/>
        <v>9.8399999999999987E-2</v>
      </c>
      <c r="H44" s="33">
        <f t="shared" si="6"/>
        <v>9.3018886851451068</v>
      </c>
      <c r="I44" s="34">
        <f t="shared" si="1"/>
        <v>0.71189860000000005</v>
      </c>
      <c r="J44" s="33">
        <f t="shared" si="7"/>
        <v>0.17085566400000002</v>
      </c>
      <c r="K44" s="33">
        <f t="shared" si="8"/>
        <v>1346847.7692835208</v>
      </c>
      <c r="L44" s="34">
        <f t="shared" si="2"/>
        <v>4.0320000000000009E-2</v>
      </c>
      <c r="M44" s="34">
        <f t="shared" si="3"/>
        <v>1.9400000000000001E-2</v>
      </c>
      <c r="N44" s="38">
        <f t="shared" si="9"/>
        <v>0.37027780025721274</v>
      </c>
      <c r="O44" s="38">
        <f t="shared" si="10"/>
        <v>7.7481136191774422E-2</v>
      </c>
      <c r="P44" s="43">
        <v>0.35196513105027688</v>
      </c>
      <c r="Q44" s="38">
        <f t="shared" si="11"/>
        <v>1.8312669206935861E-2</v>
      </c>
      <c r="R44" s="45">
        <f t="shared" si="12"/>
        <v>21.2153552021264</v>
      </c>
      <c r="S44" s="45">
        <f t="shared" si="12"/>
        <v>4.4393420956670102</v>
      </c>
      <c r="T44" s="45">
        <f t="shared" si="12"/>
        <v>20.166116544949791</v>
      </c>
      <c r="U44" s="45">
        <f t="shared" si="12"/>
        <v>1.0492386571766092</v>
      </c>
    </row>
    <row r="45" spans="1:21">
      <c r="A45" s="18">
        <v>0.84</v>
      </c>
      <c r="B45" s="15">
        <f t="shared" ref="B45:B47" si="31">$B$43+($B$48-$B$43)/($A$48-$A$43)*(A45-$A$43)</f>
        <v>0.68701720000000011</v>
      </c>
      <c r="C45" s="1">
        <f t="shared" ref="C45:C47" si="32">$C$43+($C$48-$C$43)/($A$48-$A$43)*(A45-$A$43)</f>
        <v>3.8540000000000005E-2</v>
      </c>
      <c r="D45" s="11">
        <f t="shared" ref="D45:D47" si="33">$D$43+($D$48-$D$43)/($A$48-$A$43)*(A45-$A$43)</f>
        <v>1.9099999999999999E-2</v>
      </c>
      <c r="F45" s="7">
        <f t="shared" si="0"/>
        <v>0.84</v>
      </c>
      <c r="G45" s="33">
        <f t="shared" si="5"/>
        <v>0.10079999999999999</v>
      </c>
      <c r="H45" s="33">
        <f t="shared" si="6"/>
        <v>9.5274208228510666</v>
      </c>
      <c r="I45" s="34">
        <f t="shared" si="1"/>
        <v>0.68701720000000011</v>
      </c>
      <c r="J45" s="33">
        <f t="shared" si="7"/>
        <v>0.16488412800000002</v>
      </c>
      <c r="K45" s="33">
        <f t="shared" si="8"/>
        <v>1331288.5376820685</v>
      </c>
      <c r="L45" s="34">
        <f t="shared" si="2"/>
        <v>3.8540000000000005E-2</v>
      </c>
      <c r="M45" s="34">
        <f t="shared" si="3"/>
        <v>1.9099999999999999E-2</v>
      </c>
      <c r="N45" s="38">
        <f t="shared" si="9"/>
        <v>0.36222073243253172</v>
      </c>
      <c r="O45" s="38">
        <f t="shared" si="10"/>
        <v>7.5643461545059951E-2</v>
      </c>
      <c r="P45" s="43">
        <v>0.34306727362270889</v>
      </c>
      <c r="Q45" s="38">
        <f t="shared" si="11"/>
        <v>1.9153458809822832E-2</v>
      </c>
      <c r="R45" s="45">
        <f t="shared" si="12"/>
        <v>20.753719220521525</v>
      </c>
      <c r="S45" s="45">
        <f t="shared" si="12"/>
        <v>4.334051094292076</v>
      </c>
      <c r="T45" s="45">
        <f t="shared" si="12"/>
        <v>19.65630686764101</v>
      </c>
      <c r="U45" s="45">
        <f t="shared" si="12"/>
        <v>1.0974123528805131</v>
      </c>
    </row>
    <row r="46" spans="1:21">
      <c r="A46" s="18">
        <v>0.86</v>
      </c>
      <c r="B46" s="15">
        <f t="shared" si="31"/>
        <v>0.66213580000000005</v>
      </c>
      <c r="C46" s="1">
        <f t="shared" si="32"/>
        <v>3.6760000000000001E-2</v>
      </c>
      <c r="D46" s="11">
        <f t="shared" si="33"/>
        <v>1.8800000000000001E-2</v>
      </c>
      <c r="F46" s="7">
        <f t="shared" si="0"/>
        <v>0.86</v>
      </c>
      <c r="G46" s="33">
        <f t="shared" si="5"/>
        <v>0.1032</v>
      </c>
      <c r="H46" s="33">
        <f t="shared" si="6"/>
        <v>9.7529836470175688</v>
      </c>
      <c r="I46" s="34">
        <f t="shared" si="1"/>
        <v>0.66213580000000005</v>
      </c>
      <c r="J46" s="33">
        <f t="shared" si="7"/>
        <v>0.15891259200000002</v>
      </c>
      <c r="K46" s="33">
        <f t="shared" si="8"/>
        <v>1313450.772102691</v>
      </c>
      <c r="L46" s="34">
        <f t="shared" si="2"/>
        <v>3.6760000000000001E-2</v>
      </c>
      <c r="M46" s="34">
        <f t="shared" si="3"/>
        <v>1.8800000000000001E-2</v>
      </c>
      <c r="N46" s="38">
        <f t="shared" si="9"/>
        <v>0.35449230307861762</v>
      </c>
      <c r="O46" s="38">
        <f t="shared" si="10"/>
        <v>7.3890783108131866E-2</v>
      </c>
      <c r="P46" s="43">
        <v>0.33451744751144136</v>
      </c>
      <c r="Q46" s="38">
        <f t="shared" si="11"/>
        <v>1.9974855567176264E-2</v>
      </c>
      <c r="R46" s="45">
        <f t="shared" si="12"/>
        <v>20.310912836277229</v>
      </c>
      <c r="S46" s="45">
        <f t="shared" si="12"/>
        <v>4.2336300170125112</v>
      </c>
      <c r="T46" s="45">
        <f t="shared" si="12"/>
        <v>19.166437915894633</v>
      </c>
      <c r="U46" s="45">
        <f t="shared" si="12"/>
        <v>1.1444749203825961</v>
      </c>
    </row>
    <row r="47" spans="1:21">
      <c r="A47" s="18">
        <v>0.88</v>
      </c>
      <c r="B47" s="15">
        <f t="shared" si="31"/>
        <v>0.6372544</v>
      </c>
      <c r="C47" s="1">
        <f t="shared" si="32"/>
        <v>3.4980000000000004E-2</v>
      </c>
      <c r="D47" s="11">
        <f t="shared" si="33"/>
        <v>1.8500000000000003E-2</v>
      </c>
      <c r="F47" s="7">
        <f t="shared" si="0"/>
        <v>0.88</v>
      </c>
      <c r="G47" s="33">
        <f t="shared" si="5"/>
        <v>0.1056</v>
      </c>
      <c r="H47" s="33">
        <f t="shared" si="6"/>
        <v>9.9785750766689443</v>
      </c>
      <c r="I47" s="34">
        <f t="shared" si="1"/>
        <v>0.6372544</v>
      </c>
      <c r="J47" s="33">
        <f t="shared" si="7"/>
        <v>0.15294105599999999</v>
      </c>
      <c r="K47" s="33">
        <f t="shared" si="8"/>
        <v>1293333.736950025</v>
      </c>
      <c r="L47" s="34">
        <f t="shared" si="2"/>
        <v>3.4980000000000004E-2</v>
      </c>
      <c r="M47" s="34">
        <f t="shared" si="3"/>
        <v>1.8500000000000003E-2</v>
      </c>
      <c r="N47" s="38">
        <f t="shared" si="9"/>
        <v>0.34707367613579787</v>
      </c>
      <c r="O47" s="38">
        <f t="shared" si="10"/>
        <v>7.221734735684894E-2</v>
      </c>
      <c r="P47" s="43">
        <v>0.3263573107938243</v>
      </c>
      <c r="Q47" s="38">
        <f t="shared" si="11"/>
        <v>2.0716365341973575E-2</v>
      </c>
      <c r="R47" s="45">
        <f t="shared" si="12"/>
        <v>19.885856822671617</v>
      </c>
      <c r="S47" s="45">
        <f t="shared" si="12"/>
        <v>4.1377492111776952</v>
      </c>
      <c r="T47" s="45">
        <f t="shared" si="12"/>
        <v>18.698896521725437</v>
      </c>
      <c r="U47" s="45">
        <f t="shared" si="12"/>
        <v>1.1869603009461782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5"/>
        <v>0.108</v>
      </c>
      <c r="H48" s="33">
        <f t="shared" si="6"/>
        <v>10.204193214599361</v>
      </c>
      <c r="I48" s="34">
        <f t="shared" si="1"/>
        <v>0.61237299999999995</v>
      </c>
      <c r="J48" s="33">
        <f t="shared" si="7"/>
        <v>0.14696951999999999</v>
      </c>
      <c r="K48" s="33">
        <f t="shared" si="8"/>
        <v>1270936.7616414619</v>
      </c>
      <c r="L48" s="34">
        <f t="shared" si="2"/>
        <v>3.32E-2</v>
      </c>
      <c r="M48" s="34">
        <f t="shared" si="3"/>
        <v>1.8200000000000001E-2</v>
      </c>
      <c r="N48" s="38">
        <f t="shared" si="9"/>
        <v>0.33994735911561624</v>
      </c>
      <c r="O48" s="38">
        <f t="shared" si="10"/>
        <v>7.0617907742703254E-2</v>
      </c>
      <c r="P48" s="43">
        <v>0.31868673213640575</v>
      </c>
      <c r="Q48" s="38">
        <f t="shared" si="11"/>
        <v>2.1260626979210495E-2</v>
      </c>
      <c r="R48" s="45">
        <f t="shared" si="12"/>
        <v>19.477548933942966</v>
      </c>
      <c r="S48" s="45">
        <f t="shared" si="12"/>
        <v>4.0461080717011146</v>
      </c>
      <c r="T48" s="45">
        <f t="shared" si="12"/>
        <v>18.259404738232231</v>
      </c>
      <c r="U48" s="45">
        <f t="shared" si="12"/>
        <v>1.218144195710734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5"/>
        <v>0.1104</v>
      </c>
      <c r="H49" s="33">
        <f t="shared" si="6"/>
        <v>10.429836327549111</v>
      </c>
      <c r="I49" s="34">
        <f t="shared" si="1"/>
        <v>0.48989839999999985</v>
      </c>
      <c r="J49" s="33">
        <f t="shared" si="7"/>
        <v>0.11757561599999995</v>
      </c>
      <c r="K49" s="33">
        <f t="shared" si="8"/>
        <v>1039232.5686362407</v>
      </c>
      <c r="L49" s="34">
        <f t="shared" si="2"/>
        <v>3.288E-2</v>
      </c>
      <c r="M49" s="34">
        <f t="shared" si="3"/>
        <v>1.6919999999999998E-2</v>
      </c>
      <c r="N49" s="38">
        <f t="shared" si="9"/>
        <v>0.33309709221648431</v>
      </c>
      <c r="O49" s="38">
        <f t="shared" si="10"/>
        <v>6.9087670144239027E-2</v>
      </c>
      <c r="P49" s="43">
        <v>0.30267718050570497</v>
      </c>
      <c r="Q49" s="38">
        <f t="shared" si="11"/>
        <v>3.0419911710779346E-2</v>
      </c>
      <c r="R49" s="45">
        <f t="shared" si="12"/>
        <v>19.085057552084535</v>
      </c>
      <c r="S49" s="45">
        <f t="shared" si="12"/>
        <v>3.9584319156568797</v>
      </c>
      <c r="T49" s="45">
        <f t="shared" si="12"/>
        <v>17.342124997896292</v>
      </c>
      <c r="U49" s="45">
        <f t="shared" si="12"/>
        <v>1.7429325541882443</v>
      </c>
    </row>
    <row r="50" spans="1:32">
      <c r="A50" s="18">
        <v>0.94</v>
      </c>
      <c r="B50" s="15">
        <f t="shared" ref="B50:B53" si="34">$B$48+($B$54-$B$48)/($A$54-$A$48)*(A50-$A$48)</f>
        <v>0.36742380000000036</v>
      </c>
      <c r="C50" s="1">
        <f t="shared" ref="C50:C53" si="35">$C$48+($C$54-$C$48)/($A$54-$A$48)*(A50-$A$48)</f>
        <v>3.2560000000000006E-2</v>
      </c>
      <c r="D50" s="11">
        <f t="shared" ref="D50:D53" si="36">$D$48+($D$54-$D$48)/($A$54-$A$48)*(A50-$A$48)</f>
        <v>1.5640000000000005E-2</v>
      </c>
      <c r="F50" s="7">
        <f t="shared" si="0"/>
        <v>0.94</v>
      </c>
      <c r="G50" s="33">
        <f t="shared" si="5"/>
        <v>0.11279999999999998</v>
      </c>
      <c r="H50" s="33">
        <f t="shared" si="6"/>
        <v>10.655502828889921</v>
      </c>
      <c r="I50" s="34">
        <f t="shared" si="1"/>
        <v>0.36742380000000036</v>
      </c>
      <c r="J50" s="33">
        <f t="shared" si="7"/>
        <v>8.8181712000000079E-2</v>
      </c>
      <c r="K50" s="33">
        <f t="shared" si="8"/>
        <v>796288.5437901332</v>
      </c>
      <c r="L50" s="34">
        <f t="shared" si="2"/>
        <v>3.2560000000000006E-2</v>
      </c>
      <c r="M50" s="34">
        <f t="shared" si="3"/>
        <v>1.5640000000000005E-2</v>
      </c>
      <c r="N50" s="38">
        <f t="shared" si="9"/>
        <v>0.32650774743010602</v>
      </c>
      <c r="O50" s="38">
        <f t="shared" si="10"/>
        <v>6.7622245202363054E-2</v>
      </c>
      <c r="P50" s="43">
        <v>0.28486657272734545</v>
      </c>
      <c r="Q50" s="38">
        <f t="shared" si="11"/>
        <v>4.1641174702760575E-2</v>
      </c>
      <c r="R50" s="45">
        <f t="shared" si="12"/>
        <v>18.707515906068526</v>
      </c>
      <c r="S50" s="45">
        <f t="shared" si="12"/>
        <v>3.8744692512941823</v>
      </c>
      <c r="T50" s="45">
        <f t="shared" si="12"/>
        <v>16.321652341633413</v>
      </c>
      <c r="U50" s="45">
        <f t="shared" si="12"/>
        <v>2.3858635644351112</v>
      </c>
    </row>
    <row r="51" spans="1:32">
      <c r="A51" s="18">
        <v>0.96</v>
      </c>
      <c r="B51" s="15">
        <f t="shared" si="34"/>
        <v>0.24494920000000026</v>
      </c>
      <c r="C51" s="1">
        <f t="shared" si="35"/>
        <v>3.2240000000000005E-2</v>
      </c>
      <c r="D51" s="11">
        <f t="shared" si="36"/>
        <v>1.4360000000000003E-2</v>
      </c>
      <c r="F51" s="7">
        <f t="shared" si="0"/>
        <v>0.96</v>
      </c>
      <c r="G51" s="33">
        <f t="shared" si="5"/>
        <v>0.1152</v>
      </c>
      <c r="H51" s="33">
        <f t="shared" si="6"/>
        <v>10.881191263456847</v>
      </c>
      <c r="I51" s="34">
        <f t="shared" si="1"/>
        <v>0.24494920000000026</v>
      </c>
      <c r="J51" s="33">
        <f t="shared" si="7"/>
        <v>5.8787808000000059E-2</v>
      </c>
      <c r="K51" s="33">
        <f t="shared" si="8"/>
        <v>542102.86678591464</v>
      </c>
      <c r="L51" s="34">
        <f t="shared" si="2"/>
        <v>3.2240000000000005E-2</v>
      </c>
      <c r="M51" s="34">
        <f t="shared" si="3"/>
        <v>1.4360000000000003E-2</v>
      </c>
      <c r="N51" s="38">
        <f t="shared" si="9"/>
        <v>0.32016523671905195</v>
      </c>
      <c r="O51" s="38">
        <f t="shared" si="10"/>
        <v>6.6217606548414229E-2</v>
      </c>
      <c r="P51" s="43">
        <v>0.2638701554839028</v>
      </c>
      <c r="Q51" s="38">
        <f t="shared" si="11"/>
        <v>5.6295081235149147E-2</v>
      </c>
      <c r="R51" s="45">
        <f t="shared" si="12"/>
        <v>18.344116810808607</v>
      </c>
      <c r="S51" s="45">
        <f t="shared" si="12"/>
        <v>3.7939893846819777</v>
      </c>
      <c r="T51" s="45">
        <f t="shared" si="12"/>
        <v>15.118646248688446</v>
      </c>
      <c r="U51" s="45">
        <f t="shared" si="12"/>
        <v>3.2254705621201638</v>
      </c>
    </row>
    <row r="52" spans="1:32">
      <c r="A52" s="18">
        <v>0.98</v>
      </c>
      <c r="B52" s="15">
        <f t="shared" si="34"/>
        <v>0.1224746000000001</v>
      </c>
      <c r="C52" s="1">
        <f t="shared" si="35"/>
        <v>3.1920000000000004E-2</v>
      </c>
      <c r="D52" s="11">
        <f t="shared" si="36"/>
        <v>1.3080000000000001E-2</v>
      </c>
      <c r="F52" s="7">
        <f t="shared" si="0"/>
        <v>0.98</v>
      </c>
      <c r="G52" s="33">
        <f t="shared" si="5"/>
        <v>0.1176</v>
      </c>
      <c r="H52" s="33">
        <f t="shared" si="6"/>
        <v>11.106900294222893</v>
      </c>
      <c r="I52" s="34">
        <f t="shared" si="1"/>
        <v>0.1224746000000001</v>
      </c>
      <c r="J52" s="33">
        <f t="shared" si="7"/>
        <v>2.9393904000000023E-2</v>
      </c>
      <c r="K52" s="33">
        <f t="shared" si="8"/>
        <v>276673.86524233874</v>
      </c>
      <c r="L52" s="34">
        <f t="shared" si="2"/>
        <v>3.1920000000000004E-2</v>
      </c>
      <c r="M52" s="34">
        <f t="shared" si="3"/>
        <v>1.3080000000000001E-2</v>
      </c>
      <c r="N52" s="38">
        <f t="shared" si="9"/>
        <v>0.31405642842196735</v>
      </c>
      <c r="O52" s="38">
        <f t="shared" si="10"/>
        <v>6.4870054093425097E-2</v>
      </c>
      <c r="P52" s="43">
        <v>0.23537750826224646</v>
      </c>
      <c r="Q52" s="38">
        <f t="shared" si="11"/>
        <v>7.8678920159720889E-2</v>
      </c>
      <c r="R52" s="45">
        <f t="shared" si="12"/>
        <v>17.99410787753116</v>
      </c>
      <c r="S52" s="45">
        <f t="shared" si="12"/>
        <v>3.7167803163386077</v>
      </c>
      <c r="T52" s="45">
        <f t="shared" si="12"/>
        <v>13.486137815732386</v>
      </c>
      <c r="U52" s="45">
        <f t="shared" si="12"/>
        <v>4.5079700617987761</v>
      </c>
    </row>
    <row r="53" spans="1:32">
      <c r="A53" s="18">
        <v>0.99</v>
      </c>
      <c r="B53" s="15">
        <f t="shared" si="34"/>
        <v>6.123730000000005E-2</v>
      </c>
      <c r="C53" s="1">
        <f t="shared" si="35"/>
        <v>3.1760000000000004E-2</v>
      </c>
      <c r="D53" s="11">
        <f t="shared" si="36"/>
        <v>1.244E-2</v>
      </c>
      <c r="F53" s="7">
        <f t="shared" si="0"/>
        <v>0.99</v>
      </c>
      <c r="G53" s="33">
        <f t="shared" si="5"/>
        <v>0.11879999999999999</v>
      </c>
      <c r="H53" s="33">
        <f t="shared" si="6"/>
        <v>11.219762144745292</v>
      </c>
      <c r="I53" s="34">
        <f t="shared" si="1"/>
        <v>6.123730000000005E-2</v>
      </c>
      <c r="J53" s="33">
        <f t="shared" si="7"/>
        <v>1.4696952000000011E-2</v>
      </c>
      <c r="K53" s="33">
        <f t="shared" si="8"/>
        <v>139742.63194299894</v>
      </c>
      <c r="L53" s="34">
        <f t="shared" si="2"/>
        <v>3.1760000000000004E-2</v>
      </c>
      <c r="M53" s="34">
        <f t="shared" si="3"/>
        <v>1.244E-2</v>
      </c>
      <c r="N53" s="38">
        <f t="shared" si="9"/>
        <v>0.31108580166515776</v>
      </c>
      <c r="O53" s="38">
        <f t="shared" si="10"/>
        <v>6.4216610089137996E-2</v>
      </c>
      <c r="P53" s="43">
        <v>0.21232000759579531</v>
      </c>
      <c r="Q53" s="38">
        <f t="shared" si="11"/>
        <v>9.876579406936245E-2</v>
      </c>
      <c r="R53" s="45">
        <f t="shared" si="12"/>
        <v>17.823903501857338</v>
      </c>
      <c r="S53" s="45">
        <f t="shared" si="12"/>
        <v>3.6793407327448282</v>
      </c>
      <c r="T53" s="45">
        <f t="shared" si="12"/>
        <v>12.165040341424652</v>
      </c>
      <c r="U53" s="45">
        <f t="shared" si="12"/>
        <v>5.6588631604326842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5"/>
        <v>0.12</v>
      </c>
      <c r="H54" s="33">
        <f t="shared" si="6"/>
        <v>11.332628690560636</v>
      </c>
      <c r="I54" s="34">
        <f t="shared" si="1"/>
        <v>0</v>
      </c>
      <c r="J54" s="33">
        <f t="shared" si="7"/>
        <v>0</v>
      </c>
      <c r="K54" s="33">
        <f t="shared" si="8"/>
        <v>0</v>
      </c>
      <c r="L54" s="34">
        <f t="shared" si="2"/>
        <v>3.1600000000000003E-2</v>
      </c>
      <c r="M54" s="34">
        <f t="shared" si="3"/>
        <v>1.18E-2</v>
      </c>
      <c r="N54" s="38">
        <f t="shared" si="9"/>
        <v>0.30816907111598496</v>
      </c>
      <c r="O54" s="38">
        <f t="shared" si="10"/>
        <v>6.3576181678283133E-2</v>
      </c>
      <c r="P54" s="43">
        <v>1</v>
      </c>
      <c r="Q54" s="38">
        <f t="shared" si="11"/>
        <v>-0.69183092888401498</v>
      </c>
      <c r="R54" s="45">
        <f t="shared" si="12"/>
        <v>17.65678715141286</v>
      </c>
      <c r="S54" s="45">
        <f t="shared" si="12"/>
        <v>3.6426468877225746</v>
      </c>
      <c r="T54" s="45">
        <f t="shared" si="12"/>
        <v>57.295779513082323</v>
      </c>
      <c r="U54" s="45">
        <f t="shared" si="12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7">2*PI()*(1-0.83*L13)*(Q13+2.05*M13)</f>
        <v>0.64607314849892294</v>
      </c>
      <c r="G57" s="32">
        <f t="shared" ref="G57:G98" si="38">2*(1+2*L13)*((0.044/(K13^(1/6)))-(5/(K13^(2/3))))</f>
        <v>1.2076491456731137E-2</v>
      </c>
      <c r="H57" s="32">
        <f>G57/F57</f>
        <v>1.869214265410888E-2</v>
      </c>
      <c r="I57" s="32">
        <f t="shared" ref="I57:I98" si="39">($B$2*$B$6)/(2*G13*TAN(O13))-0.5</f>
        <v>30.915926535897935</v>
      </c>
      <c r="J57" s="30">
        <f t="shared" ref="J57:J98" si="40">(2/PI())*ACOS((COSH((G13*I57)/$B$6))/COSH(I57))</f>
        <v>0.99999999998844979</v>
      </c>
      <c r="K57" s="4">
        <f t="shared" ref="K57:K98" si="41">(($B$2*J13*F57*COS(P13))/(8*PI()*J57*G13*(SIN(P13)^2)))*(1-H57*TAN(P13))</f>
        <v>0.52799925631134004</v>
      </c>
      <c r="L57" s="31">
        <f>K57/(1-K57)</f>
        <v>1.1186407296417686</v>
      </c>
      <c r="M57" s="4">
        <f t="shared" ref="M57:M98" si="42">(($B$2*J13*F57)/(8*PI()*J57*G13*COS(P13)))*(1+H57*_xlfn.COT(P13))</f>
        <v>0.92791443407381935</v>
      </c>
      <c r="N57" s="4">
        <f t="shared" ref="N57:N98" si="43">M57/(1+M57)</f>
        <v>0.4813047807900222</v>
      </c>
      <c r="O57" s="46">
        <f t="shared" ref="O57:O98" si="44">TAN(P13)-((1+L57)/(1-N57))*TAN(O13)</f>
        <v>-1.5981542755838518E-9</v>
      </c>
      <c r="P57" s="31">
        <f>ABS(O57)</f>
        <v>1.5981542755838518E-9</v>
      </c>
      <c r="Q57" s="4">
        <f t="shared" ref="Q57:Q98" si="45">0.5*$B$9*(H13^2)*J13*F57</f>
        <v>236.94073454895678</v>
      </c>
      <c r="R57" s="32">
        <f t="shared" ref="R57:R98" si="46">0.5*$B$9*(H13^2)*J13*G57</f>
        <v>4.4289300107584442</v>
      </c>
      <c r="S57" s="32">
        <f t="shared" ref="S57:S98" si="47">$B$2*(Q57*COS(P13)-R57*SIN(P13))</f>
        <v>563.77539367558688</v>
      </c>
      <c r="T57" s="32">
        <f t="shared" ref="T57:T98" si="48">$B$2*(Q57*SIN(P13)+R57*COS(P13))*G13</f>
        <v>18.289287186829792</v>
      </c>
    </row>
    <row r="58" spans="1:32">
      <c r="F58" s="32">
        <f t="shared" si="37"/>
        <v>0.65111991850124251</v>
      </c>
      <c r="G58" s="32">
        <f t="shared" si="38"/>
        <v>1.1865528308902674E-2</v>
      </c>
      <c r="H58" s="32">
        <f t="shared" ref="H58:H98" si="49">G58/F58</f>
        <v>1.8223261140919975E-2</v>
      </c>
      <c r="I58" s="32">
        <f t="shared" si="39"/>
        <v>30.915926535897931</v>
      </c>
      <c r="J58" s="30">
        <f t="shared" si="40"/>
        <v>0.99999999997856526</v>
      </c>
      <c r="K58" s="4">
        <f t="shared" si="41"/>
        <v>0.55777385345325015</v>
      </c>
      <c r="L58" s="31">
        <f t="shared" ref="L58:L98" si="50">K58/(1-K58)</f>
        <v>1.2612864657795289</v>
      </c>
      <c r="M58" s="4">
        <f t="shared" si="42"/>
        <v>0.83105299454115023</v>
      </c>
      <c r="N58" s="4">
        <f t="shared" si="43"/>
        <v>0.45386616172155442</v>
      </c>
      <c r="O58" s="46">
        <f t="shared" si="44"/>
        <v>-7.2967609909824205E-7</v>
      </c>
      <c r="P58" s="31">
        <f t="shared" ref="P58:P98" si="51">ABS(O58)</f>
        <v>7.2967609909824205E-7</v>
      </c>
      <c r="Q58" s="4">
        <f t="shared" si="45"/>
        <v>291.87675760074239</v>
      </c>
      <c r="R58" s="32">
        <f t="shared" si="46"/>
        <v>5.3189463747233283</v>
      </c>
      <c r="S58" s="32">
        <f t="shared" si="47"/>
        <v>731.76349138939247</v>
      </c>
      <c r="T58" s="32">
        <f t="shared" si="48"/>
        <v>24.023238707072935</v>
      </c>
    </row>
    <row r="59" spans="1:32">
      <c r="F59" s="32">
        <f t="shared" si="37"/>
        <v>0.65060829263949582</v>
      </c>
      <c r="G59" s="32">
        <f t="shared" si="38"/>
        <v>1.1646758043917746E-2</v>
      </c>
      <c r="H59" s="32">
        <f t="shared" si="49"/>
        <v>1.7901336604037497E-2</v>
      </c>
      <c r="I59" s="32">
        <f t="shared" si="39"/>
        <v>30.915926535897935</v>
      </c>
      <c r="J59" s="30">
        <f t="shared" si="40"/>
        <v>0.99999999996022115</v>
      </c>
      <c r="K59" s="4">
        <f t="shared" si="41"/>
        <v>0.58318931397999707</v>
      </c>
      <c r="L59" s="31">
        <f t="shared" si="50"/>
        <v>1.3991707351572304</v>
      </c>
      <c r="M59" s="4">
        <f t="shared" si="42"/>
        <v>0.74945284920586974</v>
      </c>
      <c r="N59" s="4">
        <f t="shared" si="43"/>
        <v>0.42839271121029032</v>
      </c>
      <c r="O59" s="46">
        <f t="shared" si="44"/>
        <v>-3.8279777614391719E-7</v>
      </c>
      <c r="P59" s="31">
        <f t="shared" si="51"/>
        <v>3.8279777614391719E-7</v>
      </c>
      <c r="Q59" s="4">
        <f t="shared" si="45"/>
        <v>351.67114583205182</v>
      </c>
      <c r="R59" s="32">
        <f t="shared" si="46"/>
        <v>6.2953835554671178</v>
      </c>
      <c r="S59" s="32">
        <f t="shared" si="47"/>
        <v>921.24082366845676</v>
      </c>
      <c r="T59" s="32">
        <f t="shared" si="48"/>
        <v>30.624449515965292</v>
      </c>
    </row>
    <row r="60" spans="1:32">
      <c r="F60" s="32">
        <f t="shared" si="37"/>
        <v>0.64608621493393636</v>
      </c>
      <c r="G60" s="32">
        <f t="shared" si="38"/>
        <v>1.1423146878411769E-2</v>
      </c>
      <c r="H60" s="32">
        <f t="shared" si="49"/>
        <v>1.7680530267279899E-2</v>
      </c>
      <c r="I60" s="32">
        <f t="shared" si="39"/>
        <v>30.915926535897928</v>
      </c>
      <c r="J60" s="30">
        <f t="shared" si="40"/>
        <v>0.99999999992617838</v>
      </c>
      <c r="K60" s="4">
        <f t="shared" si="41"/>
        <v>0.60505413366782779</v>
      </c>
      <c r="L60" s="31">
        <f t="shared" si="50"/>
        <v>1.5319925722654417</v>
      </c>
      <c r="M60" s="4">
        <f t="shared" si="42"/>
        <v>0.68019409815113663</v>
      </c>
      <c r="N60" s="4">
        <f t="shared" si="43"/>
        <v>0.40483066742087309</v>
      </c>
      <c r="O60" s="46">
        <f t="shared" si="44"/>
        <v>-1.5701227897846337E-6</v>
      </c>
      <c r="P60" s="31">
        <f t="shared" si="51"/>
        <v>1.5701227897846337E-6</v>
      </c>
      <c r="Q60" s="4">
        <f t="shared" si="45"/>
        <v>416.10802757040597</v>
      </c>
      <c r="R60" s="32">
        <f t="shared" si="46"/>
        <v>7.3570105759167026</v>
      </c>
      <c r="S60" s="32">
        <f t="shared" si="47"/>
        <v>1131.4442693272297</v>
      </c>
      <c r="T60" s="32">
        <f t="shared" si="48"/>
        <v>38.097667362475086</v>
      </c>
    </row>
    <row r="61" spans="1:32">
      <c r="F61" s="32">
        <f t="shared" si="37"/>
        <v>0.63874067000689916</v>
      </c>
      <c r="G61" s="32">
        <f t="shared" si="38"/>
        <v>1.1196812264454228E-2</v>
      </c>
      <c r="H61" s="32">
        <f t="shared" si="49"/>
        <v>1.7529512038638919E-2</v>
      </c>
      <c r="I61" s="32">
        <f t="shared" si="39"/>
        <v>30.915926535897931</v>
      </c>
      <c r="J61" s="30">
        <f t="shared" si="40"/>
        <v>0.99999999986300137</v>
      </c>
      <c r="K61" s="4">
        <f t="shared" si="41"/>
        <v>0.62401581346356039</v>
      </c>
      <c r="L61" s="31">
        <f t="shared" si="50"/>
        <v>1.6596863267361965</v>
      </c>
      <c r="M61" s="4">
        <f t="shared" si="42"/>
        <v>0.62100024086961914</v>
      </c>
      <c r="N61" s="4">
        <f t="shared" si="43"/>
        <v>0.38309694546156925</v>
      </c>
      <c r="O61" s="46">
        <f t="shared" si="44"/>
        <v>-2.4351374139364168E-7</v>
      </c>
      <c r="P61" s="31">
        <f t="shared" si="51"/>
        <v>2.4351374139364168E-7</v>
      </c>
      <c r="Q61" s="4">
        <f t="shared" si="45"/>
        <v>485.02889883864782</v>
      </c>
      <c r="R61" s="32">
        <f t="shared" si="46"/>
        <v>8.5023199212798541</v>
      </c>
      <c r="S61" s="32">
        <f t="shared" si="47"/>
        <v>1361.6773180983378</v>
      </c>
      <c r="T61" s="32">
        <f t="shared" si="48"/>
        <v>46.448764879580807</v>
      </c>
    </row>
    <row r="62" spans="1:32">
      <c r="F62" s="32">
        <f t="shared" si="37"/>
        <v>0.6294766116008963</v>
      </c>
      <c r="G62" s="32">
        <f t="shared" si="38"/>
        <v>1.0969276984499053E-2</v>
      </c>
      <c r="H62" s="32">
        <f t="shared" si="49"/>
        <v>1.7426027881483619E-2</v>
      </c>
      <c r="I62" s="32">
        <f t="shared" si="39"/>
        <v>30.915926535897928</v>
      </c>
      <c r="J62" s="30">
        <f t="shared" si="40"/>
        <v>0.99999999974575726</v>
      </c>
      <c r="K62" s="4">
        <f t="shared" si="41"/>
        <v>0.64059488126019815</v>
      </c>
      <c r="L62" s="31">
        <f t="shared" si="50"/>
        <v>1.7823755084689512</v>
      </c>
      <c r="M62" s="4">
        <f t="shared" si="42"/>
        <v>0.57008374926259275</v>
      </c>
      <c r="N62" s="4">
        <f t="shared" si="43"/>
        <v>0.36309129976686844</v>
      </c>
      <c r="O62" s="46">
        <f t="shared" si="44"/>
        <v>-7.2806176587558724E-7</v>
      </c>
      <c r="P62" s="31">
        <f t="shared" si="51"/>
        <v>7.2806176587558724E-7</v>
      </c>
      <c r="Q62" s="4">
        <f t="shared" si="45"/>
        <v>558.33351022783404</v>
      </c>
      <c r="R62" s="32">
        <f t="shared" si="46"/>
        <v>9.7295353163968556</v>
      </c>
      <c r="S62" s="32">
        <f t="shared" si="47"/>
        <v>1611.366812717441</v>
      </c>
      <c r="T62" s="32">
        <f t="shared" si="48"/>
        <v>55.687154273961113</v>
      </c>
    </row>
    <row r="63" spans="1:32">
      <c r="F63" s="32">
        <f t="shared" si="37"/>
        <v>0.61291861433973915</v>
      </c>
      <c r="G63" s="32">
        <f t="shared" si="38"/>
        <v>1.0784669976638288E-2</v>
      </c>
      <c r="H63" s="32">
        <f t="shared" si="49"/>
        <v>1.7595598704823107E-2</v>
      </c>
      <c r="I63" s="32">
        <f t="shared" si="39"/>
        <v>30.915926535897931</v>
      </c>
      <c r="J63" s="30">
        <f t="shared" si="40"/>
        <v>0.99999999952817487</v>
      </c>
      <c r="K63" s="4">
        <f t="shared" si="41"/>
        <v>0.65461881172135672</v>
      </c>
      <c r="L63" s="31">
        <f t="shared" si="50"/>
        <v>1.8953516692207037</v>
      </c>
      <c r="M63" s="4">
        <f t="shared" si="42"/>
        <v>0.51969500766592869</v>
      </c>
      <c r="N63" s="4">
        <f t="shared" si="43"/>
        <v>0.34197322820986203</v>
      </c>
      <c r="O63" s="46">
        <f t="shared" si="44"/>
        <v>-1.6849071171609609E-7</v>
      </c>
      <c r="P63" s="31">
        <f t="shared" si="51"/>
        <v>1.6849071171609609E-7</v>
      </c>
      <c r="Q63" s="4">
        <f t="shared" si="45"/>
        <v>629.68206177980926</v>
      </c>
      <c r="R63" s="32">
        <f t="shared" si="46"/>
        <v>11.079632870703156</v>
      </c>
      <c r="S63" s="32">
        <f t="shared" si="47"/>
        <v>1866.0051020924855</v>
      </c>
      <c r="T63" s="32">
        <f t="shared" si="48"/>
        <v>64.985474781119379</v>
      </c>
    </row>
    <row r="64" spans="1:32">
      <c r="F64" s="32">
        <f t="shared" si="37"/>
        <v>0.59559792767815012</v>
      </c>
      <c r="G64" s="32">
        <f t="shared" si="38"/>
        <v>1.0600280547869446E-2</v>
      </c>
      <c r="H64" s="32">
        <f t="shared" si="49"/>
        <v>1.7797712274105891E-2</v>
      </c>
      <c r="I64" s="32">
        <f t="shared" si="39"/>
        <v>30.915926535897931</v>
      </c>
      <c r="J64" s="30">
        <f t="shared" si="40"/>
        <v>0.99999999912438464</v>
      </c>
      <c r="K64" s="4">
        <f t="shared" si="41"/>
        <v>0.66690585023266746</v>
      </c>
      <c r="L64" s="31">
        <f t="shared" si="50"/>
        <v>2.0021541978401709</v>
      </c>
      <c r="M64" s="4">
        <f t="shared" si="42"/>
        <v>0.47592581774809406</v>
      </c>
      <c r="N64" s="4">
        <f t="shared" si="43"/>
        <v>0.32245917242252853</v>
      </c>
      <c r="O64" s="46">
        <f t="shared" si="44"/>
        <v>-1.1951535995313733E-6</v>
      </c>
      <c r="P64" s="31">
        <f t="shared" si="51"/>
        <v>1.1951535995313733E-6</v>
      </c>
      <c r="Q64" s="4">
        <f t="shared" si="45"/>
        <v>703.44571513141295</v>
      </c>
      <c r="R64" s="32">
        <f t="shared" si="46"/>
        <v>12.519724438361546</v>
      </c>
      <c r="S64" s="32">
        <f t="shared" si="47"/>
        <v>2133.5430486539526</v>
      </c>
      <c r="T64" s="32">
        <f t="shared" si="48"/>
        <v>74.875236277683683</v>
      </c>
    </row>
    <row r="65" spans="6:20">
      <c r="F65" s="32">
        <f t="shared" si="37"/>
        <v>0.57792088127391517</v>
      </c>
      <c r="G65" s="32">
        <f t="shared" si="38"/>
        <v>1.041667799102995E-2</v>
      </c>
      <c r="H65" s="32">
        <f t="shared" si="49"/>
        <v>1.8024401485664251E-2</v>
      </c>
      <c r="I65" s="32">
        <f t="shared" si="39"/>
        <v>30.915926535897924</v>
      </c>
      <c r="J65" s="30">
        <f t="shared" si="40"/>
        <v>0.99999999837502873</v>
      </c>
      <c r="K65" s="4">
        <f t="shared" si="41"/>
        <v>0.67773791225848223</v>
      </c>
      <c r="L65" s="31">
        <f t="shared" si="50"/>
        <v>2.1030643629482317</v>
      </c>
      <c r="M65" s="4">
        <f t="shared" si="42"/>
        <v>0.43767199396586326</v>
      </c>
      <c r="N65" s="4">
        <f t="shared" si="43"/>
        <v>0.30443104950422756</v>
      </c>
      <c r="O65" s="46">
        <f t="shared" si="44"/>
        <v>-5.326492769075486E-8</v>
      </c>
      <c r="P65" s="31">
        <f t="shared" si="51"/>
        <v>5.326492769075486E-8</v>
      </c>
      <c r="Q65" s="4">
        <f t="shared" si="45"/>
        <v>779.43185170290656</v>
      </c>
      <c r="R65" s="32">
        <f t="shared" si="46"/>
        <v>14.048792625807907</v>
      </c>
      <c r="S65" s="32">
        <f t="shared" si="47"/>
        <v>2412.9140920608625</v>
      </c>
      <c r="T65" s="32">
        <f t="shared" si="48"/>
        <v>85.326590913862006</v>
      </c>
    </row>
    <row r="66" spans="6:20">
      <c r="F66" s="32">
        <f t="shared" si="37"/>
        <v>0.56018775629637352</v>
      </c>
      <c r="G66" s="32">
        <f t="shared" si="38"/>
        <v>1.023427788498305E-2</v>
      </c>
      <c r="H66" s="32">
        <f t="shared" si="49"/>
        <v>1.8269370884943962E-2</v>
      </c>
      <c r="I66" s="32">
        <f t="shared" si="39"/>
        <v>30.915926535897931</v>
      </c>
      <c r="J66" s="30">
        <f t="shared" si="40"/>
        <v>0.99999999698437025</v>
      </c>
      <c r="K66" s="4">
        <f t="shared" si="41"/>
        <v>0.68734571088982521</v>
      </c>
      <c r="L66" s="31">
        <f t="shared" si="50"/>
        <v>2.1984208591733556</v>
      </c>
      <c r="M66" s="4">
        <f t="shared" si="42"/>
        <v>0.4040493277570732</v>
      </c>
      <c r="N66" s="4">
        <f t="shared" si="43"/>
        <v>0.28777431089442557</v>
      </c>
      <c r="O66" s="46">
        <f t="shared" si="44"/>
        <v>-5.7049344948101322E-7</v>
      </c>
      <c r="P66" s="31">
        <f t="shared" si="51"/>
        <v>5.7049344948101322E-7</v>
      </c>
      <c r="Q66" s="4">
        <f t="shared" si="45"/>
        <v>857.48042978366266</v>
      </c>
      <c r="R66" s="32">
        <f t="shared" si="46"/>
        <v>15.665627998298882</v>
      </c>
      <c r="S66" s="32">
        <f t="shared" si="47"/>
        <v>2703.1832753255349</v>
      </c>
      <c r="T66" s="32">
        <f t="shared" si="48"/>
        <v>96.313091652868465</v>
      </c>
    </row>
    <row r="67" spans="6:20">
      <c r="F67" s="32">
        <f t="shared" si="37"/>
        <v>0.54261744260803058</v>
      </c>
      <c r="G67" s="32">
        <f t="shared" si="38"/>
        <v>1.0053381898922086E-2</v>
      </c>
      <c r="H67" s="32">
        <f t="shared" si="49"/>
        <v>1.8527568613720968E-2</v>
      </c>
      <c r="I67" s="32">
        <f t="shared" si="39"/>
        <v>30.915926535897935</v>
      </c>
      <c r="J67" s="30">
        <f t="shared" si="40"/>
        <v>0.99999999440357945</v>
      </c>
      <c r="K67" s="4">
        <f t="shared" si="41"/>
        <v>0.69591853616864963</v>
      </c>
      <c r="L67" s="31">
        <f t="shared" si="50"/>
        <v>2.2885924298056519</v>
      </c>
      <c r="M67" s="4">
        <f t="shared" si="42"/>
        <v>0.3743427596160796</v>
      </c>
      <c r="N67" s="4">
        <f t="shared" si="43"/>
        <v>0.27237947520504396</v>
      </c>
      <c r="O67" s="46">
        <f t="shared" si="44"/>
        <v>-8.9947219528152544E-6</v>
      </c>
      <c r="P67" s="31">
        <f t="shared" si="51"/>
        <v>8.9947219528152544E-6</v>
      </c>
      <c r="Q67" s="4">
        <f t="shared" si="45"/>
        <v>937.45882329600522</v>
      </c>
      <c r="R67" s="32">
        <f t="shared" si="46"/>
        <v>17.368832671154856</v>
      </c>
      <c r="S67" s="32">
        <f t="shared" si="47"/>
        <v>3003.5375574968443</v>
      </c>
      <c r="T67" s="32">
        <f t="shared" si="48"/>
        <v>107.81160836299503</v>
      </c>
    </row>
    <row r="68" spans="6:20">
      <c r="F68" s="32">
        <f t="shared" si="37"/>
        <v>0.52595902577581344</v>
      </c>
      <c r="G68" s="32">
        <f t="shared" si="38"/>
        <v>9.9082353050584885E-3</v>
      </c>
      <c r="H68" s="32">
        <f t="shared" si="49"/>
        <v>1.8838416719711943E-2</v>
      </c>
      <c r="I68" s="32">
        <f t="shared" si="39"/>
        <v>30.915926535897935</v>
      </c>
      <c r="J68" s="30">
        <f t="shared" si="40"/>
        <v>0.99999998961413505</v>
      </c>
      <c r="K68" s="4">
        <f t="shared" si="41"/>
        <v>0.70340561121423462</v>
      </c>
      <c r="L68" s="31">
        <f t="shared" si="50"/>
        <v>2.3716079528473992</v>
      </c>
      <c r="M68" s="4">
        <f t="shared" si="42"/>
        <v>0.34690293251750792</v>
      </c>
      <c r="N68" s="4">
        <f t="shared" si="43"/>
        <v>0.25755600061624978</v>
      </c>
      <c r="O68" s="46">
        <f t="shared" si="44"/>
        <v>-5.2914077885990451E-7</v>
      </c>
      <c r="P68" s="31">
        <f t="shared" si="51"/>
        <v>5.2914077885990451E-7</v>
      </c>
      <c r="Q68" s="4">
        <f t="shared" si="45"/>
        <v>1016.50514450989</v>
      </c>
      <c r="R68" s="32">
        <f t="shared" si="46"/>
        <v>19.149347510008315</v>
      </c>
      <c r="S68" s="32">
        <f t="shared" si="47"/>
        <v>3305.8246699572146</v>
      </c>
      <c r="T68" s="32">
        <f t="shared" si="48"/>
        <v>119.37369273868319</v>
      </c>
    </row>
    <row r="69" spans="6:20">
      <c r="F69" s="32">
        <f t="shared" si="37"/>
        <v>0.50961607450186408</v>
      </c>
      <c r="G69" s="32">
        <f t="shared" si="38"/>
        <v>9.7646019435841599E-3</v>
      </c>
      <c r="H69" s="32">
        <f t="shared" si="49"/>
        <v>1.9160702403527585E-2</v>
      </c>
      <c r="I69" s="32">
        <f t="shared" si="39"/>
        <v>30.915926535897931</v>
      </c>
      <c r="J69" s="30">
        <f t="shared" si="40"/>
        <v>0.9999999807258606</v>
      </c>
      <c r="K69" s="4">
        <f t="shared" si="41"/>
        <v>0.71012844267206843</v>
      </c>
      <c r="L69" s="31">
        <f t="shared" si="50"/>
        <v>2.4498038000627305</v>
      </c>
      <c r="M69" s="4">
        <f t="shared" si="42"/>
        <v>0.32248514067199008</v>
      </c>
      <c r="N69" s="4">
        <f t="shared" si="43"/>
        <v>0.24384783673873778</v>
      </c>
      <c r="O69" s="46">
        <f t="shared" si="44"/>
        <v>-5.4990598276072333E-6</v>
      </c>
      <c r="P69" s="31">
        <f t="shared" si="51"/>
        <v>5.4990598276072333E-6</v>
      </c>
      <c r="Q69" s="4">
        <f t="shared" si="45"/>
        <v>1096.8268238375947</v>
      </c>
      <c r="R69" s="32">
        <f t="shared" si="46"/>
        <v>21.015972359758528</v>
      </c>
      <c r="S69" s="32">
        <f t="shared" si="47"/>
        <v>3615.2106312857131</v>
      </c>
      <c r="T69" s="32">
        <f t="shared" si="48"/>
        <v>131.32012959456088</v>
      </c>
    </row>
    <row r="70" spans="6:20">
      <c r="F70" s="32">
        <f t="shared" si="37"/>
        <v>0.49366784534296587</v>
      </c>
      <c r="G70" s="32">
        <f t="shared" si="38"/>
        <v>9.6225611103844914E-3</v>
      </c>
      <c r="H70" s="32">
        <f t="shared" si="49"/>
        <v>1.949197461645372E-2</v>
      </c>
      <c r="I70" s="32">
        <f t="shared" si="39"/>
        <v>30.915926535897931</v>
      </c>
      <c r="J70" s="30">
        <f t="shared" si="40"/>
        <v>0.99999996423095694</v>
      </c>
      <c r="K70" s="4">
        <f t="shared" si="41"/>
        <v>0.71618487112048645</v>
      </c>
      <c r="L70" s="31">
        <f t="shared" si="50"/>
        <v>2.5234203474210299</v>
      </c>
      <c r="M70" s="4">
        <f t="shared" si="42"/>
        <v>0.30065817173928877</v>
      </c>
      <c r="N70" s="4">
        <f t="shared" si="43"/>
        <v>0.23115848442887757</v>
      </c>
      <c r="O70" s="46">
        <f t="shared" si="44"/>
        <v>-4.4757192174671445E-7</v>
      </c>
      <c r="P70" s="31">
        <f t="shared" si="51"/>
        <v>4.4757192174671445E-7</v>
      </c>
      <c r="Q70" s="4">
        <f t="shared" si="45"/>
        <v>1178.3179452239056</v>
      </c>
      <c r="R70" s="32">
        <f t="shared" si="46"/>
        <v>22.967743478416274</v>
      </c>
      <c r="S70" s="32">
        <f t="shared" si="47"/>
        <v>3931.0347661162705</v>
      </c>
      <c r="T70" s="32">
        <f t="shared" si="48"/>
        <v>143.62968744748417</v>
      </c>
    </row>
    <row r="71" spans="6:20">
      <c r="F71" s="32">
        <f t="shared" si="37"/>
        <v>0.47817466501381162</v>
      </c>
      <c r="G71" s="32">
        <f t="shared" si="38"/>
        <v>9.4821635734477945E-3</v>
      </c>
      <c r="H71" s="32">
        <f t="shared" si="49"/>
        <v>1.9829916277923069E-2</v>
      </c>
      <c r="I71" s="32">
        <f t="shared" si="39"/>
        <v>30.915926535897935</v>
      </c>
      <c r="J71" s="30">
        <f t="shared" si="40"/>
        <v>0.99999993361963324</v>
      </c>
      <c r="K71" s="4">
        <f t="shared" si="41"/>
        <v>0.7216705926721626</v>
      </c>
      <c r="L71" s="31">
        <f t="shared" si="50"/>
        <v>2.5928650500883812</v>
      </c>
      <c r="M71" s="4">
        <f t="shared" si="42"/>
        <v>0.28106846384382844</v>
      </c>
      <c r="N71" s="4">
        <f t="shared" si="43"/>
        <v>0.21940159466613229</v>
      </c>
      <c r="O71" s="46">
        <f t="shared" si="44"/>
        <v>-2.675687677533567E-6</v>
      </c>
      <c r="P71" s="31">
        <f t="shared" si="51"/>
        <v>2.675687677533567E-6</v>
      </c>
      <c r="Q71" s="4">
        <f t="shared" si="45"/>
        <v>1260.9025501010997</v>
      </c>
      <c r="R71" s="32">
        <f t="shared" si="46"/>
        <v>25.003592003124506</v>
      </c>
      <c r="S71" s="32">
        <f t="shared" si="47"/>
        <v>4252.7750189840726</v>
      </c>
      <c r="T71" s="32">
        <f t="shared" si="48"/>
        <v>156.28517220600736</v>
      </c>
    </row>
    <row r="72" spans="6:20">
      <c r="F72" s="32">
        <f t="shared" si="37"/>
        <v>0.46317201315234757</v>
      </c>
      <c r="G72" s="32">
        <f t="shared" si="38"/>
        <v>9.3434384434713212E-3</v>
      </c>
      <c r="H72" s="32">
        <f t="shared" si="49"/>
        <v>2.0172718079142785E-2</v>
      </c>
      <c r="I72" s="32">
        <f t="shared" si="39"/>
        <v>30.915926535897928</v>
      </c>
      <c r="J72" s="30">
        <f t="shared" si="40"/>
        <v>0.99999987681098734</v>
      </c>
      <c r="K72" s="4">
        <f t="shared" si="41"/>
        <v>0.72665923651043762</v>
      </c>
      <c r="L72" s="31">
        <f t="shared" si="50"/>
        <v>2.6584371362458179</v>
      </c>
      <c r="M72" s="4">
        <f t="shared" si="42"/>
        <v>0.26341849275074675</v>
      </c>
      <c r="N72" s="4">
        <f t="shared" si="43"/>
        <v>0.20849662583078496</v>
      </c>
      <c r="O72" s="46">
        <f t="shared" si="44"/>
        <v>-9.7907178864264921E-6</v>
      </c>
      <c r="P72" s="31">
        <f t="shared" si="51"/>
        <v>9.7907178864264921E-6</v>
      </c>
      <c r="Q72" s="4">
        <f t="shared" si="45"/>
        <v>1344.5062258439118</v>
      </c>
      <c r="R72" s="32">
        <f t="shared" si="46"/>
        <v>27.12234504960151</v>
      </c>
      <c r="S72" s="32">
        <f t="shared" si="47"/>
        <v>4579.9448425612409</v>
      </c>
      <c r="T72" s="32">
        <f t="shared" si="48"/>
        <v>169.27048580821224</v>
      </c>
    </row>
    <row r="73" spans="6:20">
      <c r="F73" s="32">
        <f t="shared" si="37"/>
        <v>0.45046499917784261</v>
      </c>
      <c r="G73" s="32">
        <f t="shared" si="38"/>
        <v>9.2342513047900462E-3</v>
      </c>
      <c r="H73" s="32">
        <f t="shared" si="49"/>
        <v>2.0499375804210671E-2</v>
      </c>
      <c r="I73" s="32">
        <f t="shared" si="39"/>
        <v>30.915926535897928</v>
      </c>
      <c r="J73" s="30">
        <f t="shared" si="40"/>
        <v>0.99999977138522222</v>
      </c>
      <c r="K73" s="4">
        <f t="shared" si="41"/>
        <v>0.73107706050703947</v>
      </c>
      <c r="L73" s="31">
        <f t="shared" si="50"/>
        <v>2.7185373694242863</v>
      </c>
      <c r="M73" s="4">
        <f t="shared" si="42"/>
        <v>0.24698732779827495</v>
      </c>
      <c r="N73" s="4">
        <f t="shared" si="43"/>
        <v>0.19806723155267705</v>
      </c>
      <c r="O73" s="46">
        <f t="shared" si="44"/>
        <v>-7.7643063089993802E-9</v>
      </c>
      <c r="P73" s="31">
        <f t="shared" si="51"/>
        <v>7.7643063089993802E-9</v>
      </c>
      <c r="Q73" s="4">
        <f t="shared" si="45"/>
        <v>1426.6428324698659</v>
      </c>
      <c r="R73" s="32">
        <f t="shared" si="46"/>
        <v>29.245287561183346</v>
      </c>
      <c r="S73" s="32">
        <f t="shared" si="47"/>
        <v>4904.9127080047047</v>
      </c>
      <c r="T73" s="32">
        <f t="shared" si="48"/>
        <v>182.14465148513111</v>
      </c>
    </row>
    <row r="74" spans="6:20">
      <c r="F74" s="32">
        <f t="shared" si="37"/>
        <v>0.43814333329835814</v>
      </c>
      <c r="G74" s="32">
        <f t="shared" si="38"/>
        <v>9.1264522884263958E-3</v>
      </c>
      <c r="H74" s="32">
        <f t="shared" si="49"/>
        <v>2.0829832602317942E-2</v>
      </c>
      <c r="I74" s="32">
        <f t="shared" si="39"/>
        <v>30.915926535897931</v>
      </c>
      <c r="J74" s="30">
        <f t="shared" si="40"/>
        <v>0.99999957573556641</v>
      </c>
      <c r="K74" s="4">
        <f t="shared" si="41"/>
        <v>0.73511717470314897</v>
      </c>
      <c r="L74" s="31">
        <f t="shared" si="50"/>
        <v>2.7752542048708211</v>
      </c>
      <c r="M74" s="4">
        <f t="shared" si="42"/>
        <v>0.2321157175331823</v>
      </c>
      <c r="N74" s="4">
        <f t="shared" si="43"/>
        <v>0.18838792024981305</v>
      </c>
      <c r="O74" s="46">
        <f t="shared" si="44"/>
        <v>-1.3852963132165996E-7</v>
      </c>
      <c r="P74" s="31">
        <f t="shared" si="51"/>
        <v>1.3852963132165996E-7</v>
      </c>
      <c r="Q74" s="4">
        <f t="shared" si="45"/>
        <v>1509.4988997708776</v>
      </c>
      <c r="R74" s="32">
        <f t="shared" si="46"/>
        <v>31.442609395610489</v>
      </c>
      <c r="S74" s="32">
        <f t="shared" si="47"/>
        <v>5233.7245219264705</v>
      </c>
      <c r="T74" s="32">
        <f t="shared" si="48"/>
        <v>195.27646043092597</v>
      </c>
    </row>
    <row r="75" spans="6:20">
      <c r="F75" s="32">
        <f t="shared" si="37"/>
        <v>0.42621799399440563</v>
      </c>
      <c r="G75" s="32">
        <f t="shared" si="38"/>
        <v>9.0200188490016254E-3</v>
      </c>
      <c r="H75" s="32">
        <f t="shared" si="49"/>
        <v>2.1162923612089494E-2</v>
      </c>
      <c r="I75" s="32">
        <f t="shared" si="39"/>
        <v>30.915926535897931</v>
      </c>
      <c r="J75" s="30">
        <f t="shared" si="40"/>
        <v>0.99999921264796898</v>
      </c>
      <c r="K75" s="4">
        <f t="shared" si="41"/>
        <v>0.73882749387156155</v>
      </c>
      <c r="L75" s="31">
        <f t="shared" si="50"/>
        <v>2.8288869484149441</v>
      </c>
      <c r="M75" s="4">
        <f t="shared" si="42"/>
        <v>0.21861170950359674</v>
      </c>
      <c r="N75" s="4">
        <f t="shared" si="43"/>
        <v>0.17939406604967595</v>
      </c>
      <c r="O75" s="46">
        <f t="shared" si="44"/>
        <v>-1.4161488933961408E-5</v>
      </c>
      <c r="P75" s="31">
        <f t="shared" si="51"/>
        <v>1.4161488933961408E-5</v>
      </c>
      <c r="Q75" s="4">
        <f t="shared" si="45"/>
        <v>1593.0373970159619</v>
      </c>
      <c r="R75" s="32">
        <f t="shared" si="46"/>
        <v>33.713328744250688</v>
      </c>
      <c r="S75" s="32">
        <f t="shared" si="47"/>
        <v>5566.0945387613474</v>
      </c>
      <c r="T75" s="32">
        <f t="shared" si="48"/>
        <v>208.65645854798791</v>
      </c>
    </row>
    <row r="76" spans="6:20">
      <c r="F76" s="32">
        <f t="shared" si="37"/>
        <v>0.41468448447193856</v>
      </c>
      <c r="G76" s="32">
        <f t="shared" si="38"/>
        <v>8.9149251493498526E-3</v>
      </c>
      <c r="H76" s="32">
        <f t="shared" si="49"/>
        <v>2.1498091882319072E-2</v>
      </c>
      <c r="I76" s="32">
        <f t="shared" si="39"/>
        <v>30.915926535897931</v>
      </c>
      <c r="J76" s="30">
        <f t="shared" si="40"/>
        <v>0.9999985388282131</v>
      </c>
      <c r="K76" s="4">
        <f t="shared" si="41"/>
        <v>0.74222917557410439</v>
      </c>
      <c r="L76" s="31">
        <f t="shared" si="50"/>
        <v>2.8794149889817406</v>
      </c>
      <c r="M76" s="4">
        <f t="shared" si="42"/>
        <v>0.20630790547337377</v>
      </c>
      <c r="N76" s="4">
        <f t="shared" si="43"/>
        <v>0.17102425055600987</v>
      </c>
      <c r="O76" s="46">
        <f t="shared" si="44"/>
        <v>-2.4166047207785368E-6</v>
      </c>
      <c r="P76" s="31">
        <f t="shared" si="51"/>
        <v>2.4166047207785368E-6</v>
      </c>
      <c r="Q76" s="4">
        <f t="shared" si="45"/>
        <v>1677.1918565596759</v>
      </c>
      <c r="R76" s="32">
        <f t="shared" si="46"/>
        <v>36.056424636597228</v>
      </c>
      <c r="S76" s="32">
        <f t="shared" si="47"/>
        <v>5901.6488542717725</v>
      </c>
      <c r="T76" s="32">
        <f t="shared" si="48"/>
        <v>222.27261243321558</v>
      </c>
    </row>
    <row r="77" spans="6:20">
      <c r="F77" s="32">
        <f t="shared" si="37"/>
        <v>0.40354934851876589</v>
      </c>
      <c r="G77" s="32">
        <f t="shared" si="38"/>
        <v>8.8111431183999032E-3</v>
      </c>
      <c r="H77" s="32">
        <f t="shared" si="49"/>
        <v>2.183411558150531E-2</v>
      </c>
      <c r="I77" s="32">
        <f t="shared" si="39"/>
        <v>30.915926535897928</v>
      </c>
      <c r="J77" s="30">
        <f t="shared" si="40"/>
        <v>0.99999728835018264</v>
      </c>
      <c r="K77" s="4">
        <f t="shared" si="41"/>
        <v>0.74537515060674642</v>
      </c>
      <c r="L77" s="31">
        <f t="shared" si="50"/>
        <v>2.9273464564943423</v>
      </c>
      <c r="M77" s="4">
        <f t="shared" si="42"/>
        <v>0.19506827950417546</v>
      </c>
      <c r="N77" s="4">
        <f t="shared" si="43"/>
        <v>0.16322772752792652</v>
      </c>
      <c r="O77" s="46">
        <f t="shared" si="44"/>
        <v>-7.9688637016905872E-6</v>
      </c>
      <c r="P77" s="31">
        <f t="shared" si="51"/>
        <v>7.9688637016905872E-6</v>
      </c>
      <c r="Q77" s="4">
        <f t="shared" si="45"/>
        <v>1761.9599278482026</v>
      </c>
      <c r="R77" s="32">
        <f t="shared" si="46"/>
        <v>38.470836714618414</v>
      </c>
      <c r="S77" s="32">
        <f t="shared" si="47"/>
        <v>6240.2668702534183</v>
      </c>
      <c r="T77" s="32">
        <f t="shared" si="48"/>
        <v>236.12041940202235</v>
      </c>
    </row>
    <row r="78" spans="6:20">
      <c r="F78" s="32">
        <f t="shared" si="37"/>
        <v>0.39555316204886209</v>
      </c>
      <c r="G78" s="32">
        <f t="shared" si="38"/>
        <v>8.7329415631154129E-3</v>
      </c>
      <c r="H78" s="32">
        <f t="shared" si="49"/>
        <v>2.2077794847805175E-2</v>
      </c>
      <c r="I78" s="32">
        <f t="shared" si="39"/>
        <v>30.915926535897931</v>
      </c>
      <c r="J78" s="30">
        <f t="shared" si="40"/>
        <v>0.99999496770687923</v>
      </c>
      <c r="K78" s="4">
        <f t="shared" si="41"/>
        <v>0.74813739546517566</v>
      </c>
      <c r="L78" s="31">
        <f t="shared" si="50"/>
        <v>2.9704187203453332</v>
      </c>
      <c r="M78" s="4">
        <f t="shared" si="42"/>
        <v>0.1843586037050092</v>
      </c>
      <c r="N78" s="4">
        <f t="shared" si="43"/>
        <v>0.15566113432898049</v>
      </c>
      <c r="O78" s="46">
        <f t="shared" si="44"/>
        <v>-3.1700950306468023E-6</v>
      </c>
      <c r="P78" s="31">
        <f t="shared" si="51"/>
        <v>3.1700950306468023E-6</v>
      </c>
      <c r="Q78" s="4">
        <f t="shared" si="45"/>
        <v>1843.7590435695622</v>
      </c>
      <c r="R78" s="32">
        <f t="shared" si="46"/>
        <v>40.706133912714279</v>
      </c>
      <c r="S78" s="32">
        <f t="shared" si="47"/>
        <v>6570.5861327496032</v>
      </c>
      <c r="T78" s="32">
        <f t="shared" si="48"/>
        <v>249.49048302104822</v>
      </c>
    </row>
    <row r="79" spans="6:20">
      <c r="F79" s="32">
        <f t="shared" si="37"/>
        <v>0.38780342337957352</v>
      </c>
      <c r="G79" s="32">
        <f t="shared" si="38"/>
        <v>8.6558015642765693E-3</v>
      </c>
      <c r="H79" s="32">
        <f t="shared" si="49"/>
        <v>2.2320075178409293E-2</v>
      </c>
      <c r="I79" s="32">
        <f t="shared" si="39"/>
        <v>30.915926535897931</v>
      </c>
      <c r="J79" s="30">
        <f t="shared" si="40"/>
        <v>0.99999066104557743</v>
      </c>
      <c r="K79" s="4">
        <f t="shared" si="41"/>
        <v>0.7506934143330154</v>
      </c>
      <c r="L79" s="31">
        <f t="shared" si="50"/>
        <v>3.0111254876185525</v>
      </c>
      <c r="M79" s="4">
        <f t="shared" si="42"/>
        <v>0.17454438122378382</v>
      </c>
      <c r="N79" s="4">
        <f t="shared" si="43"/>
        <v>0.14860603312573184</v>
      </c>
      <c r="O79" s="46">
        <f t="shared" si="44"/>
        <v>-1.1084115190129751E-6</v>
      </c>
      <c r="P79" s="31">
        <f t="shared" si="51"/>
        <v>1.1084115190129751E-6</v>
      </c>
      <c r="Q79" s="4">
        <f t="shared" si="45"/>
        <v>1925.9037649373399</v>
      </c>
      <c r="R79" s="32">
        <f t="shared" si="46"/>
        <v>42.986316819782928</v>
      </c>
      <c r="S79" s="32">
        <f t="shared" si="47"/>
        <v>6902.6503898010296</v>
      </c>
      <c r="T79" s="32">
        <f t="shared" si="48"/>
        <v>263.01805513738026</v>
      </c>
    </row>
    <row r="80" spans="6:20">
      <c r="F80" s="32">
        <f t="shared" si="37"/>
        <v>0.38029727754352449</v>
      </c>
      <c r="G80" s="32">
        <f t="shared" si="38"/>
        <v>8.5796817506055504E-3</v>
      </c>
      <c r="H80" s="32">
        <f t="shared" si="49"/>
        <v>2.2560460611300636E-2</v>
      </c>
      <c r="I80" s="32">
        <f t="shared" si="39"/>
        <v>30.915926535897931</v>
      </c>
      <c r="J80" s="30">
        <f t="shared" si="40"/>
        <v>0.99998266872226638</v>
      </c>
      <c r="K80" s="4">
        <f t="shared" si="41"/>
        <v>0.75306547340701002</v>
      </c>
      <c r="L80" s="31">
        <f t="shared" si="50"/>
        <v>3.0496564567021878</v>
      </c>
      <c r="M80" s="4">
        <f t="shared" si="42"/>
        <v>0.16552805051312558</v>
      </c>
      <c r="N80" s="4">
        <f t="shared" si="43"/>
        <v>0.14201979132141143</v>
      </c>
      <c r="O80" s="46">
        <f t="shared" si="44"/>
        <v>-1.9147045334788615E-6</v>
      </c>
      <c r="P80" s="31">
        <f t="shared" si="51"/>
        <v>1.9147045334788615E-6</v>
      </c>
      <c r="Q80" s="4">
        <f t="shared" si="45"/>
        <v>2008.3798079009412</v>
      </c>
      <c r="R80" s="32">
        <f t="shared" si="46"/>
        <v>45.309973548680723</v>
      </c>
      <c r="S80" s="32">
        <f t="shared" si="47"/>
        <v>7236.3340945487707</v>
      </c>
      <c r="T80" s="32">
        <f t="shared" si="48"/>
        <v>276.69886742493804</v>
      </c>
    </row>
    <row r="81" spans="6:20">
      <c r="F81" s="32">
        <f t="shared" si="37"/>
        <v>0.37302884328977892</v>
      </c>
      <c r="G81" s="32">
        <f t="shared" si="38"/>
        <v>8.5045427112154549E-3</v>
      </c>
      <c r="H81" s="32">
        <f t="shared" si="49"/>
        <v>2.2798619635449734E-2</v>
      </c>
      <c r="I81" s="32">
        <f t="shared" si="39"/>
        <v>30.915926535897931</v>
      </c>
      <c r="J81" s="30">
        <f t="shared" si="40"/>
        <v>0.9999678365291923</v>
      </c>
      <c r="K81" s="4">
        <f t="shared" si="41"/>
        <v>0.75527053679803879</v>
      </c>
      <c r="L81" s="31">
        <f t="shared" si="50"/>
        <v>3.0861447041002874</v>
      </c>
      <c r="M81" s="4">
        <f t="shared" si="42"/>
        <v>0.15722462414667265</v>
      </c>
      <c r="N81" s="4">
        <f t="shared" si="43"/>
        <v>0.13586353147523864</v>
      </c>
      <c r="O81" s="46">
        <f t="shared" si="44"/>
        <v>-1.0089683598057952E-6</v>
      </c>
      <c r="P81" s="31">
        <f t="shared" si="51"/>
        <v>1.0089683598057952E-6</v>
      </c>
      <c r="Q81" s="4">
        <f t="shared" si="45"/>
        <v>2091.1664314839973</v>
      </c>
      <c r="R81" s="32">
        <f t="shared" si="46"/>
        <v>47.675708065824402</v>
      </c>
      <c r="S81" s="32">
        <f t="shared" si="47"/>
        <v>7571.4982404148614</v>
      </c>
      <c r="T81" s="32">
        <f t="shared" si="48"/>
        <v>290.52825625097313</v>
      </c>
    </row>
    <row r="82" spans="6:20">
      <c r="F82" s="32">
        <f t="shared" si="37"/>
        <v>0.36599152500790483</v>
      </c>
      <c r="G82" s="32">
        <f t="shared" si="38"/>
        <v>8.4303469485916705E-3</v>
      </c>
      <c r="H82" s="32">
        <f t="shared" si="49"/>
        <v>2.3034268207193016E-2</v>
      </c>
      <c r="I82" s="32">
        <f t="shared" si="39"/>
        <v>30.915926535897931</v>
      </c>
      <c r="J82" s="30">
        <f t="shared" si="40"/>
        <v>0.99994031087199353</v>
      </c>
      <c r="K82" s="4">
        <f t="shared" si="41"/>
        <v>0.75732631457222754</v>
      </c>
      <c r="L82" s="31">
        <f t="shared" si="50"/>
        <v>3.1207599342188765</v>
      </c>
      <c r="M82" s="4">
        <f t="shared" si="42"/>
        <v>0.14956063407382655</v>
      </c>
      <c r="N82" s="4">
        <f t="shared" si="43"/>
        <v>0.13010243186895834</v>
      </c>
      <c r="O82" s="46">
        <f t="shared" si="44"/>
        <v>-1.8552914010649957E-7</v>
      </c>
      <c r="P82" s="31">
        <f t="shared" si="51"/>
        <v>1.8552914010649957E-7</v>
      </c>
      <c r="Q82" s="4">
        <f t="shared" si="45"/>
        <v>2174.2448591740476</v>
      </c>
      <c r="R82" s="32">
        <f t="shared" si="46"/>
        <v>50.082139234325631</v>
      </c>
      <c r="S82" s="32">
        <f t="shared" si="47"/>
        <v>7908.0200908245497</v>
      </c>
      <c r="T82" s="32">
        <f t="shared" si="48"/>
        <v>304.50204027966453</v>
      </c>
    </row>
    <row r="83" spans="6:20">
      <c r="F83" s="32">
        <f t="shared" si="37"/>
        <v>0.36270073971720318</v>
      </c>
      <c r="G83" s="32">
        <f t="shared" si="38"/>
        <v>8.3786960320224313E-3</v>
      </c>
      <c r="H83" s="32">
        <f t="shared" si="49"/>
        <v>2.3100851789150688E-2</v>
      </c>
      <c r="I83" s="32">
        <f t="shared" si="39"/>
        <v>30.915926535897924</v>
      </c>
      <c r="J83" s="30">
        <f t="shared" si="40"/>
        <v>0.99988922862111085</v>
      </c>
      <c r="K83" s="4">
        <f t="shared" si="41"/>
        <v>0.75903927334400756</v>
      </c>
      <c r="L83" s="31">
        <f t="shared" si="50"/>
        <v>3.1500538858668445</v>
      </c>
      <c r="M83" s="4">
        <f t="shared" si="42"/>
        <v>0.14201309798468745</v>
      </c>
      <c r="N83" s="4">
        <f t="shared" si="43"/>
        <v>0.12435330053157728</v>
      </c>
      <c r="O83" s="46">
        <f t="shared" si="44"/>
        <v>-4.7870411463146745E-6</v>
      </c>
      <c r="P83" s="31">
        <f t="shared" si="51"/>
        <v>4.7870411463146745E-6</v>
      </c>
      <c r="Q83" s="4">
        <f t="shared" si="45"/>
        <v>2251.441405379825</v>
      </c>
      <c r="R83" s="32">
        <f t="shared" si="46"/>
        <v>52.010214217636474</v>
      </c>
      <c r="S83" s="32">
        <f t="shared" si="47"/>
        <v>8225.5590294692593</v>
      </c>
      <c r="T83" s="32">
        <f t="shared" si="48"/>
        <v>317.30420974293645</v>
      </c>
    </row>
    <row r="84" spans="6:20">
      <c r="F84" s="32">
        <f t="shared" si="37"/>
        <v>0.35956319127109126</v>
      </c>
      <c r="G84" s="32">
        <f t="shared" si="38"/>
        <v>8.3279703531399952E-3</v>
      </c>
      <c r="H84" s="32">
        <f t="shared" si="49"/>
        <v>2.316135398537264E-2</v>
      </c>
      <c r="I84" s="32">
        <f t="shared" si="39"/>
        <v>30.915926535897928</v>
      </c>
      <c r="J84" s="30">
        <f t="shared" si="40"/>
        <v>0.99979442992554624</v>
      </c>
      <c r="K84" s="4">
        <f t="shared" si="41"/>
        <v>0.76062628377728692</v>
      </c>
      <c r="L84" s="31">
        <f t="shared" si="50"/>
        <v>3.1775680963635997</v>
      </c>
      <c r="M84" s="4">
        <f t="shared" si="42"/>
        <v>0.13502274153636201</v>
      </c>
      <c r="N84" s="4">
        <f t="shared" si="43"/>
        <v>0.1189603843122965</v>
      </c>
      <c r="O84" s="46">
        <f t="shared" si="44"/>
        <v>-1.1669869656838472E-5</v>
      </c>
      <c r="P84" s="31">
        <f t="shared" si="51"/>
        <v>1.1669869656838472E-5</v>
      </c>
      <c r="Q84" s="4">
        <f t="shared" si="45"/>
        <v>2328.3287321825587</v>
      </c>
      <c r="R84" s="32">
        <f t="shared" si="46"/>
        <v>53.927245960394131</v>
      </c>
      <c r="S84" s="32">
        <f t="shared" si="47"/>
        <v>8542.0030165430962</v>
      </c>
      <c r="T84" s="32">
        <f t="shared" si="48"/>
        <v>330.09899314908978</v>
      </c>
    </row>
    <row r="85" spans="6:20">
      <c r="F85" s="32">
        <f t="shared" si="37"/>
        <v>0.35656493161694519</v>
      </c>
      <c r="G85" s="32">
        <f t="shared" si="38"/>
        <v>8.2781332723189278E-3</v>
      </c>
      <c r="H85" s="32">
        <f t="shared" si="49"/>
        <v>2.3216341648572607E-2</v>
      </c>
      <c r="I85" s="32">
        <f t="shared" si="39"/>
        <v>30.915926535897931</v>
      </c>
      <c r="J85" s="30">
        <f t="shared" si="40"/>
        <v>0.99961850202454416</v>
      </c>
      <c r="K85" s="4">
        <f t="shared" si="41"/>
        <v>0.76209426067808017</v>
      </c>
      <c r="L85" s="31">
        <f t="shared" si="50"/>
        <v>3.2033454209646441</v>
      </c>
      <c r="M85" s="4">
        <f t="shared" si="42"/>
        <v>0.12853617708835241</v>
      </c>
      <c r="N85" s="4">
        <f t="shared" si="43"/>
        <v>0.11389637275074203</v>
      </c>
      <c r="O85" s="46">
        <f t="shared" si="44"/>
        <v>-1.1044894096146063E-5</v>
      </c>
      <c r="P85" s="31">
        <f t="shared" si="51"/>
        <v>1.1044894096146063E-5</v>
      </c>
      <c r="Q85" s="4">
        <f t="shared" si="45"/>
        <v>2404.8016296475121</v>
      </c>
      <c r="R85" s="32">
        <f t="shared" si="46"/>
        <v>55.830696230940809</v>
      </c>
      <c r="S85" s="32">
        <f t="shared" si="47"/>
        <v>8856.9130822142706</v>
      </c>
      <c r="T85" s="32">
        <f t="shared" si="48"/>
        <v>342.8695234875633</v>
      </c>
    </row>
    <row r="86" spans="6:20">
      <c r="F86" s="32">
        <f t="shared" si="37"/>
        <v>0.35368561843833835</v>
      </c>
      <c r="G86" s="32">
        <f t="shared" si="38"/>
        <v>8.2291505727799322E-3</v>
      </c>
      <c r="H86" s="32">
        <f t="shared" si="49"/>
        <v>2.3266850965314567E-2</v>
      </c>
      <c r="I86" s="32">
        <f t="shared" si="39"/>
        <v>30.915926535897931</v>
      </c>
      <c r="J86" s="30">
        <f t="shared" si="40"/>
        <v>0.99929201406979418</v>
      </c>
      <c r="K86" s="4">
        <f t="shared" si="41"/>
        <v>0.76345452334770436</v>
      </c>
      <c r="L86" s="31">
        <f t="shared" si="50"/>
        <v>3.2275168992976604</v>
      </c>
      <c r="M86" s="4">
        <f t="shared" si="42"/>
        <v>0.12250815101481129</v>
      </c>
      <c r="N86" s="4">
        <f t="shared" si="43"/>
        <v>0.1091378720983513</v>
      </c>
      <c r="O86" s="46">
        <f t="shared" si="44"/>
        <v>-2.7349025119027814E-6</v>
      </c>
      <c r="P86" s="31">
        <f t="shared" si="51"/>
        <v>2.7349025119027814E-6</v>
      </c>
      <c r="Q86" s="4">
        <f t="shared" si="45"/>
        <v>2480.7000538772377</v>
      </c>
      <c r="R86" s="32">
        <f t="shared" si="46"/>
        <v>57.718078443209507</v>
      </c>
      <c r="S86" s="32">
        <f t="shared" si="47"/>
        <v>9169.6432218270857</v>
      </c>
      <c r="T86" s="32">
        <f t="shared" si="48"/>
        <v>355.59266203582331</v>
      </c>
    </row>
    <row r="87" spans="6:20">
      <c r="F87" s="32">
        <f t="shared" si="37"/>
        <v>0.35089292289316548</v>
      </c>
      <c r="G87" s="32">
        <f t="shared" si="38"/>
        <v>8.1809902826204643E-3</v>
      </c>
      <c r="H87" s="32">
        <f t="shared" si="49"/>
        <v>2.3314777098286724E-2</v>
      </c>
      <c r="I87" s="32">
        <f t="shared" si="39"/>
        <v>30.915926535897935</v>
      </c>
      <c r="J87" s="30">
        <f t="shared" si="40"/>
        <v>0.9986861155528618</v>
      </c>
      <c r="K87" s="4">
        <f t="shared" si="41"/>
        <v>0.76472655582748972</v>
      </c>
      <c r="L87" s="31">
        <f t="shared" si="50"/>
        <v>3.250373447445972</v>
      </c>
      <c r="M87" s="4">
        <f t="shared" si="42"/>
        <v>0.11690164573486356</v>
      </c>
      <c r="N87" s="4">
        <f t="shared" si="43"/>
        <v>0.10466601618976783</v>
      </c>
      <c r="O87" s="46">
        <f t="shared" si="44"/>
        <v>-1.7323636963828548E-7</v>
      </c>
      <c r="P87" s="31">
        <f t="shared" si="51"/>
        <v>1.7323636963828548E-7</v>
      </c>
      <c r="Q87" s="4">
        <f t="shared" si="45"/>
        <v>2555.7592128856732</v>
      </c>
      <c r="R87" s="32">
        <f t="shared" si="46"/>
        <v>59.586956365322195</v>
      </c>
      <c r="S87" s="32">
        <f t="shared" si="47"/>
        <v>9479.1464238284316</v>
      </c>
      <c r="T87" s="32">
        <f t="shared" si="48"/>
        <v>368.23321593153611</v>
      </c>
    </row>
    <row r="88" spans="6:20">
      <c r="F88" s="32">
        <f t="shared" si="37"/>
        <v>0.35273109802131553</v>
      </c>
      <c r="G88" s="32">
        <f t="shared" si="38"/>
        <v>8.1631377908353234E-3</v>
      </c>
      <c r="H88" s="32">
        <f t="shared" si="49"/>
        <v>2.3142665437290207E-2</v>
      </c>
      <c r="I88" s="32">
        <f t="shared" si="39"/>
        <v>30.915926535897931</v>
      </c>
      <c r="J88" s="30">
        <f t="shared" si="40"/>
        <v>0.99756168252462618</v>
      </c>
      <c r="K88" s="4">
        <f t="shared" si="41"/>
        <v>0.76521880162353384</v>
      </c>
      <c r="L88" s="31">
        <f t="shared" si="50"/>
        <v>3.2592848444214999</v>
      </c>
      <c r="M88" s="4">
        <f t="shared" si="42"/>
        <v>0.11065531954134854</v>
      </c>
      <c r="N88" s="4">
        <f t="shared" si="43"/>
        <v>9.9630657319540225E-2</v>
      </c>
      <c r="O88" s="46">
        <f t="shared" si="44"/>
        <v>-1.0222382401947616E-5</v>
      </c>
      <c r="P88" s="31">
        <f t="shared" si="51"/>
        <v>1.0222382401947616E-5</v>
      </c>
      <c r="Q88" s="4">
        <f t="shared" si="45"/>
        <v>2607.2664203846348</v>
      </c>
      <c r="R88" s="32">
        <f t="shared" si="46"/>
        <v>60.339094472842852</v>
      </c>
      <c r="S88" s="32">
        <f t="shared" si="47"/>
        <v>9706.527343136293</v>
      </c>
      <c r="T88" s="32">
        <f t="shared" si="48"/>
        <v>376.07587680013575</v>
      </c>
    </row>
    <row r="89" spans="6:20">
      <c r="F89" s="32">
        <f t="shared" si="37"/>
        <v>0.35464356350611342</v>
      </c>
      <c r="G89" s="32">
        <f t="shared" si="38"/>
        <v>8.1468616587767901E-3</v>
      </c>
      <c r="H89" s="32">
        <f t="shared" si="49"/>
        <v>2.2971971007268409E-2</v>
      </c>
      <c r="I89" s="32">
        <f t="shared" si="39"/>
        <v>30.915926535897935</v>
      </c>
      <c r="J89" s="30">
        <f t="shared" si="40"/>
        <v>0.99547493134921072</v>
      </c>
      <c r="K89" s="4">
        <f t="shared" si="41"/>
        <v>0.76558604206304659</v>
      </c>
      <c r="L89" s="31">
        <f t="shared" si="50"/>
        <v>3.2659575769330003</v>
      </c>
      <c r="M89" s="4">
        <f t="shared" si="42"/>
        <v>0.10482003035505222</v>
      </c>
      <c r="N89" s="4">
        <f t="shared" si="43"/>
        <v>9.4875208156179586E-2</v>
      </c>
      <c r="O89" s="46">
        <f t="shared" si="44"/>
        <v>-6.1912439424660626E-6</v>
      </c>
      <c r="P89" s="31">
        <f t="shared" si="51"/>
        <v>6.1912439424660626E-6</v>
      </c>
      <c r="Q89" s="4">
        <f t="shared" si="45"/>
        <v>2653.9432675030084</v>
      </c>
      <c r="R89" s="32">
        <f t="shared" si="46"/>
        <v>60.966307796014291</v>
      </c>
      <c r="S89" s="32">
        <f t="shared" si="47"/>
        <v>9915.1329897347969</v>
      </c>
      <c r="T89" s="32">
        <f t="shared" si="48"/>
        <v>383.09631017954638</v>
      </c>
    </row>
    <row r="90" spans="6:20">
      <c r="F90" s="32">
        <f t="shared" si="37"/>
        <v>0.35644208976394715</v>
      </c>
      <c r="G90" s="32">
        <f t="shared" si="38"/>
        <v>8.1321936602419629E-3</v>
      </c>
      <c r="H90" s="32">
        <f t="shared" si="49"/>
        <v>2.2814908490822416E-2</v>
      </c>
      <c r="I90" s="32">
        <f t="shared" si="39"/>
        <v>30.915926535897928</v>
      </c>
      <c r="J90" s="30">
        <f t="shared" si="40"/>
        <v>0.99160218241824638</v>
      </c>
      <c r="K90" s="4">
        <f t="shared" si="41"/>
        <v>0.76585923903694009</v>
      </c>
      <c r="L90" s="31">
        <f t="shared" si="50"/>
        <v>3.2709351241827078</v>
      </c>
      <c r="M90" s="4">
        <f t="shared" si="42"/>
        <v>9.9386375011433326E-2</v>
      </c>
      <c r="N90" s="4">
        <f t="shared" si="43"/>
        <v>9.040167976467757E-2</v>
      </c>
      <c r="O90" s="46">
        <f t="shared" si="44"/>
        <v>-7.4660810867044347E-10</v>
      </c>
      <c r="P90" s="31">
        <f t="shared" si="51"/>
        <v>7.4660810867044347E-10</v>
      </c>
      <c r="Q90" s="4">
        <f t="shared" si="45"/>
        <v>2693.9671087614374</v>
      </c>
      <c r="R90" s="32">
        <f t="shared" si="46"/>
        <v>61.46261306367763</v>
      </c>
      <c r="S90" s="32">
        <f t="shared" si="47"/>
        <v>10097.833635572484</v>
      </c>
      <c r="T90" s="32">
        <f t="shared" si="48"/>
        <v>389.07274374197362</v>
      </c>
    </row>
    <row r="91" spans="6:20">
      <c r="F91" s="32">
        <f t="shared" si="37"/>
        <v>0.3577570763389844</v>
      </c>
      <c r="G91" s="32">
        <f t="shared" si="38"/>
        <v>8.1191735716325021E-3</v>
      </c>
      <c r="H91" s="32">
        <f t="shared" si="49"/>
        <v>2.2694655420147071E-2</v>
      </c>
      <c r="I91" s="32">
        <f t="shared" si="39"/>
        <v>30.915926535897931</v>
      </c>
      <c r="J91" s="30">
        <f t="shared" si="40"/>
        <v>0.98441418372907441</v>
      </c>
      <c r="K91" s="4">
        <f t="shared" si="41"/>
        <v>0.76608736680311695</v>
      </c>
      <c r="L91" s="31">
        <f t="shared" si="50"/>
        <v>3.2751004352907489</v>
      </c>
      <c r="M91" s="4">
        <f t="shared" si="42"/>
        <v>9.4368556949820825E-2</v>
      </c>
      <c r="N91" s="4">
        <f t="shared" si="43"/>
        <v>8.6231056576443504E-2</v>
      </c>
      <c r="O91" s="46">
        <f t="shared" si="44"/>
        <v>-1.6283967163577273E-7</v>
      </c>
      <c r="P91" s="31">
        <f t="shared" si="51"/>
        <v>1.6283967163577273E-7</v>
      </c>
      <c r="Q91" s="4">
        <f t="shared" si="45"/>
        <v>2724.077003923006</v>
      </c>
      <c r="R91" s="32">
        <f t="shared" si="46"/>
        <v>61.821988941979242</v>
      </c>
      <c r="S91" s="32">
        <f t="shared" si="47"/>
        <v>10241.883002625485</v>
      </c>
      <c r="T91" s="32">
        <f t="shared" si="48"/>
        <v>393.62762645349665</v>
      </c>
    </row>
    <row r="92" spans="6:20">
      <c r="F92" s="32">
        <f t="shared" si="37"/>
        <v>0.35786921647343906</v>
      </c>
      <c r="G92" s="32">
        <f t="shared" si="38"/>
        <v>8.1078498361125684E-3</v>
      </c>
      <c r="H92" s="32">
        <f t="shared" si="49"/>
        <v>2.2655901829193321E-2</v>
      </c>
      <c r="I92" s="32">
        <f t="shared" si="39"/>
        <v>30.915926535897928</v>
      </c>
      <c r="J92" s="30">
        <f t="shared" si="40"/>
        <v>0.97106869709044163</v>
      </c>
      <c r="K92" s="4">
        <f t="shared" si="41"/>
        <v>0.76634915042826712</v>
      </c>
      <c r="L92" s="31">
        <f t="shared" si="50"/>
        <v>3.2798902800179683</v>
      </c>
      <c r="M92" s="4">
        <f t="shared" si="42"/>
        <v>8.9821113579525977E-2</v>
      </c>
      <c r="N92" s="4">
        <f t="shared" si="43"/>
        <v>8.2418217504070759E-2</v>
      </c>
      <c r="O92" s="46">
        <f t="shared" si="44"/>
        <v>-2.3118343872585712E-7</v>
      </c>
      <c r="P92" s="31">
        <f t="shared" si="51"/>
        <v>2.3118343872585712E-7</v>
      </c>
      <c r="Q92" s="4">
        <f t="shared" si="45"/>
        <v>2738.287028790633</v>
      </c>
      <c r="R92" s="32">
        <f t="shared" si="46"/>
        <v>62.038362104434043</v>
      </c>
      <c r="S92" s="32">
        <f t="shared" si="47"/>
        <v>10323.880658654014</v>
      </c>
      <c r="T92" s="32">
        <f t="shared" si="48"/>
        <v>396.08949441714515</v>
      </c>
    </row>
    <row r="93" spans="6:20">
      <c r="F93" s="32">
        <f t="shared" si="37"/>
        <v>0.39790875550287824</v>
      </c>
      <c r="G93" s="32">
        <f t="shared" si="38"/>
        <v>8.2799622300212625E-3</v>
      </c>
      <c r="H93" s="32">
        <f t="shared" si="49"/>
        <v>2.0808695751258405E-2</v>
      </c>
      <c r="I93" s="32">
        <f t="shared" si="39"/>
        <v>30.915926535897931</v>
      </c>
      <c r="J93" s="30">
        <f t="shared" si="40"/>
        <v>0.94626383703413763</v>
      </c>
      <c r="K93" s="4">
        <f t="shared" si="41"/>
        <v>0.76075903114872068</v>
      </c>
      <c r="L93" s="31">
        <f t="shared" si="50"/>
        <v>3.1798860989466879</v>
      </c>
      <c r="M93" s="4">
        <f t="shared" si="42"/>
        <v>7.9645453323774193E-2</v>
      </c>
      <c r="N93" s="4">
        <f t="shared" si="43"/>
        <v>7.3770007624798808E-2</v>
      </c>
      <c r="O93" s="46">
        <f t="shared" si="44"/>
        <v>-3.4485457143240694E-6</v>
      </c>
      <c r="P93" s="31">
        <f t="shared" si="51"/>
        <v>3.4485457143240694E-6</v>
      </c>
      <c r="Q93" s="4">
        <f t="shared" si="45"/>
        <v>2544.6364798695672</v>
      </c>
      <c r="R93" s="32">
        <f t="shared" si="46"/>
        <v>52.950566307159015</v>
      </c>
      <c r="S93" s="32">
        <f t="shared" si="47"/>
        <v>9652.7152862229286</v>
      </c>
      <c r="T93" s="32">
        <f t="shared" si="48"/>
        <v>357.2722907249684</v>
      </c>
    </row>
    <row r="94" spans="6:20">
      <c r="F94" s="32">
        <f t="shared" si="37"/>
        <v>0.4505757707170151</v>
      </c>
      <c r="G94" s="32">
        <f t="shared" si="38"/>
        <v>8.4959514093129445E-3</v>
      </c>
      <c r="H94" s="32">
        <f t="shared" si="49"/>
        <v>1.8855766247246442E-2</v>
      </c>
      <c r="I94" s="32">
        <f t="shared" si="39"/>
        <v>30.915926535897928</v>
      </c>
      <c r="J94" s="30">
        <f t="shared" si="40"/>
        <v>0.89998361180782382</v>
      </c>
      <c r="K94" s="4">
        <f t="shared" si="41"/>
        <v>0.75274825702699732</v>
      </c>
      <c r="L94" s="31">
        <f t="shared" si="50"/>
        <v>3.0444608720480875</v>
      </c>
      <c r="M94" s="4">
        <f t="shared" si="42"/>
        <v>6.9085835510305046E-2</v>
      </c>
      <c r="N94" s="4">
        <f t="shared" si="43"/>
        <v>6.4621411317575275E-2</v>
      </c>
      <c r="O94" s="46">
        <f t="shared" si="44"/>
        <v>-5.9572237575133968E-6</v>
      </c>
      <c r="P94" s="31">
        <f t="shared" si="51"/>
        <v>5.9572237575133968E-6</v>
      </c>
      <c r="Q94" s="4">
        <f t="shared" si="45"/>
        <v>2255.6113028824893</v>
      </c>
      <c r="R94" s="32">
        <f t="shared" si="46"/>
        <v>42.531279471799216</v>
      </c>
      <c r="S94" s="32">
        <f t="shared" si="47"/>
        <v>8611.0229138485429</v>
      </c>
      <c r="T94" s="32">
        <f t="shared" si="48"/>
        <v>304.42930209620545</v>
      </c>
    </row>
    <row r="95" spans="6:20">
      <c r="F95" s="32">
        <f t="shared" si="37"/>
        <v>0.5242622751565077</v>
      </c>
      <c r="G95" s="32">
        <f t="shared" si="38"/>
        <v>8.7727560284332849E-3</v>
      </c>
      <c r="H95" s="32">
        <f t="shared" si="49"/>
        <v>1.6733525268081438E-2</v>
      </c>
      <c r="I95" s="32">
        <f t="shared" si="39"/>
        <v>30.915926535897935</v>
      </c>
      <c r="J95" s="30">
        <f t="shared" si="40"/>
        <v>0.81245053008410484</v>
      </c>
      <c r="K95" s="4">
        <f t="shared" si="41"/>
        <v>0.74039438417378045</v>
      </c>
      <c r="L95" s="31">
        <f t="shared" si="50"/>
        <v>2.851996794512341</v>
      </c>
      <c r="M95" s="4">
        <f t="shared" si="42"/>
        <v>5.7650565052043391E-2</v>
      </c>
      <c r="N95" s="4">
        <f t="shared" si="43"/>
        <v>5.4508139982137299E-2</v>
      </c>
      <c r="O95" s="46">
        <f t="shared" si="44"/>
        <v>-6.1652391747379909E-8</v>
      </c>
      <c r="P95" s="31">
        <f t="shared" si="51"/>
        <v>6.1652391747379909E-8</v>
      </c>
      <c r="Q95" s="4">
        <f t="shared" si="45"/>
        <v>1824.5625967078154</v>
      </c>
      <c r="R95" s="32">
        <f t="shared" si="46"/>
        <v>30.53136431520651</v>
      </c>
      <c r="S95" s="32">
        <f t="shared" si="47"/>
        <v>7013.7892936852586</v>
      </c>
      <c r="T95" s="32">
        <f t="shared" si="48"/>
        <v>232.86742054168062</v>
      </c>
    </row>
    <row r="96" spans="6:20">
      <c r="F96" s="32">
        <f t="shared" si="37"/>
        <v>0.64527077158313539</v>
      </c>
      <c r="G96" s="32">
        <f t="shared" si="38"/>
        <v>9.0919796092244001E-3</v>
      </c>
      <c r="H96" s="32">
        <f t="shared" si="49"/>
        <v>1.4090177348212661E-2</v>
      </c>
      <c r="I96" s="32">
        <f t="shared" si="39"/>
        <v>30.915926535897924</v>
      </c>
      <c r="J96" s="30">
        <f t="shared" si="40"/>
        <v>0.63771811508409781</v>
      </c>
      <c r="K96" s="4">
        <f t="shared" si="41"/>
        <v>0.71725784147267968</v>
      </c>
      <c r="L96" s="31">
        <f t="shared" si="50"/>
        <v>2.5367912772844368</v>
      </c>
      <c r="M96" s="4">
        <f t="shared" si="42"/>
        <v>4.3824907976988195E-2</v>
      </c>
      <c r="N96" s="4">
        <f t="shared" si="43"/>
        <v>4.1984922607302209E-2</v>
      </c>
      <c r="O96" s="46">
        <f t="shared" si="44"/>
        <v>-2.7885045461584212E-7</v>
      </c>
      <c r="P96" s="31">
        <f t="shared" si="51"/>
        <v>2.7885045461584212E-7</v>
      </c>
      <c r="Q96" s="4">
        <f t="shared" si="45"/>
        <v>1169.9169034522449</v>
      </c>
      <c r="R96" s="32">
        <f t="shared" si="46"/>
        <v>16.484336652313921</v>
      </c>
      <c r="S96" s="32">
        <f t="shared" si="47"/>
        <v>4535.2549440597531</v>
      </c>
      <c r="T96" s="32">
        <f t="shared" si="48"/>
        <v>135.88268072109759</v>
      </c>
    </row>
    <row r="97" spans="6:20">
      <c r="F97" s="32">
        <f t="shared" si="37"/>
        <v>0.7602151290619894</v>
      </c>
      <c r="G97" s="32">
        <f t="shared" si="38"/>
        <v>9.0425683692727486E-3</v>
      </c>
      <c r="H97" s="32">
        <f t="shared" si="49"/>
        <v>1.1894749293440331E-2</v>
      </c>
      <c r="I97" s="32">
        <f t="shared" si="39"/>
        <v>30.915926535897928</v>
      </c>
      <c r="J97" s="30">
        <f t="shared" si="40"/>
        <v>0.47524253646538717</v>
      </c>
      <c r="K97" s="4">
        <f t="shared" si="41"/>
        <v>0.6915565720867094</v>
      </c>
      <c r="L97" s="31">
        <f t="shared" si="50"/>
        <v>2.2420856127987245</v>
      </c>
      <c r="M97" s="4">
        <f t="shared" si="42"/>
        <v>3.3997066544767217E-2</v>
      </c>
      <c r="N97" s="4">
        <f t="shared" si="43"/>
        <v>3.2879267886487082E-2</v>
      </c>
      <c r="O97" s="46">
        <f t="shared" si="44"/>
        <v>-1.141183058217532E-6</v>
      </c>
      <c r="P97" s="31">
        <f t="shared" si="51"/>
        <v>1.141183058217532E-6</v>
      </c>
      <c r="Q97" s="4">
        <f t="shared" si="45"/>
        <v>703.2359896509264</v>
      </c>
      <c r="R97" s="32">
        <f t="shared" si="46"/>
        <v>8.3648157910221688</v>
      </c>
      <c r="S97" s="32">
        <f t="shared" si="47"/>
        <v>2742.7275139936546</v>
      </c>
      <c r="T97" s="32">
        <f t="shared" si="48"/>
        <v>74.306434263462364</v>
      </c>
    </row>
    <row r="98" spans="6:20">
      <c r="F98" s="32">
        <f t="shared" si="37"/>
        <v>-4.0848875314281807</v>
      </c>
      <c r="G98" s="32" t="e">
        <f t="shared" si="38"/>
        <v>#DIV/0!</v>
      </c>
      <c r="H98" s="32" t="e">
        <f t="shared" si="49"/>
        <v>#DIV/0!</v>
      </c>
      <c r="I98" s="32">
        <f t="shared" si="39"/>
        <v>30.915926535897928</v>
      </c>
      <c r="J98" s="30">
        <f t="shared" si="40"/>
        <v>0</v>
      </c>
      <c r="K98" s="4" t="e">
        <f t="shared" si="41"/>
        <v>#DIV/0!</v>
      </c>
      <c r="L98" s="31" t="e">
        <f t="shared" si="50"/>
        <v>#DIV/0!</v>
      </c>
      <c r="M98" s="4" t="e">
        <f t="shared" si="42"/>
        <v>#DIV/0!</v>
      </c>
      <c r="N98" s="4" t="e">
        <f t="shared" si="43"/>
        <v>#DIV/0!</v>
      </c>
      <c r="O98" s="46" t="e">
        <f t="shared" si="44"/>
        <v>#DIV/0!</v>
      </c>
      <c r="P98" s="31" t="e">
        <f t="shared" si="51"/>
        <v>#DIV/0!</v>
      </c>
      <c r="Q98" s="4">
        <f t="shared" si="45"/>
        <v>0</v>
      </c>
      <c r="R98" s="32" t="e">
        <f t="shared" si="46"/>
        <v>#DIV/0!</v>
      </c>
      <c r="S98" s="32" t="e">
        <f t="shared" si="47"/>
        <v>#DIV/0!</v>
      </c>
      <c r="T98" s="32" t="e">
        <f t="shared" si="48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L193:L194"/>
    <mergeCell ref="L196:L197"/>
    <mergeCell ref="L198:L199"/>
    <mergeCell ref="L201:L205"/>
    <mergeCell ref="H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A616-365D-49D6-9D9B-CA57E6BADB30}">
  <sheetPr codeName="Sheet17"/>
  <dimension ref="A1:AF249"/>
  <sheetViews>
    <sheetView topLeftCell="I1" zoomScale="70" zoomScaleNormal="70" workbookViewId="0">
      <selection activeCell="V11" sqref="V11:AC55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4" max="14" width="14" bestFit="1" customWidth="1"/>
    <col min="15" max="15" width="6.2851562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0.25</v>
      </c>
      <c r="H2" s="81" t="s">
        <v>4</v>
      </c>
      <c r="I2" s="81"/>
      <c r="J2" s="81"/>
      <c r="L2" s="63" t="s">
        <v>5</v>
      </c>
      <c r="M2" s="61">
        <f>AVERAGE(S3:S4)</f>
        <v>1.6494065934828142E-7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0.89999999999999991</v>
      </c>
      <c r="H3" s="5" t="s">
        <v>14</v>
      </c>
      <c r="I3" s="1">
        <f>((0.02/2)*(S57+2*SUM(S58:S96)+S97)+((F53-F52)/2)*(S96+S97))*B6</f>
        <v>516.55579492091192</v>
      </c>
      <c r="J3" s="1" t="s">
        <v>15</v>
      </c>
      <c r="L3" s="63" t="s">
        <v>16</v>
      </c>
      <c r="M3" s="61">
        <f>AVERAGE(T3:T4)</f>
        <v>-1.3745054945690062E-7</v>
      </c>
      <c r="O3" s="50">
        <f>0.75*PI()*$B$8*J40*$B$5/$B$10*(SQRT(1+($F$2/((0.75*PI())))^2))</f>
        <v>1326755.9716034397</v>
      </c>
      <c r="P3" s="1">
        <f>2*(1+2*C40)*(((0.044)/((O3)^(1/6)))-((5)/((O3)^(2/3))))</f>
        <v>8.3137179245462104E-3</v>
      </c>
      <c r="Q3" s="1">
        <f>2*(1+2*L40)*((0.044/(K40^(1/6)))-(5/(K40^(2/3))))</f>
        <v>8.3260557915081426E-3</v>
      </c>
      <c r="R3" s="1">
        <f>P3-Q3</f>
        <v>-1.2337866961932217E-5</v>
      </c>
      <c r="S3" s="61">
        <f>-R3*0.3*($B$4)*(I40*$B$2)</f>
        <v>1.1322401289203778E-5</v>
      </c>
      <c r="T3" s="61">
        <f>R3*0.25*(I40*$B$2)</f>
        <v>-9.435334407669816E-6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19.59122647184584</v>
      </c>
      <c r="J4" s="1" t="s">
        <v>20</v>
      </c>
      <c r="L4" s="63" t="s">
        <v>21</v>
      </c>
      <c r="M4" s="61">
        <f>I5-M2</f>
        <v>0.69197379730550401</v>
      </c>
      <c r="O4" s="50">
        <f>0.75*PI()*$B$8*J41*$B$5/$B$10*(SQRT(1+($F$2/((0.75*PI())))^2))</f>
        <v>1310583.2565225009</v>
      </c>
      <c r="P4" s="1">
        <f>2*(1+2*C41)*(((0.044)/((O4)^(1/6)))-((5)/((O4)^(2/3))))</f>
        <v>8.2884473473950736E-3</v>
      </c>
      <c r="Q4" s="1">
        <f>2*(1+2*L41)*((0.044/(K41^(1/6)))-(5/(K41^(2/3))))</f>
        <v>8.2763211330985249E-3</v>
      </c>
      <c r="R4" s="1">
        <f>P4-Q4</f>
        <v>1.2126214296548712E-5</v>
      </c>
      <c r="S4" s="61">
        <f>-R4*0.3*($B$4)*(I41*$B$2)</f>
        <v>-1.0992519970507216E-5</v>
      </c>
      <c r="T4" s="61">
        <f>R4*0.25*(I41*$B$2)</f>
        <v>9.1604333087560147E-6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0.69197396224616337</v>
      </c>
      <c r="J5" s="1" t="s">
        <v>24</v>
      </c>
      <c r="L5" s="63" t="s">
        <v>25</v>
      </c>
      <c r="M5" s="61">
        <f>I6-M3</f>
        <v>0.10935117255235531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0.10935103510180585</v>
      </c>
      <c r="J6" s="1" t="s">
        <v>24</v>
      </c>
      <c r="L6" s="63" t="s">
        <v>29</v>
      </c>
      <c r="M6" s="61">
        <f>10*M5</f>
        <v>1.0935117255235531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1.0935103510180586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0.25178334269956704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2.4344204487977672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268548.59432049992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0.37868380805580959</v>
      </c>
      <c r="P13" s="43">
        <v>0.92859541820018543</v>
      </c>
      <c r="Q13" s="38">
        <f>N13-P13</f>
        <v>8.1218792486087432E-2</v>
      </c>
      <c r="R13" s="45">
        <f>DEGREES(N13)</f>
        <v>57.858092364657949</v>
      </c>
      <c r="S13" s="45">
        <f t="shared" ref="S13:U28" si="3">DEGREES(O13)</f>
        <v>21.696983971540053</v>
      </c>
      <c r="T13" s="45">
        <f t="shared" si="3"/>
        <v>53.204598338056293</v>
      </c>
      <c r="U13" s="45">
        <f t="shared" si="3"/>
        <v>4.6534940266016527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2.645911475285013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299631.87702241924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0.34707367613579787</v>
      </c>
      <c r="P14" s="43">
        <v>0.88781084047253245</v>
      </c>
      <c r="Q14" s="38">
        <f t="shared" ref="Q14:Q54" si="10">N14-P14</f>
        <v>7.8223587076869605E-2</v>
      </c>
      <c r="R14" s="45">
        <f t="shared" ref="R14:U54" si="11">DEGREES(N14)</f>
        <v>55.34969556291724</v>
      </c>
      <c r="S14" s="45">
        <f t="shared" si="3"/>
        <v>19.885856822671617</v>
      </c>
      <c r="T14" s="45">
        <f t="shared" si="3"/>
        <v>50.867814165038524</v>
      </c>
      <c r="U14" s="45">
        <f t="shared" si="3"/>
        <v>4.4818813978787171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2.8596538613957461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332216.12873237435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0.32016523671905195</v>
      </c>
      <c r="P15" s="43">
        <v>0.85061045993254425</v>
      </c>
      <c r="Q15" s="38">
        <f t="shared" si="10"/>
        <v>7.4140994312354103E-2</v>
      </c>
      <c r="R15" s="45">
        <f t="shared" si="11"/>
        <v>52.984355426817935</v>
      </c>
      <c r="S15" s="45">
        <f t="shared" si="3"/>
        <v>18.344116810808607</v>
      </c>
      <c r="T15" s="45">
        <f t="shared" si="3"/>
        <v>48.736389363816599</v>
      </c>
      <c r="U15" s="45">
        <f t="shared" si="3"/>
        <v>4.2479660630013312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3.0751781960362523</v>
      </c>
      <c r="I16" s="34">
        <f t="shared" si="1"/>
        <v>0.58559340000000004</v>
      </c>
      <c r="J16" s="33">
        <f t="shared" si="6"/>
        <v>0.140542416</v>
      </c>
      <c r="K16" s="33">
        <f t="shared" si="7"/>
        <v>366265.23161140387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0.29701369480701134</v>
      </c>
      <c r="P16" s="43">
        <v>0.81661082984802036</v>
      </c>
      <c r="Q16" s="38">
        <f t="shared" si="10"/>
        <v>6.9275818171462333E-2</v>
      </c>
      <c r="R16" s="45">
        <f t="shared" si="11"/>
        <v>50.757566058507848</v>
      </c>
      <c r="S16" s="45">
        <f t="shared" si="3"/>
        <v>17.017631170028444</v>
      </c>
      <c r="T16" s="45">
        <f t="shared" si="3"/>
        <v>46.788354054967357</v>
      </c>
      <c r="U16" s="45">
        <f t="shared" si="3"/>
        <v>3.9692120035404876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3.2921345243152591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401752.14366428356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0.2769039624480919</v>
      </c>
      <c r="P17" s="43">
        <v>0.78548012002434442</v>
      </c>
      <c r="Q17" s="38">
        <f t="shared" si="10"/>
        <v>6.3860927124565037E-2</v>
      </c>
      <c r="R17" s="45">
        <f t="shared" si="11"/>
        <v>48.663657368854373</v>
      </c>
      <c r="S17" s="45">
        <f t="shared" si="3"/>
        <v>15.865428378724701</v>
      </c>
      <c r="T17" s="45">
        <f t="shared" si="3"/>
        <v>45.004695768824277</v>
      </c>
      <c r="U17" s="45">
        <f t="shared" si="3"/>
        <v>3.6589616000300969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3.510257337209143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438656.27385409997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0.25928700869703208</v>
      </c>
      <c r="P18" s="43">
        <v>0.75692556304115421</v>
      </c>
      <c r="Q18" s="38">
        <f t="shared" si="10"/>
        <v>5.807674759443493E-2</v>
      </c>
      <c r="R18" s="45">
        <f t="shared" si="11"/>
        <v>46.696192692829342</v>
      </c>
      <c r="S18" s="45">
        <f t="shared" si="3"/>
        <v>14.856051280911808</v>
      </c>
      <c r="T18" s="45">
        <f t="shared" si="3"/>
        <v>43.368640167821667</v>
      </c>
      <c r="U18" s="45">
        <f t="shared" si="3"/>
        <v>3.3275525250076781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3.7293419632829719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476910.27295857272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0.24373554680507906</v>
      </c>
      <c r="P19" s="43">
        <v>0.72775817730367887</v>
      </c>
      <c r="Q19" s="38">
        <f t="shared" si="10"/>
        <v>5.499219713872705E-2</v>
      </c>
      <c r="R19" s="45">
        <f t="shared" si="11"/>
        <v>44.848292867834715</v>
      </c>
      <c r="S19" s="45">
        <f t="shared" si="3"/>
        <v>13.965018149244367</v>
      </c>
      <c r="T19" s="45">
        <f t="shared" si="3"/>
        <v>41.697472065634258</v>
      </c>
      <c r="U19" s="45">
        <f t="shared" si="3"/>
        <v>3.1508208022004616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3.9492283351569397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516547.01774530183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0.22991280307761752</v>
      </c>
      <c r="P20" s="43">
        <v>0.70069948380151292</v>
      </c>
      <c r="Q20" s="38">
        <f t="shared" si="10"/>
        <v>5.1762412686347736E-2</v>
      </c>
      <c r="R20" s="45">
        <f t="shared" si="11"/>
        <v>43.112890913164236</v>
      </c>
      <c r="S20" s="45">
        <f t="shared" si="3"/>
        <v>13.173033272369889</v>
      </c>
      <c r="T20" s="45">
        <f t="shared" si="3"/>
        <v>40.147123128822081</v>
      </c>
      <c r="U20" s="45">
        <f t="shared" si="3"/>
        <v>2.9657677843421553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4.1697896188824792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557556.56347203965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0.21755021061071747</v>
      </c>
      <c r="P21" s="43">
        <v>0.67554463136704823</v>
      </c>
      <c r="Q21" s="38">
        <f t="shared" si="10"/>
        <v>4.8468996919114771E-2</v>
      </c>
      <c r="R21" s="45">
        <f t="shared" si="11"/>
        <v>41.482925210750736</v>
      </c>
      <c r="S21" s="45">
        <f t="shared" si="3"/>
        <v>12.464708900176291</v>
      </c>
      <c r="T21" s="45">
        <f t="shared" si="3"/>
        <v>38.705856250052875</v>
      </c>
      <c r="U21" s="45">
        <f t="shared" si="3"/>
        <v>2.7770689606978665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4.3909241107885535</v>
      </c>
      <c r="I22" s="34">
        <f t="shared" si="1"/>
        <v>0.671763</v>
      </c>
      <c r="J22" s="33">
        <f t="shared" si="6"/>
        <v>0.16122312</v>
      </c>
      <c r="K22" s="33">
        <f t="shared" si="7"/>
        <v>599930.91934284428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0.2064312612489472</v>
      </c>
      <c r="P22" s="43">
        <v>0.65211488861604294</v>
      </c>
      <c r="Q22" s="38">
        <f t="shared" si="10"/>
        <v>4.5169989649289644E-2</v>
      </c>
      <c r="R22" s="45">
        <f t="shared" si="11"/>
        <v>39.951480642896946</v>
      </c>
      <c r="S22" s="45">
        <f t="shared" si="3"/>
        <v>11.827640029127174</v>
      </c>
      <c r="T22" s="45">
        <f t="shared" si="3"/>
        <v>37.363430875343035</v>
      </c>
      <c r="U22" s="45">
        <f t="shared" si="3"/>
        <v>2.58804976755391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4.6125493695026067</v>
      </c>
      <c r="I23" s="34">
        <f t="shared" si="1"/>
        <v>0.68610199999999999</v>
      </c>
      <c r="J23" s="33">
        <f t="shared" si="6"/>
        <v>0.16466448</v>
      </c>
      <c r="K23" s="33">
        <f t="shared" si="7"/>
        <v>643663.59610463958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0.19637966043166585</v>
      </c>
      <c r="P23" s="43">
        <v>0.63025015343766599</v>
      </c>
      <c r="Q23" s="38">
        <f t="shared" si="10"/>
        <v>4.1909080300888357E-2</v>
      </c>
      <c r="R23" s="45">
        <f t="shared" si="11"/>
        <v>38.511887253966577</v>
      </c>
      <c r="S23" s="45">
        <f t="shared" si="3"/>
        <v>11.251725724946704</v>
      </c>
      <c r="T23" s="45">
        <f t="shared" si="3"/>
        <v>36.110673829450811</v>
      </c>
      <c r="U23" s="45">
        <f t="shared" si="3"/>
        <v>2.401213424515761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4.8345979030239965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686115.97354733548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0.18725052764510505</v>
      </c>
      <c r="P24" s="43">
        <v>0.6091533244381504</v>
      </c>
      <c r="Q24" s="38">
        <f t="shared" si="10"/>
        <v>3.9372371358711744E-2</v>
      </c>
      <c r="R24" s="45">
        <f t="shared" si="11"/>
        <v>37.157785274945311</v>
      </c>
      <c r="S24" s="45">
        <f t="shared" si="3"/>
        <v>10.728664945662265</v>
      </c>
      <c r="T24" s="45">
        <f t="shared" si="3"/>
        <v>34.901914566669369</v>
      </c>
      <c r="U24" s="45">
        <f t="shared" si="3"/>
        <v>2.2558707082759457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5.0570139549124891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729674.65788810258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0.17892378032822323</v>
      </c>
      <c r="P25" s="43">
        <v>0.58938646276895801</v>
      </c>
      <c r="Q25" s="38">
        <f t="shared" si="10"/>
        <v>3.6892898803782992E-2</v>
      </c>
      <c r="R25" s="45">
        <f t="shared" si="11"/>
        <v>35.883164214265733</v>
      </c>
      <c r="S25" s="45">
        <f t="shared" si="3"/>
        <v>10.251577467333055</v>
      </c>
      <c r="T25" s="45">
        <f t="shared" si="3"/>
        <v>33.769356818805718</v>
      </c>
      <c r="U25" s="45">
        <f t="shared" si="3"/>
        <v>2.1138073954600087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5.27975107887349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774335.4522120998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0.1712991026915727</v>
      </c>
      <c r="P26" s="43">
        <v>0.57083523098471922</v>
      </c>
      <c r="Q26" s="38">
        <f t="shared" si="10"/>
        <v>3.4486535320665923E-2</v>
      </c>
      <c r="R26" s="45">
        <f t="shared" si="11"/>
        <v>34.682382456702889</v>
      </c>
      <c r="S26" s="45">
        <f t="shared" si="3"/>
        <v>9.8147156186051951</v>
      </c>
      <c r="T26" s="45">
        <f t="shared" si="3"/>
        <v>32.706449532799894</v>
      </c>
      <c r="U26" s="45">
        <f t="shared" si="3"/>
        <v>1.9759329239030006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5.5027702866812822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820094.83047143649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0.16429207875194016</v>
      </c>
      <c r="P27" s="43">
        <v>0.55339596402664715</v>
      </c>
      <c r="Q27" s="38">
        <f t="shared" si="10"/>
        <v>3.2165012295558792E-2</v>
      </c>
      <c r="R27" s="45">
        <f t="shared" si="11"/>
        <v>33.550172590822328</v>
      </c>
      <c r="S27" s="45">
        <f t="shared" si="3"/>
        <v>9.41324271991712</v>
      </c>
      <c r="T27" s="45">
        <f t="shared" si="3"/>
        <v>31.707253138300413</v>
      </c>
      <c r="U27" s="45">
        <f t="shared" si="3"/>
        <v>1.8429194525219186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5.7260386184105947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866949.8094539342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0.15783119028815887</v>
      </c>
      <c r="P28" s="43">
        <v>0.53697557219596281</v>
      </c>
      <c r="Q28" s="38">
        <f t="shared" si="10"/>
        <v>2.9935932745046578E-2</v>
      </c>
      <c r="R28" s="45">
        <f t="shared" si="11"/>
        <v>32.481636590529753</v>
      </c>
      <c r="S28" s="45">
        <f t="shared" si="3"/>
        <v>9.04306107903769</v>
      </c>
      <c r="T28" s="45">
        <v>0</v>
      </c>
      <c r="U28" s="45">
        <f t="shared" si="3"/>
        <v>1.7152026020786499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5.9495280274579025</v>
      </c>
      <c r="I29" s="34">
        <f t="shared" si="1"/>
        <v>0.75179680000000004</v>
      </c>
      <c r="J29" s="33">
        <f t="shared" si="6"/>
        <v>0.180431232</v>
      </c>
      <c r="K29" s="33">
        <f t="shared" si="7"/>
        <v>909729.38289216883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0.1518554642899009</v>
      </c>
      <c r="P29" s="43">
        <v>0.52114890550817838</v>
      </c>
      <c r="Q29" s="38">
        <f t="shared" si="10"/>
        <v>2.8145201486407534E-2</v>
      </c>
      <c r="R29" s="45">
        <f t="shared" si="11"/>
        <v>31.472234042197247</v>
      </c>
      <c r="S29" s="45">
        <f t="shared" si="11"/>
        <v>8.700677199810908</v>
      </c>
      <c r="T29" s="45">
        <f t="shared" si="11"/>
        <v>29.859632783480762</v>
      </c>
      <c r="U29" s="45">
        <f t="shared" si="11"/>
        <v>1.6126012587164829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6.1732145028271317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953211.19921464834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0.1463126130916737</v>
      </c>
      <c r="P30" s="43">
        <v>0.50621371195696774</v>
      </c>
      <c r="Q30" s="38">
        <f t="shared" si="10"/>
        <v>2.642178229358505E-2</v>
      </c>
      <c r="R30" s="45">
        <f t="shared" si="11"/>
        <v>30.517765839421301</v>
      </c>
      <c r="S30" s="45">
        <f t="shared" si="11"/>
        <v>8.3830952196834581</v>
      </c>
      <c r="T30" s="45">
        <f t="shared" si="11"/>
        <v>29.003909226785389</v>
      </c>
      <c r="U30" s="45">
        <f t="shared" si="11"/>
        <v>1.5138566126359116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6.3970773721093783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997392.92388469179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0.14115755182911963</v>
      </c>
      <c r="P31" s="43">
        <v>0.49209988249206177</v>
      </c>
      <c r="Q31" s="38">
        <f t="shared" si="10"/>
        <v>2.4768120732410803E-2</v>
      </c>
      <c r="R31" s="45">
        <f t="shared" si="11"/>
        <v>29.614355150116502</v>
      </c>
      <c r="S31" s="45">
        <f t="shared" si="11"/>
        <v>8.0877319662077287</v>
      </c>
      <c r="T31" s="45">
        <f t="shared" si="11"/>
        <v>28.195246365678891</v>
      </c>
      <c r="U31" s="45">
        <f t="shared" si="11"/>
        <v>1.4191087844376125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6.6210987434128263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1042272.5357825087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0.13635120748084348</v>
      </c>
      <c r="P32" s="43">
        <v>0.47874503036947874</v>
      </c>
      <c r="Q32" s="38">
        <f t="shared" si="10"/>
        <v>2.3184208046859334E-2</v>
      </c>
      <c r="R32" s="45">
        <f t="shared" si="11"/>
        <v>28.758426975471835</v>
      </c>
      <c r="S32" s="45">
        <f t="shared" si="11"/>
        <v>7.8123487201649491</v>
      </c>
      <c r="T32" s="45">
        <f t="shared" si="11"/>
        <v>27.430069703033556</v>
      </c>
      <c r="U32" s="45">
        <f t="shared" si="11"/>
        <v>1.3283572724382813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6.8452630551150113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1087848.2765476161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0.13185955516138562</v>
      </c>
      <c r="P33" s="43">
        <v>0.46609068001924325</v>
      </c>
      <c r="Q33" s="38">
        <f t="shared" si="10"/>
        <v>2.1671027439467916E-2</v>
      </c>
      <c r="R33" s="45">
        <f t="shared" si="11"/>
        <v>27.946687245478877</v>
      </c>
      <c r="S33" s="45">
        <f t="shared" si="11"/>
        <v>7.5549959992198668</v>
      </c>
      <c r="T33" s="45">
        <f t="shared" si="11"/>
        <v>26.705028835485166</v>
      </c>
      <c r="U33" s="45">
        <f t="shared" si="11"/>
        <v>1.2416584099937107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7.0695567099962204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1124077.9217014443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0.12765283294901053</v>
      </c>
      <c r="P34" s="43">
        <v>0.45375081499290043</v>
      </c>
      <c r="Q34" s="38">
        <f t="shared" si="10"/>
        <v>2.056164469293259E-2</v>
      </c>
      <c r="R34" s="45">
        <f t="shared" si="11"/>
        <v>27.176102110467237</v>
      </c>
      <c r="S34" s="45">
        <f t="shared" si="11"/>
        <v>7.3139685708668374</v>
      </c>
      <c r="T34" s="45">
        <f t="shared" si="11"/>
        <v>25.998006649714632</v>
      </c>
      <c r="U34" s="45">
        <f t="shared" si="11"/>
        <v>1.1780954607526051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7.2939677759373982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1160363.360891765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0.1237048980389728</v>
      </c>
      <c r="P35" s="43">
        <v>0.44203979486282879</v>
      </c>
      <c r="Q35" s="38">
        <f t="shared" si="10"/>
        <v>1.9492941032287048E-2</v>
      </c>
      <c r="R35" s="45">
        <f t="shared" si="11"/>
        <v>26.443877873916211</v>
      </c>
      <c r="S35" s="45">
        <f t="shared" si="11"/>
        <v>7.0877685627293152</v>
      </c>
      <c r="T35" s="45">
        <f t="shared" si="11"/>
        <v>25.327014622468777</v>
      </c>
      <c r="U35" s="45">
        <f t="shared" si="11"/>
        <v>1.1168632514474339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7.5184857395225695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1196702.9498617444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0.1199926955688126</v>
      </c>
      <c r="P36" s="43">
        <v>0.43091291093312711</v>
      </c>
      <c r="Q36" s="38">
        <f t="shared" si="10"/>
        <v>1.846472337049837E-2</v>
      </c>
      <c r="R36" s="45">
        <f t="shared" si="11"/>
        <v>25.747441853171065</v>
      </c>
      <c r="S36" s="45">
        <f t="shared" si="11"/>
        <v>6.8750750284910973</v>
      </c>
      <c r="T36" s="45">
        <f t="shared" si="11"/>
        <v>24.689491134164932</v>
      </c>
      <c r="U36" s="45">
        <f t="shared" si="11"/>
        <v>1.0579507190061328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7.7431013019865507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1233095.2343092058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0.11649581787937946</v>
      </c>
      <c r="P37" s="43">
        <v>0.42032959707854756</v>
      </c>
      <c r="Q37" s="38">
        <f t="shared" si="10"/>
        <v>1.7476198601162618E-2</v>
      </c>
      <c r="R37" s="45">
        <f t="shared" si="11"/>
        <v>25.084424338814244</v>
      </c>
      <c r="S37" s="45">
        <f t="shared" si="11"/>
        <v>6.6747186954131195</v>
      </c>
      <c r="T37" s="45">
        <f t="shared" si="11"/>
        <v>24.083111917035193</v>
      </c>
      <c r="U37" s="45">
        <f t="shared" si="11"/>
        <v>1.001312421779051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7.9678062092823172</v>
      </c>
      <c r="I38" s="34">
        <f t="shared" si="1"/>
        <v>0.78339000000000003</v>
      </c>
      <c r="J38" s="33">
        <f t="shared" si="6"/>
        <v>0.1880136</v>
      </c>
      <c r="K38" s="33">
        <f t="shared" si="7"/>
        <v>1269538.9233131544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0.11319613682822824</v>
      </c>
      <c r="P38" s="43">
        <v>0.41025429875886871</v>
      </c>
      <c r="Q38" s="38">
        <f t="shared" si="10"/>
        <v>1.6524810416695179E-2</v>
      </c>
      <c r="R38" s="45">
        <f t="shared" si="11"/>
        <v>24.452641740112796</v>
      </c>
      <c r="S38" s="45">
        <f t="shared" si="11"/>
        <v>6.4856608974428633</v>
      </c>
      <c r="T38" s="45">
        <f t="shared" si="11"/>
        <v>23.505839845982344</v>
      </c>
      <c r="U38" s="45">
        <f t="shared" si="11"/>
        <v>0.94680189413045301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8.192593109813302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1289821.8637275179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0.11007749547098965</v>
      </c>
      <c r="P39" s="43">
        <v>0.40022656140913709</v>
      </c>
      <c r="Q39" s="38">
        <f t="shared" si="10"/>
        <v>1.6035877950874411E-2</v>
      </c>
      <c r="R39" s="45">
        <f t="shared" si="11"/>
        <v>23.850080945149021</v>
      </c>
      <c r="S39" s="45">
        <f t="shared" si="11"/>
        <v>6.3069759098581404</v>
      </c>
      <c r="T39" s="45">
        <f t="shared" si="11"/>
        <v>22.93129281777702</v>
      </c>
      <c r="U39" s="45">
        <f t="shared" si="11"/>
        <v>0.91878812737199866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8.4174554347304635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1309264.1438417053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0.10712544826682173</v>
      </c>
      <c r="P40" s="43">
        <v>0.39065706908615278</v>
      </c>
      <c r="Q40" s="38">
        <f t="shared" si="10"/>
        <v>1.5566305157205584E-2</v>
      </c>
      <c r="R40" s="45">
        <f t="shared" si="11"/>
        <v>23.274884883707784</v>
      </c>
      <c r="S40" s="45">
        <f t="shared" si="11"/>
        <v>6.1378360641359251</v>
      </c>
      <c r="T40" s="45">
        <f t="shared" si="11"/>
        <v>22.383001295587178</v>
      </c>
      <c r="U40" s="45">
        <f t="shared" si="11"/>
        <v>0.89188358812060742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8.6423872967379225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1327864.4300849386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0.10432704116088175</v>
      </c>
      <c r="P41" s="43">
        <v>0.38151975028919327</v>
      </c>
      <c r="Q41" s="38">
        <f t="shared" si="10"/>
        <v>1.5112243325063335E-2</v>
      </c>
      <c r="R41" s="45">
        <f t="shared" si="11"/>
        <v>22.725339253956722</v>
      </c>
      <c r="S41" s="45">
        <f t="shared" si="11"/>
        <v>5.977499147606145</v>
      </c>
      <c r="T41" s="45">
        <f t="shared" si="11"/>
        <v>21.859471492455842</v>
      </c>
      <c r="U41" s="45">
        <f t="shared" si="11"/>
        <v>0.86586776150087885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8.867383404161064</v>
      </c>
      <c r="I42" s="34">
        <f t="shared" si="1"/>
        <v>0.74610200000000004</v>
      </c>
      <c r="J42" s="33">
        <f t="shared" si="6"/>
        <v>0.17906448</v>
      </c>
      <c r="K42" s="33">
        <f t="shared" si="7"/>
        <v>1345621.5239209584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0.10167062460730422</v>
      </c>
      <c r="P42" s="43">
        <v>0.3727945284660622</v>
      </c>
      <c r="Q42" s="38">
        <f t="shared" si="10"/>
        <v>1.4666128242659449E-2</v>
      </c>
      <c r="R42" s="45">
        <f t="shared" si="11"/>
        <v>22.199860356776998</v>
      </c>
      <c r="S42" s="45">
        <f t="shared" si="11"/>
        <v>5.8252976904574645</v>
      </c>
      <c r="T42" s="45">
        <f t="shared" si="11"/>
        <v>21.359553106674991</v>
      </c>
      <c r="U42" s="45">
        <f t="shared" si="11"/>
        <v>0.84030725010200524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9.0924389876641776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1362534.3452199078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9.9145693936680837E-2</v>
      </c>
      <c r="P43" s="43">
        <v>0.36446571703537312</v>
      </c>
      <c r="Q43" s="38">
        <f t="shared" si="10"/>
        <v>1.4218091020436474E-2</v>
      </c>
      <c r="R43" s="45">
        <f t="shared" si="11"/>
        <v>21.696983971540053</v>
      </c>
      <c r="S43" s="45">
        <f t="shared" si="11"/>
        <v>5.6806298194676081</v>
      </c>
      <c r="T43" s="45">
        <f t="shared" si="11"/>
        <v>20.882347363336191</v>
      </c>
      <c r="U43" s="45">
        <f t="shared" si="11"/>
        <v>0.81463660820386385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9.3175497375023753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1349115.3790288088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9.6742752529028211E-2</v>
      </c>
      <c r="P44" s="43">
        <v>0.35528843161147766</v>
      </c>
      <c r="Q44" s="38">
        <f t="shared" si="10"/>
        <v>1.4989368645735079E-2</v>
      </c>
      <c r="R44" s="45">
        <f t="shared" si="11"/>
        <v>21.2153552021264</v>
      </c>
      <c r="S44" s="45">
        <f t="shared" si="11"/>
        <v>5.5429514183918878</v>
      </c>
      <c r="T44" s="45">
        <f t="shared" si="11"/>
        <v>20.356527641160053</v>
      </c>
      <c r="U44" s="45">
        <f t="shared" si="11"/>
        <v>0.85882756096634649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9.542711749586493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1333425.1742253588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9.4453194091560291E-2</v>
      </c>
      <c r="P45" s="43">
        <v>0.34648642128771107</v>
      </c>
      <c r="Q45" s="38">
        <f t="shared" si="10"/>
        <v>1.5734311144820656E-2</v>
      </c>
      <c r="R45" s="45">
        <f t="shared" si="11"/>
        <v>20.753719220521525</v>
      </c>
      <c r="S45" s="45">
        <f t="shared" si="11"/>
        <v>5.4117693829764084</v>
      </c>
      <c r="T45" s="45">
        <f t="shared" si="11"/>
        <v>19.852209598377648</v>
      </c>
      <c r="U45" s="45">
        <f t="shared" si="11"/>
        <v>0.9015096221438782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9.7679214789530384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1315462.4751465265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9.2269201009214832E-2</v>
      </c>
      <c r="P46" s="43">
        <v>0.33808412087008793</v>
      </c>
      <c r="Q46" s="38">
        <f t="shared" si="10"/>
        <v>1.6408182208529687E-2</v>
      </c>
      <c r="R46" s="45">
        <f t="shared" si="11"/>
        <v>20.310912836277229</v>
      </c>
      <c r="S46" s="45">
        <f t="shared" si="11"/>
        <v>5.2866357968722459</v>
      </c>
      <c r="T46" s="45">
        <f t="shared" si="11"/>
        <v>19.370793246246834</v>
      </c>
      <c r="U46" s="45">
        <f t="shared" si="11"/>
        <v>0.94011959003039713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9.9931756994820535</v>
      </c>
      <c r="I47" s="34">
        <f t="shared" si="1"/>
        <v>0.6372544</v>
      </c>
      <c r="J47" s="33">
        <f t="shared" si="6"/>
        <v>0.15294105599999999</v>
      </c>
      <c r="K47" s="33">
        <f t="shared" si="7"/>
        <v>1295226.139213834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9.0183656272023238E-2</v>
      </c>
      <c r="P47" s="43">
        <v>0.33013989322982168</v>
      </c>
      <c r="Q47" s="38">
        <f t="shared" si="10"/>
        <v>1.6933782905976191E-2</v>
      </c>
      <c r="R47" s="45">
        <f t="shared" si="11"/>
        <v>19.885856822671617</v>
      </c>
      <c r="S47" s="45">
        <f t="shared" si="11"/>
        <v>5.1671428854454469</v>
      </c>
      <c r="T47" s="45">
        <f t="shared" si="11"/>
        <v>18.915622530968403</v>
      </c>
      <c r="U47" s="45">
        <f t="shared" si="11"/>
        <v>0.97023429170321429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10.218471468907453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1272715.1245076468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8.8190066915516466E-2</v>
      </c>
      <c r="P48" s="43">
        <v>0.32276807496336352</v>
      </c>
      <c r="Q48" s="38">
        <f t="shared" si="10"/>
        <v>1.7179284152252727E-2</v>
      </c>
      <c r="R48" s="45">
        <f t="shared" si="11"/>
        <v>19.477548933942966</v>
      </c>
      <c r="S48" s="45">
        <f t="shared" si="11"/>
        <v>5.0529186292354078</v>
      </c>
      <c r="T48" s="45">
        <f t="shared" si="11"/>
        <v>18.493248456962903</v>
      </c>
      <c r="U48" s="45">
        <f t="shared" si="11"/>
        <v>0.98430047698006162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10.443806098327522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1040624.5215215379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8.628249726031792E-2</v>
      </c>
      <c r="P49" s="43">
        <v>0.30757986258869191</v>
      </c>
      <c r="Q49" s="38">
        <f t="shared" si="10"/>
        <v>2.5517229627792404E-2</v>
      </c>
      <c r="R49" s="45">
        <f t="shared" si="11"/>
        <v>19.085057552084535</v>
      </c>
      <c r="S49" s="45">
        <f t="shared" si="11"/>
        <v>4.943622938865305</v>
      </c>
      <c r="T49" s="45">
        <f t="shared" si="11"/>
        <v>17.62302798954585</v>
      </c>
      <c r="U49" s="45">
        <f t="shared" si="11"/>
        <v>1.4620295625386852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10.669177125555706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797310.42759554414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8.4455510521834684E-2</v>
      </c>
      <c r="P50" s="43">
        <v>0.290885651493688</v>
      </c>
      <c r="Q50" s="38">
        <f t="shared" si="10"/>
        <v>3.5622095936418019E-2</v>
      </c>
      <c r="R50" s="45">
        <f t="shared" si="11"/>
        <v>18.707515906068526</v>
      </c>
      <c r="S50" s="45">
        <f t="shared" si="11"/>
        <v>4.8389443095238445</v>
      </c>
      <c r="T50" s="45">
        <f t="shared" si="11"/>
        <v>16.666520151501654</v>
      </c>
      <c r="U50" s="45">
        <f t="shared" si="11"/>
        <v>2.0409957545668727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10.894582291759956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542770.01017642801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8.2704117593706147E-2</v>
      </c>
      <c r="P51" s="43">
        <v>0.27137426720415092</v>
      </c>
      <c r="Q51" s="38">
        <f t="shared" si="10"/>
        <v>4.8790969514901028E-2</v>
      </c>
      <c r="R51" s="45">
        <f t="shared" si="11"/>
        <v>18.344116810808607</v>
      </c>
      <c r="S51" s="45">
        <f t="shared" si="11"/>
        <v>4.7385968864730197</v>
      </c>
      <c r="T51" s="45">
        <f t="shared" si="11"/>
        <v>15.548600179253318</v>
      </c>
      <c r="U51" s="45">
        <f t="shared" si="11"/>
        <v>2.7955166315552904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11.120019520927496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277000.66633582127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8.1023731999725818E-2</v>
      </c>
      <c r="P52" s="43">
        <v>0.24485198142295611</v>
      </c>
      <c r="Q52" s="38">
        <f t="shared" si="10"/>
        <v>6.9204446999011238E-2</v>
      </c>
      <c r="R52" s="45">
        <f t="shared" si="11"/>
        <v>17.99410787753116</v>
      </c>
      <c r="S52" s="45">
        <f t="shared" si="11"/>
        <v>4.6423178839833632</v>
      </c>
      <c r="T52" s="45">
        <f t="shared" si="11"/>
        <v>14.028985140951022</v>
      </c>
      <c r="U52" s="45">
        <f t="shared" si="11"/>
        <v>3.9651227365801396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11.232749555859398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139904.39072075172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8.0208833899531373E-2</v>
      </c>
      <c r="P53" s="43">
        <v>0.22308677519671238</v>
      </c>
      <c r="Q53" s="38">
        <f t="shared" si="10"/>
        <v>8.7999026468445374E-2</v>
      </c>
      <c r="R53" s="45">
        <f t="shared" si="11"/>
        <v>17.823903501857338</v>
      </c>
      <c r="S53" s="45">
        <f t="shared" si="11"/>
        <v>4.5956276621089929</v>
      </c>
      <c r="T53" s="45">
        <f t="shared" si="11"/>
        <v>12.781930683955395</v>
      </c>
      <c r="U53" s="45">
        <f t="shared" si="11"/>
        <v>5.0419728179019412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11.345486901764861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7.9410130166432544E-2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4.5498653091210866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0.5760461748131942</v>
      </c>
      <c r="G57" s="32">
        <f t="shared" ref="G57:G98" si="37">2*(1+2*L13)*((0.044/(K13^(1/6)))-(5/(K13^(2/3))))</f>
        <v>1.2068850729570015E-2</v>
      </c>
      <c r="H57" s="32">
        <f>G57/F57</f>
        <v>2.0951186306347434E-2</v>
      </c>
      <c r="I57" s="32">
        <f t="shared" ref="I57:I98" si="38">($B$2*$B$6)/(2*G13*TAN(O13))-0.5</f>
        <v>24.632741228718345</v>
      </c>
      <c r="J57" s="30">
        <f t="shared" ref="J57:J98" si="39">(2/PI())*ACOS((COSH((G13*I57)/$B$6))/COSH(I57))</f>
        <v>0.99999999823959707</v>
      </c>
      <c r="K57" s="4">
        <f t="shared" ref="K57:K98" si="40">(($B$2*J13*F57*COS(P13))/(8*PI()*J57*G13*(SIN(P13)^2)))*(1-H57*TAN(P13))</f>
        <v>0.45144876853412313</v>
      </c>
      <c r="L57" s="31">
        <f>K57/(1-K57)</f>
        <v>0.82298378462797395</v>
      </c>
      <c r="M57" s="4">
        <f t="shared" ref="M57:M98" si="41">(($B$2*J13*F57)/(8*PI()*J57*G13*COS(P13)))*(1+H57*_xlfn.COT(P13))</f>
        <v>0.84320107286080859</v>
      </c>
      <c r="N57" s="4">
        <f t="shared" ref="N57:N98" si="42">M57/(1+M57)</f>
        <v>0.45746559356765515</v>
      </c>
      <c r="O57" s="46">
        <f t="shared" ref="O57:O98" si="43">TAN(P13)-((1+L57)/(1-N57))*TAN(O13)</f>
        <v>-2.4888046112891971E-7</v>
      </c>
      <c r="P57" s="31">
        <f>ABS(O57)</f>
        <v>2.4888046112891971E-7</v>
      </c>
      <c r="Q57" s="4">
        <f t="shared" ref="Q57:Q98" si="44">0.5*$B$9*(H13^2)*J13*F57</f>
        <v>222.191673283212</v>
      </c>
      <c r="R57" s="32">
        <f t="shared" ref="R57:R98" si="45">0.5*$B$9*(H13^2)*J13*G57</f>
        <v>4.6551791426756539</v>
      </c>
      <c r="S57" s="32">
        <f t="shared" ref="S57:S98" si="46">$B$2*(Q57*COS(P13)-R57*SIN(P13))</f>
        <v>517.42401863539624</v>
      </c>
      <c r="T57" s="32">
        <f t="shared" ref="T57:T98" si="47">$B$2*(Q57*SIN(P13)+R57*COS(P13))*G13</f>
        <v>17.348619601799172</v>
      </c>
    </row>
    <row r="58" spans="1:32">
      <c r="F58" s="32">
        <f t="shared" si="36"/>
        <v>0.58527509657019094</v>
      </c>
      <c r="G58" s="32">
        <f t="shared" si="37"/>
        <v>1.1856750392704181E-2</v>
      </c>
      <c r="H58" s="32">
        <f t="shared" ref="H58:H98" si="48">G58/F58</f>
        <v>2.0258422854802303E-2</v>
      </c>
      <c r="I58" s="32">
        <f t="shared" si="38"/>
        <v>24.632741228718345</v>
      </c>
      <c r="J58" s="30">
        <f t="shared" si="39"/>
        <v>0.99999999711892185</v>
      </c>
      <c r="K58" s="4">
        <f t="shared" si="40"/>
        <v>0.48222304389258924</v>
      </c>
      <c r="L58" s="31">
        <f t="shared" ref="L58:L98" si="49">K58/(1-K58)</f>
        <v>0.93133353696906118</v>
      </c>
      <c r="M58" s="4">
        <f t="shared" si="41"/>
        <v>0.75938963092594902</v>
      </c>
      <c r="N58" s="4">
        <f t="shared" si="42"/>
        <v>0.43162106765758873</v>
      </c>
      <c r="O58" s="46">
        <f t="shared" si="43"/>
        <v>-1.032631009878493E-5</v>
      </c>
      <c r="P58" s="31">
        <f t="shared" ref="P58:P98" si="50">ABS(O58)</f>
        <v>1.032631009878493E-5</v>
      </c>
      <c r="Q58" s="4">
        <f t="shared" si="44"/>
        <v>273.76339730262458</v>
      </c>
      <c r="R58" s="32">
        <f t="shared" si="45"/>
        <v>5.5460146647238124</v>
      </c>
      <c r="S58" s="32">
        <f t="shared" si="46"/>
        <v>673.89308175339943</v>
      </c>
      <c r="T58" s="32">
        <f t="shared" si="47"/>
        <v>22.794418156904026</v>
      </c>
    </row>
    <row r="59" spans="1:32">
      <c r="F59" s="32">
        <f t="shared" si="36"/>
        <v>0.58879170085950538</v>
      </c>
      <c r="G59" s="32">
        <f t="shared" si="37"/>
        <v>1.163763050851755E-2</v>
      </c>
      <c r="H59" s="32">
        <f t="shared" si="48"/>
        <v>1.9765276058628524E-2</v>
      </c>
      <c r="I59" s="32">
        <f t="shared" si="38"/>
        <v>24.632741228718345</v>
      </c>
      <c r="J59" s="30">
        <f t="shared" si="39"/>
        <v>0.9999999952847255</v>
      </c>
      <c r="K59" s="4">
        <f t="shared" si="40"/>
        <v>0.50891411102498185</v>
      </c>
      <c r="L59" s="31">
        <f t="shared" si="49"/>
        <v>1.0363036740623404</v>
      </c>
      <c r="M59" s="4">
        <f t="shared" si="41"/>
        <v>0.68804157737060911</v>
      </c>
      <c r="N59" s="4">
        <f t="shared" si="42"/>
        <v>0.40759752993900916</v>
      </c>
      <c r="O59" s="46">
        <f t="shared" si="43"/>
        <v>-1.6366223651864686E-6</v>
      </c>
      <c r="P59" s="31">
        <f t="shared" si="50"/>
        <v>1.6366223651864686E-6</v>
      </c>
      <c r="Q59" s="4">
        <f t="shared" si="44"/>
        <v>330.0257852531027</v>
      </c>
      <c r="R59" s="32">
        <f t="shared" si="45"/>
        <v>6.5230507519932299</v>
      </c>
      <c r="S59" s="32">
        <f t="shared" si="46"/>
        <v>851.02715763328877</v>
      </c>
      <c r="T59" s="32">
        <f t="shared" si="47"/>
        <v>29.073822995009262</v>
      </c>
    </row>
    <row r="60" spans="1:32">
      <c r="F60" s="32">
        <f t="shared" si="36"/>
        <v>0.58806154578664915</v>
      </c>
      <c r="G60" s="32">
        <f t="shared" si="37"/>
        <v>1.1414112854673007E-2</v>
      </c>
      <c r="H60" s="32">
        <f t="shared" si="48"/>
        <v>1.940972494537857E-2</v>
      </c>
      <c r="I60" s="32">
        <f t="shared" si="38"/>
        <v>24.632741228718341</v>
      </c>
      <c r="J60" s="30">
        <f t="shared" si="39"/>
        <v>0.9999999922827556</v>
      </c>
      <c r="K60" s="4">
        <f t="shared" si="40"/>
        <v>0.53219933669493269</v>
      </c>
      <c r="L60" s="31">
        <f t="shared" si="49"/>
        <v>1.1376626380451902</v>
      </c>
      <c r="M60" s="4">
        <f t="shared" si="41"/>
        <v>0.62696914314414209</v>
      </c>
      <c r="N60" s="4">
        <f t="shared" si="42"/>
        <v>0.38536019308424918</v>
      </c>
      <c r="O60" s="46">
        <f t="shared" si="43"/>
        <v>-1.6343370372151611E-5</v>
      </c>
      <c r="P60" s="31">
        <f t="shared" si="50"/>
        <v>1.6343370372151611E-5</v>
      </c>
      <c r="Q60" s="4">
        <f t="shared" si="44"/>
        <v>390.78759928704045</v>
      </c>
      <c r="R60" s="32">
        <f t="shared" si="45"/>
        <v>7.5850798142262734</v>
      </c>
      <c r="S60" s="32">
        <f t="shared" si="46"/>
        <v>1048.1687518978854</v>
      </c>
      <c r="T60" s="32">
        <f t="shared" si="47"/>
        <v>36.193371249282897</v>
      </c>
    </row>
    <row r="61" spans="1:32">
      <c r="F61" s="32">
        <f t="shared" si="36"/>
        <v>0.58422406907797919</v>
      </c>
      <c r="G61" s="32">
        <f t="shared" si="37"/>
        <v>1.1188114192038792E-2</v>
      </c>
      <c r="H61" s="32">
        <f t="shared" si="48"/>
        <v>1.9150382163637732E-2</v>
      </c>
      <c r="I61" s="32">
        <f t="shared" si="38"/>
        <v>24.632741228718341</v>
      </c>
      <c r="J61" s="30">
        <f t="shared" si="39"/>
        <v>0.9999999873695512</v>
      </c>
      <c r="K61" s="4">
        <f t="shared" si="40"/>
        <v>0.55262712750669329</v>
      </c>
      <c r="L61" s="31">
        <f t="shared" si="49"/>
        <v>1.235271876067902</v>
      </c>
      <c r="M61" s="4">
        <f t="shared" si="41"/>
        <v>0.57439476091073005</v>
      </c>
      <c r="N61" s="4">
        <f t="shared" si="42"/>
        <v>0.36483528475314769</v>
      </c>
      <c r="O61" s="46">
        <f t="shared" si="43"/>
        <v>-1.130258267623141E-5</v>
      </c>
      <c r="P61" s="31">
        <f t="shared" si="50"/>
        <v>1.130258267623141E-5</v>
      </c>
      <c r="Q61" s="4">
        <f t="shared" si="44"/>
        <v>455.89752323612532</v>
      </c>
      <c r="R61" s="32">
        <f t="shared" si="45"/>
        <v>8.7306117974277129</v>
      </c>
      <c r="S61" s="32">
        <f t="shared" si="46"/>
        <v>1264.6713126748703</v>
      </c>
      <c r="T61" s="32">
        <f t="shared" si="47"/>
        <v>44.159487881303576</v>
      </c>
    </row>
    <row r="62" spans="1:32">
      <c r="F62" s="32">
        <f t="shared" si="36"/>
        <v>0.57818044905540733</v>
      </c>
      <c r="G62" s="32">
        <f t="shared" si="37"/>
        <v>1.0961039353088429E-2</v>
      </c>
      <c r="H62" s="32">
        <f t="shared" si="48"/>
        <v>1.8957817357878225E-2</v>
      </c>
      <c r="I62" s="32">
        <f t="shared" si="38"/>
        <v>24.632741228718341</v>
      </c>
      <c r="J62" s="30">
        <f t="shared" si="39"/>
        <v>0.99999997932831985</v>
      </c>
      <c r="K62" s="4">
        <f t="shared" si="40"/>
        <v>0.57066926087742942</v>
      </c>
      <c r="L62" s="31">
        <f t="shared" si="49"/>
        <v>1.3292066206200712</v>
      </c>
      <c r="M62" s="4">
        <f t="shared" si="41"/>
        <v>0.52889956466088539</v>
      </c>
      <c r="N62" s="4">
        <f t="shared" si="42"/>
        <v>0.34593479969902202</v>
      </c>
      <c r="O62" s="46">
        <f t="shared" si="43"/>
        <v>-4.7313217188538204E-7</v>
      </c>
      <c r="P62" s="31">
        <f t="shared" si="50"/>
        <v>4.7313217188538204E-7</v>
      </c>
      <c r="Q62" s="4">
        <f t="shared" si="44"/>
        <v>525.26530396289195</v>
      </c>
      <c r="R62" s="32">
        <f t="shared" si="45"/>
        <v>9.9578836969588966</v>
      </c>
      <c r="S62" s="32">
        <f t="shared" si="46"/>
        <v>1500.0158630396552</v>
      </c>
      <c r="T62" s="32">
        <f t="shared" si="47"/>
        <v>52.982377864106965</v>
      </c>
    </row>
    <row r="63" spans="1:32">
      <c r="F63" s="32">
        <f t="shared" si="36"/>
        <v>0.56483552705290518</v>
      </c>
      <c r="G63" s="32">
        <f t="shared" si="37"/>
        <v>1.0776917557026538E-2</v>
      </c>
      <c r="H63" s="32">
        <f t="shared" si="48"/>
        <v>1.907974452891863E-2</v>
      </c>
      <c r="I63" s="32">
        <f t="shared" si="38"/>
        <v>24.632741228718345</v>
      </c>
      <c r="J63" s="30">
        <f t="shared" si="39"/>
        <v>0.99999996616758935</v>
      </c>
      <c r="K63" s="4">
        <f t="shared" si="40"/>
        <v>0.58597353952903597</v>
      </c>
      <c r="L63" s="31">
        <f t="shared" si="49"/>
        <v>1.4153045649847558</v>
      </c>
      <c r="M63" s="4">
        <f t="shared" si="41"/>
        <v>0.48325129050211962</v>
      </c>
      <c r="N63" s="4">
        <f t="shared" si="42"/>
        <v>0.32580540707874683</v>
      </c>
      <c r="O63" s="46">
        <f t="shared" si="43"/>
        <v>-7.202175667297972E-6</v>
      </c>
      <c r="P63" s="31">
        <f t="shared" si="50"/>
        <v>7.202175667297972E-6</v>
      </c>
      <c r="Q63" s="4">
        <f t="shared" si="44"/>
        <v>592.71088401550799</v>
      </c>
      <c r="R63" s="32">
        <f t="shared" si="45"/>
        <v>11.308772246525413</v>
      </c>
      <c r="S63" s="32">
        <f t="shared" si="46"/>
        <v>1740.1416278092636</v>
      </c>
      <c r="T63" s="32">
        <f t="shared" si="47"/>
        <v>61.856814954477159</v>
      </c>
    </row>
    <row r="64" spans="1:32">
      <c r="F64" s="32">
        <f t="shared" si="36"/>
        <v>0.55043801258657843</v>
      </c>
      <c r="G64" s="32">
        <f t="shared" si="37"/>
        <v>1.0593030616953877E-2</v>
      </c>
      <c r="H64" s="32">
        <f t="shared" si="48"/>
        <v>1.9244729424074247E-2</v>
      </c>
      <c r="I64" s="32">
        <f t="shared" si="38"/>
        <v>24.632741228718345</v>
      </c>
      <c r="J64" s="30">
        <f t="shared" si="39"/>
        <v>0.99999994462800423</v>
      </c>
      <c r="K64" s="4">
        <f t="shared" si="40"/>
        <v>0.59947368191702288</v>
      </c>
      <c r="L64" s="31">
        <f t="shared" si="49"/>
        <v>1.4967148345862999</v>
      </c>
      <c r="M64" s="4">
        <f t="shared" si="41"/>
        <v>0.44343467803581404</v>
      </c>
      <c r="N64" s="4">
        <f t="shared" si="42"/>
        <v>0.30720799824431799</v>
      </c>
      <c r="O64" s="46">
        <f t="shared" si="43"/>
        <v>-4.944244536009279E-8</v>
      </c>
      <c r="P64" s="31">
        <f t="shared" si="50"/>
        <v>4.944244536009279E-8</v>
      </c>
      <c r="Q64" s="4">
        <f t="shared" si="44"/>
        <v>662.49488974941778</v>
      </c>
      <c r="R64" s="32">
        <f t="shared" si="45"/>
        <v>12.749534898059444</v>
      </c>
      <c r="S64" s="32">
        <f t="shared" si="46"/>
        <v>1992.7403538284905</v>
      </c>
      <c r="T64" s="32">
        <f t="shared" si="47"/>
        <v>71.300592773254593</v>
      </c>
    </row>
    <row r="65" spans="6:20">
      <c r="F65" s="32">
        <f t="shared" si="36"/>
        <v>0.53542711413622801</v>
      </c>
      <c r="G65" s="32">
        <f t="shared" si="37"/>
        <v>1.0409924491766184E-2</v>
      </c>
      <c r="H65" s="32">
        <f t="shared" si="48"/>
        <v>1.9442281156343534E-2</v>
      </c>
      <c r="I65" s="32">
        <f t="shared" si="38"/>
        <v>24.632741228718341</v>
      </c>
      <c r="J65" s="30">
        <f t="shared" si="39"/>
        <v>0.99999990937512218</v>
      </c>
      <c r="K65" s="4">
        <f t="shared" si="40"/>
        <v>0.61145550258952108</v>
      </c>
      <c r="L65" s="31">
        <f t="shared" si="49"/>
        <v>1.5737077906511883</v>
      </c>
      <c r="M65" s="4">
        <f t="shared" si="41"/>
        <v>0.40851347499332058</v>
      </c>
      <c r="N65" s="4">
        <f t="shared" si="42"/>
        <v>0.29003164133396581</v>
      </c>
      <c r="O65" s="46">
        <f t="shared" si="43"/>
        <v>-4.6001956616192885E-6</v>
      </c>
      <c r="P65" s="31">
        <f t="shared" si="50"/>
        <v>4.6001956616192885E-6</v>
      </c>
      <c r="Q65" s="4">
        <f t="shared" si="44"/>
        <v>734.43852246330221</v>
      </c>
      <c r="R65" s="32">
        <f t="shared" si="45"/>
        <v>14.279160245781048</v>
      </c>
      <c r="S65" s="32">
        <f t="shared" si="46"/>
        <v>2256.8085509616412</v>
      </c>
      <c r="T65" s="32">
        <f t="shared" si="47"/>
        <v>81.285785898925255</v>
      </c>
    </row>
    <row r="66" spans="6:20">
      <c r="F66" s="32">
        <f t="shared" si="36"/>
        <v>0.52012210576287876</v>
      </c>
      <c r="G66" s="32">
        <f t="shared" si="37"/>
        <v>1.0228001631291195E-2</v>
      </c>
      <c r="H66" s="32">
        <f t="shared" si="48"/>
        <v>1.9664616285226866E-2</v>
      </c>
      <c r="I66" s="32">
        <f t="shared" si="38"/>
        <v>24.632741228718345</v>
      </c>
      <c r="J66" s="30">
        <f t="shared" si="39"/>
        <v>0.99999985167829797</v>
      </c>
      <c r="K66" s="4">
        <f t="shared" si="40"/>
        <v>0.62213872383497326</v>
      </c>
      <c r="L66" s="31">
        <f t="shared" si="49"/>
        <v>1.646473886261002</v>
      </c>
      <c r="M66" s="4">
        <f t="shared" si="41"/>
        <v>0.37772203275033306</v>
      </c>
      <c r="N66" s="4">
        <f t="shared" si="42"/>
        <v>0.27416418099686646</v>
      </c>
      <c r="O66" s="46">
        <f t="shared" si="43"/>
        <v>-8.3168582354353759E-8</v>
      </c>
      <c r="P66" s="31">
        <f t="shared" si="50"/>
        <v>8.3168582354353759E-8</v>
      </c>
      <c r="Q66" s="4">
        <f t="shared" si="44"/>
        <v>808.37802708163485</v>
      </c>
      <c r="R66" s="32">
        <f t="shared" si="45"/>
        <v>15.896443715969081</v>
      </c>
      <c r="S66" s="32">
        <f t="shared" si="46"/>
        <v>2531.4140548445935</v>
      </c>
      <c r="T66" s="32">
        <f t="shared" si="47"/>
        <v>91.786203148644688</v>
      </c>
    </row>
    <row r="67" spans="6:20">
      <c r="F67" s="32">
        <f t="shared" si="36"/>
        <v>0.5047699582276457</v>
      </c>
      <c r="G67" s="32">
        <f t="shared" si="37"/>
        <v>1.0047556799415212E-2</v>
      </c>
      <c r="H67" s="32">
        <f t="shared" si="48"/>
        <v>1.9905219468080694E-2</v>
      </c>
      <c r="I67" s="32">
        <f t="shared" si="38"/>
        <v>24.632741228718345</v>
      </c>
      <c r="J67" s="30">
        <f t="shared" si="39"/>
        <v>0.99999975724847312</v>
      </c>
      <c r="K67" s="4">
        <f t="shared" si="40"/>
        <v>0.63172029881642022</v>
      </c>
      <c r="L67" s="31">
        <f t="shared" si="49"/>
        <v>1.7153274991431602</v>
      </c>
      <c r="M67" s="4">
        <f t="shared" si="41"/>
        <v>0.3504426552609064</v>
      </c>
      <c r="N67" s="4">
        <f t="shared" si="42"/>
        <v>0.25950206319068075</v>
      </c>
      <c r="O67" s="46">
        <f t="shared" si="43"/>
        <v>-7.461633657945832E-6</v>
      </c>
      <c r="P67" s="31">
        <f t="shared" si="50"/>
        <v>7.461633657945832E-6</v>
      </c>
      <c r="Q67" s="4">
        <f t="shared" si="44"/>
        <v>884.18977059293263</v>
      </c>
      <c r="R67" s="32">
        <f t="shared" si="45"/>
        <v>17.599991435084245</v>
      </c>
      <c r="S67" s="32">
        <f t="shared" si="46"/>
        <v>2815.7873044550834</v>
      </c>
      <c r="T67" s="32">
        <f t="shared" si="47"/>
        <v>102.78012615596869</v>
      </c>
    </row>
    <row r="68" spans="6:20">
      <c r="F68" s="32">
        <f t="shared" si="36"/>
        <v>0.49009831696240774</v>
      </c>
      <c r="G68" s="32">
        <f t="shared" si="37"/>
        <v>9.9028245107232928E-3</v>
      </c>
      <c r="H68" s="32">
        <f t="shared" si="48"/>
        <v>2.0205791711549327E-2</v>
      </c>
      <c r="I68" s="32">
        <f t="shared" si="38"/>
        <v>24.632741228718345</v>
      </c>
      <c r="J68" s="30">
        <f t="shared" si="39"/>
        <v>0.99999960269938126</v>
      </c>
      <c r="K68" s="4">
        <f t="shared" si="40"/>
        <v>0.64011125849461925</v>
      </c>
      <c r="L68" s="31">
        <f t="shared" si="49"/>
        <v>1.7786365192117266</v>
      </c>
      <c r="M68" s="4">
        <f t="shared" si="41"/>
        <v>0.32516773446105784</v>
      </c>
      <c r="N68" s="4">
        <f t="shared" si="42"/>
        <v>0.24537854794155753</v>
      </c>
      <c r="O68" s="46">
        <f t="shared" si="43"/>
        <v>-3.9079939395669783E-8</v>
      </c>
      <c r="P68" s="31">
        <f t="shared" si="50"/>
        <v>3.9079939395669783E-8</v>
      </c>
      <c r="Q68" s="4">
        <f t="shared" si="44"/>
        <v>959.16453499801196</v>
      </c>
      <c r="R68" s="32">
        <f t="shared" si="45"/>
        <v>19.380678811274894</v>
      </c>
      <c r="S68" s="32">
        <f t="shared" si="46"/>
        <v>3102.2125913862228</v>
      </c>
      <c r="T68" s="32">
        <f t="shared" si="47"/>
        <v>113.84413418297794</v>
      </c>
    </row>
    <row r="69" spans="6:20">
      <c r="F69" s="32">
        <f t="shared" si="36"/>
        <v>0.47557876115501108</v>
      </c>
      <c r="G69" s="32">
        <f t="shared" si="37"/>
        <v>9.7595743266342006E-3</v>
      </c>
      <c r="H69" s="32">
        <f t="shared" si="48"/>
        <v>2.0521467996030097E-2</v>
      </c>
      <c r="I69" s="32">
        <f t="shared" si="38"/>
        <v>24.632741228718345</v>
      </c>
      <c r="J69" s="30">
        <f t="shared" si="39"/>
        <v>0.99999934975576144</v>
      </c>
      <c r="K69" s="4">
        <f t="shared" si="40"/>
        <v>0.64767443195563568</v>
      </c>
      <c r="L69" s="31">
        <f t="shared" si="49"/>
        <v>1.8382839359364389</v>
      </c>
      <c r="M69" s="4">
        <f t="shared" si="41"/>
        <v>0.30262573357466205</v>
      </c>
      <c r="N69" s="4">
        <f t="shared" si="42"/>
        <v>0.23231978746819112</v>
      </c>
      <c r="O69" s="46">
        <f t="shared" si="43"/>
        <v>-4.292460473398485E-6</v>
      </c>
      <c r="P69" s="31">
        <f t="shared" si="50"/>
        <v>4.292460473398485E-6</v>
      </c>
      <c r="Q69" s="4">
        <f t="shared" si="44"/>
        <v>1035.3754857770746</v>
      </c>
      <c r="R69" s="32">
        <f t="shared" si="45"/>
        <v>21.247424895248347</v>
      </c>
      <c r="S69" s="32">
        <f t="shared" si="46"/>
        <v>3395.5138651017269</v>
      </c>
      <c r="T69" s="32">
        <f t="shared" si="47"/>
        <v>125.27902615442189</v>
      </c>
    </row>
    <row r="70" spans="6:20">
      <c r="F70" s="32">
        <f t="shared" si="36"/>
        <v>0.4613076137017077</v>
      </c>
      <c r="G70" s="32">
        <f t="shared" si="37"/>
        <v>9.6178867582017453E-3</v>
      </c>
      <c r="H70" s="32">
        <f t="shared" si="48"/>
        <v>2.0849182785049145E-2</v>
      </c>
      <c r="I70" s="32">
        <f t="shared" si="38"/>
        <v>24.632741228718345</v>
      </c>
      <c r="J70" s="30">
        <f t="shared" si="39"/>
        <v>0.99999893577419696</v>
      </c>
      <c r="K70" s="4">
        <f t="shared" si="40"/>
        <v>0.65451281366112801</v>
      </c>
      <c r="L70" s="31">
        <f t="shared" si="49"/>
        <v>1.8944633536108846</v>
      </c>
      <c r="M70" s="4">
        <f t="shared" si="41"/>
        <v>0.28243473279794734</v>
      </c>
      <c r="N70" s="4">
        <f t="shared" si="42"/>
        <v>0.22023322167962997</v>
      </c>
      <c r="O70" s="46">
        <f t="shared" si="43"/>
        <v>-1.1740474384902555E-6</v>
      </c>
      <c r="P70" s="31">
        <f t="shared" si="50"/>
        <v>1.1740474384902555E-6</v>
      </c>
      <c r="Q70" s="4">
        <f t="shared" si="44"/>
        <v>1112.7182862890843</v>
      </c>
      <c r="R70" s="32">
        <f t="shared" si="45"/>
        <v>23.199266939107762</v>
      </c>
      <c r="S70" s="32">
        <f t="shared" si="46"/>
        <v>3695.0455408946887</v>
      </c>
      <c r="T70" s="32">
        <f t="shared" si="47"/>
        <v>137.06418435796178</v>
      </c>
    </row>
    <row r="71" spans="6:20">
      <c r="F71" s="32">
        <f t="shared" si="36"/>
        <v>0.44735908604225838</v>
      </c>
      <c r="G71" s="32">
        <f t="shared" si="37"/>
        <v>9.4778143050782242E-3</v>
      </c>
      <c r="H71" s="32">
        <f t="shared" si="48"/>
        <v>2.1186144644847856E-2</v>
      </c>
      <c r="I71" s="32">
        <f t="shared" si="38"/>
        <v>24.632741228718345</v>
      </c>
      <c r="J71" s="30">
        <f t="shared" si="39"/>
        <v>0.99999825822899646</v>
      </c>
      <c r="K71" s="4">
        <f t="shared" si="40"/>
        <v>0.66072412032901118</v>
      </c>
      <c r="L71" s="31">
        <f t="shared" si="49"/>
        <v>1.9474538566365085</v>
      </c>
      <c r="M71" s="4">
        <f t="shared" si="41"/>
        <v>0.26427981984724869</v>
      </c>
      <c r="N71" s="4">
        <f t="shared" si="42"/>
        <v>0.20903586033602845</v>
      </c>
      <c r="O71" s="46">
        <f t="shared" si="43"/>
        <v>-2.3308519114806359E-8</v>
      </c>
      <c r="P71" s="31">
        <f t="shared" si="50"/>
        <v>2.3308519114806359E-8</v>
      </c>
      <c r="Q71" s="4">
        <f t="shared" si="44"/>
        <v>1191.115104499999</v>
      </c>
      <c r="R71" s="32">
        <f t="shared" si="45"/>
        <v>25.23513689260005</v>
      </c>
      <c r="S71" s="32">
        <f t="shared" si="46"/>
        <v>4000.2866218000599</v>
      </c>
      <c r="T71" s="32">
        <f t="shared" si="47"/>
        <v>149.18265464785779</v>
      </c>
    </row>
    <row r="72" spans="6:20">
      <c r="F72" s="32">
        <f t="shared" si="36"/>
        <v>0.43378475291397717</v>
      </c>
      <c r="G72" s="32">
        <f t="shared" si="37"/>
        <v>9.3393880452531473E-3</v>
      </c>
      <c r="H72" s="32">
        <f t="shared" si="48"/>
        <v>2.1530005336783287E-2</v>
      </c>
      <c r="I72" s="32">
        <f t="shared" si="38"/>
        <v>24.632741228718345</v>
      </c>
      <c r="J72" s="30">
        <f t="shared" si="39"/>
        <v>0.99999714932092354</v>
      </c>
      <c r="K72" s="4">
        <f t="shared" si="40"/>
        <v>0.6663917183057918</v>
      </c>
      <c r="L72" s="31">
        <f t="shared" si="49"/>
        <v>1.9975275041781466</v>
      </c>
      <c r="M72" s="4">
        <f t="shared" si="41"/>
        <v>0.24789660928800178</v>
      </c>
      <c r="N72" s="4">
        <f t="shared" si="42"/>
        <v>0.19865156090891323</v>
      </c>
      <c r="O72" s="46">
        <f t="shared" si="43"/>
        <v>-9.7840952678618365E-6</v>
      </c>
      <c r="P72" s="31">
        <f t="shared" si="50"/>
        <v>9.7840952678618365E-6</v>
      </c>
      <c r="Q72" s="4">
        <f t="shared" si="44"/>
        <v>1270.4995711673346</v>
      </c>
      <c r="R72" s="32">
        <f t="shared" si="45"/>
        <v>27.353862547613591</v>
      </c>
      <c r="S72" s="32">
        <f t="shared" si="46"/>
        <v>4310.7861083970083</v>
      </c>
      <c r="T72" s="32">
        <f t="shared" si="47"/>
        <v>161.61956924081275</v>
      </c>
    </row>
    <row r="73" spans="6:20">
      <c r="F73" s="32">
        <f t="shared" si="36"/>
        <v>0.42230928909648008</v>
      </c>
      <c r="G73" s="32">
        <f t="shared" si="37"/>
        <v>9.230472471434702E-3</v>
      </c>
      <c r="H73" s="32">
        <f t="shared" si="48"/>
        <v>2.1857138144375326E-2</v>
      </c>
      <c r="I73" s="32">
        <f t="shared" si="38"/>
        <v>24.632741228718341</v>
      </c>
      <c r="J73" s="30">
        <f t="shared" si="39"/>
        <v>0.99999533442043753</v>
      </c>
      <c r="K73" s="4">
        <f t="shared" si="40"/>
        <v>0.6714215068775029</v>
      </c>
      <c r="L73" s="31">
        <f t="shared" si="49"/>
        <v>2.0434128250359671</v>
      </c>
      <c r="M73" s="4">
        <f t="shared" si="41"/>
        <v>0.23262936877473225</v>
      </c>
      <c r="N73" s="4">
        <f t="shared" si="42"/>
        <v>0.18872612860585358</v>
      </c>
      <c r="O73" s="46">
        <f t="shared" si="43"/>
        <v>-1.8653400308821233E-6</v>
      </c>
      <c r="P73" s="31">
        <f t="shared" si="50"/>
        <v>1.8653400308821233E-6</v>
      </c>
      <c r="Q73" s="4">
        <f t="shared" si="44"/>
        <v>1348.5820744129558</v>
      </c>
      <c r="R73" s="32">
        <f t="shared" si="45"/>
        <v>29.476144699472222</v>
      </c>
      <c r="S73" s="32">
        <f t="shared" si="46"/>
        <v>4619.5170575454204</v>
      </c>
      <c r="T73" s="32">
        <f t="shared" si="47"/>
        <v>173.96893303436323</v>
      </c>
    </row>
    <row r="74" spans="6:20">
      <c r="F74" s="32">
        <f t="shared" si="36"/>
        <v>0.41113165701472881</v>
      </c>
      <c r="G74" s="32">
        <f t="shared" si="37"/>
        <v>9.1229221412542135E-3</v>
      </c>
      <c r="H74" s="32">
        <f t="shared" si="48"/>
        <v>2.218978272677111E-2</v>
      </c>
      <c r="I74" s="32">
        <f t="shared" si="38"/>
        <v>24.632741228718341</v>
      </c>
      <c r="J74" s="30">
        <f t="shared" si="39"/>
        <v>0.99999236405359215</v>
      </c>
      <c r="K74" s="4">
        <f t="shared" si="40"/>
        <v>0.67603127934463747</v>
      </c>
      <c r="L74" s="31">
        <f t="shared" si="49"/>
        <v>2.0867177484822634</v>
      </c>
      <c r="M74" s="4">
        <f t="shared" si="41"/>
        <v>0.21879131446098246</v>
      </c>
      <c r="N74" s="4">
        <f t="shared" si="42"/>
        <v>0.17951499314527375</v>
      </c>
      <c r="O74" s="46">
        <f t="shared" si="43"/>
        <v>-1.0174775906257594E-6</v>
      </c>
      <c r="P74" s="31">
        <f t="shared" si="50"/>
        <v>1.0174775906257594E-6</v>
      </c>
      <c r="Q74" s="4">
        <f t="shared" si="44"/>
        <v>1427.3597115719153</v>
      </c>
      <c r="R74" s="32">
        <f t="shared" si="45"/>
        <v>31.672801872727479</v>
      </c>
      <c r="S74" s="32">
        <f t="shared" si="46"/>
        <v>4931.9701868727134</v>
      </c>
      <c r="T74" s="32">
        <f t="shared" si="47"/>
        <v>186.56788418350996</v>
      </c>
    </row>
    <row r="75" spans="6:20">
      <c r="F75" s="32">
        <f t="shared" si="36"/>
        <v>0.40027056865864841</v>
      </c>
      <c r="G75" s="32">
        <f t="shared" si="37"/>
        <v>9.0167167156164039E-3</v>
      </c>
      <c r="H75" s="32">
        <f t="shared" si="48"/>
        <v>2.2526554340061608E-2</v>
      </c>
      <c r="I75" s="32">
        <f t="shared" si="38"/>
        <v>24.632741228718341</v>
      </c>
      <c r="J75" s="30">
        <f t="shared" si="39"/>
        <v>0.99998750258638502</v>
      </c>
      <c r="K75" s="4">
        <f t="shared" si="40"/>
        <v>0.68027158052611902</v>
      </c>
      <c r="L75" s="31">
        <f t="shared" si="49"/>
        <v>2.127654406341227</v>
      </c>
      <c r="M75" s="4">
        <f t="shared" si="41"/>
        <v>0.20620917589611246</v>
      </c>
      <c r="N75" s="4">
        <f t="shared" si="42"/>
        <v>0.17095639795885012</v>
      </c>
      <c r="O75" s="46">
        <f t="shared" si="43"/>
        <v>-8.6667871471712843E-6</v>
      </c>
      <c r="P75" s="31">
        <f t="shared" si="50"/>
        <v>8.6667871471712843E-6</v>
      </c>
      <c r="Q75" s="4">
        <f t="shared" si="44"/>
        <v>1506.7928686103191</v>
      </c>
      <c r="R75" s="32">
        <f t="shared" si="45"/>
        <v>33.942851433967668</v>
      </c>
      <c r="S75" s="32">
        <f t="shared" si="46"/>
        <v>5247.8543551360463</v>
      </c>
      <c r="T75" s="32">
        <f t="shared" si="47"/>
        <v>199.40692212314363</v>
      </c>
    </row>
    <row r="76" spans="6:20">
      <c r="F76" s="32">
        <f t="shared" si="36"/>
        <v>0.38973046881212431</v>
      </c>
      <c r="G76" s="32">
        <f t="shared" si="37"/>
        <v>8.9118323538930032E-3</v>
      </c>
      <c r="H76" s="32">
        <f t="shared" si="48"/>
        <v>2.2866655463340466E-2</v>
      </c>
      <c r="I76" s="32">
        <f t="shared" si="38"/>
        <v>24.632741228718345</v>
      </c>
      <c r="J76" s="30">
        <f t="shared" si="39"/>
        <v>0.99997954603938621</v>
      </c>
      <c r="K76" s="4">
        <f t="shared" si="40"/>
        <v>0.68417157068084977</v>
      </c>
      <c r="L76" s="31">
        <f t="shared" si="49"/>
        <v>2.1662760763993232</v>
      </c>
      <c r="M76" s="4">
        <f t="shared" si="41"/>
        <v>0.19473203503523792</v>
      </c>
      <c r="N76" s="4">
        <f t="shared" si="42"/>
        <v>0.16299222698041607</v>
      </c>
      <c r="O76" s="46">
        <f t="shared" si="43"/>
        <v>-4.4299440671302648E-8</v>
      </c>
      <c r="P76" s="31">
        <f t="shared" si="50"/>
        <v>4.4299440671302648E-8</v>
      </c>
      <c r="Q76" s="4">
        <f t="shared" si="44"/>
        <v>1586.8202368393165</v>
      </c>
      <c r="R76" s="32">
        <f t="shared" si="45"/>
        <v>36.285271638060969</v>
      </c>
      <c r="S76" s="32">
        <f t="shared" si="46"/>
        <v>5566.8183937063641</v>
      </c>
      <c r="T76" s="32">
        <f t="shared" si="47"/>
        <v>212.4747260079221</v>
      </c>
    </row>
    <row r="77" spans="6:20">
      <c r="F77" s="32">
        <f t="shared" si="36"/>
        <v>0.37952167411770843</v>
      </c>
      <c r="G77" s="32">
        <f t="shared" si="37"/>
        <v>8.808242782991655E-3</v>
      </c>
      <c r="H77" s="32">
        <f t="shared" si="48"/>
        <v>2.3208800402423877E-2</v>
      </c>
      <c r="I77" s="32">
        <f t="shared" si="38"/>
        <v>24.632741228718341</v>
      </c>
      <c r="J77" s="30">
        <f t="shared" si="39"/>
        <v>0.99996652391304675</v>
      </c>
      <c r="K77" s="4">
        <f t="shared" si="40"/>
        <v>0.68778121758003674</v>
      </c>
      <c r="L77" s="31">
        <f t="shared" si="49"/>
        <v>2.2028822617561397</v>
      </c>
      <c r="M77" s="4">
        <f t="shared" si="41"/>
        <v>0.18423579541111895</v>
      </c>
      <c r="N77" s="4">
        <f t="shared" si="42"/>
        <v>0.15557357421978596</v>
      </c>
      <c r="O77" s="46">
        <f t="shared" si="43"/>
        <v>-4.0186525684937635E-7</v>
      </c>
      <c r="P77" s="31">
        <f t="shared" si="50"/>
        <v>4.0186525684937635E-7</v>
      </c>
      <c r="Q77" s="4">
        <f t="shared" si="44"/>
        <v>1667.4279036928076</v>
      </c>
      <c r="R77" s="32">
        <f t="shared" si="45"/>
        <v>38.699001402238437</v>
      </c>
      <c r="S77" s="32">
        <f t="shared" si="46"/>
        <v>5888.7015475994449</v>
      </c>
      <c r="T77" s="32">
        <f t="shared" si="47"/>
        <v>225.76574362363451</v>
      </c>
    </row>
    <row r="78" spans="6:20">
      <c r="F78" s="32">
        <f t="shared" si="36"/>
        <v>0.37226204680174535</v>
      </c>
      <c r="G78" s="32">
        <f t="shared" si="37"/>
        <v>8.7302184475388095E-3</v>
      </c>
      <c r="H78" s="32">
        <f t="shared" si="48"/>
        <v>2.3451809075202983E-2</v>
      </c>
      <c r="I78" s="32">
        <f t="shared" si="38"/>
        <v>24.632741228718345</v>
      </c>
      <c r="J78" s="30">
        <f t="shared" si="39"/>
        <v>0.99994521117844104</v>
      </c>
      <c r="K78" s="4">
        <f t="shared" si="40"/>
        <v>0.69096468416218848</v>
      </c>
      <c r="L78" s="31">
        <f t="shared" si="49"/>
        <v>2.2358761240246787</v>
      </c>
      <c r="M78" s="4">
        <f t="shared" si="41"/>
        <v>0.17423524619551628</v>
      </c>
      <c r="N78" s="4">
        <f t="shared" si="42"/>
        <v>0.14838189090306458</v>
      </c>
      <c r="O78" s="46">
        <f t="shared" si="43"/>
        <v>-2.2691476291303303E-6</v>
      </c>
      <c r="P78" s="31">
        <f t="shared" si="50"/>
        <v>2.2691476291303303E-6</v>
      </c>
      <c r="Q78" s="4">
        <f t="shared" si="44"/>
        <v>1745.3774994646556</v>
      </c>
      <c r="R78" s="32">
        <f t="shared" si="45"/>
        <v>40.932259881600302</v>
      </c>
      <c r="S78" s="32">
        <f t="shared" si="46"/>
        <v>6203.2771255517737</v>
      </c>
      <c r="T78" s="32">
        <f t="shared" si="47"/>
        <v>238.63319500118982</v>
      </c>
    </row>
    <row r="79" spans="6:20">
      <c r="F79" s="32">
        <f t="shared" si="36"/>
        <v>0.36519969702030308</v>
      </c>
      <c r="G79" s="32">
        <f t="shared" si="37"/>
        <v>8.6532412165198237E-3</v>
      </c>
      <c r="H79" s="32">
        <f t="shared" si="48"/>
        <v>2.3694546537476321E-2</v>
      </c>
      <c r="I79" s="32">
        <f t="shared" si="38"/>
        <v>24.632741228718345</v>
      </c>
      <c r="J79" s="30">
        <f t="shared" si="39"/>
        <v>0.99991032957418502</v>
      </c>
      <c r="K79" s="4">
        <f t="shared" si="40"/>
        <v>0.69391251649616548</v>
      </c>
      <c r="L79" s="31">
        <f t="shared" si="49"/>
        <v>2.2670398297664218</v>
      </c>
      <c r="M79" s="4">
        <f t="shared" si="41"/>
        <v>0.16506136257101586</v>
      </c>
      <c r="N79" s="4">
        <f t="shared" si="42"/>
        <v>0.14167611069580432</v>
      </c>
      <c r="O79" s="46">
        <f t="shared" si="43"/>
        <v>-1.8917988842126476E-9</v>
      </c>
      <c r="P79" s="31">
        <f t="shared" si="50"/>
        <v>1.8917988842126476E-9</v>
      </c>
      <c r="Q79" s="4">
        <f t="shared" si="44"/>
        <v>1823.6448636261334</v>
      </c>
      <c r="R79" s="32">
        <f t="shared" si="45"/>
        <v>43.210438089019078</v>
      </c>
      <c r="S79" s="32">
        <f t="shared" si="46"/>
        <v>6519.4924741836203</v>
      </c>
      <c r="T79" s="32">
        <f t="shared" si="47"/>
        <v>251.65312270383478</v>
      </c>
    </row>
    <row r="80" spans="6:20">
      <c r="F80" s="32">
        <f t="shared" si="36"/>
        <v>0.35833543255502337</v>
      </c>
      <c r="G80" s="32">
        <f t="shared" si="37"/>
        <v>8.5772711836271179E-3</v>
      </c>
      <c r="H80" s="32">
        <f t="shared" si="48"/>
        <v>2.3936430518380441E-2</v>
      </c>
      <c r="I80" s="32">
        <f t="shared" si="38"/>
        <v>24.632741228718345</v>
      </c>
      <c r="J80" s="30">
        <f t="shared" si="39"/>
        <v>0.9998532404044288</v>
      </c>
      <c r="K80" s="4">
        <f t="shared" si="40"/>
        <v>0.69665297306020668</v>
      </c>
      <c r="L80" s="31">
        <f t="shared" si="49"/>
        <v>2.296554477847164</v>
      </c>
      <c r="M80" s="4">
        <f t="shared" si="41"/>
        <v>0.15662613563369529</v>
      </c>
      <c r="N80" s="4">
        <f t="shared" si="42"/>
        <v>0.13541638979814558</v>
      </c>
      <c r="O80" s="46">
        <f t="shared" si="43"/>
        <v>-2.9930329326077754E-9</v>
      </c>
      <c r="P80" s="31">
        <f t="shared" si="50"/>
        <v>2.9930329326077754E-9</v>
      </c>
      <c r="Q80" s="4">
        <f t="shared" si="44"/>
        <v>1902.210205121328</v>
      </c>
      <c r="R80" s="32">
        <f t="shared" si="45"/>
        <v>45.53212240624088</v>
      </c>
      <c r="S80" s="32">
        <f t="shared" si="46"/>
        <v>6837.2020044577539</v>
      </c>
      <c r="T80" s="32">
        <f t="shared" si="47"/>
        <v>264.8206666847982</v>
      </c>
    </row>
    <row r="81" spans="6:20">
      <c r="F81" s="32">
        <f t="shared" si="36"/>
        <v>0.35166645798534946</v>
      </c>
      <c r="G81" s="32">
        <f t="shared" si="37"/>
        <v>8.5022702289358904E-3</v>
      </c>
      <c r="H81" s="32">
        <f t="shared" si="48"/>
        <v>2.4177086087892118E-2</v>
      </c>
      <c r="I81" s="32">
        <f t="shared" si="38"/>
        <v>24.632741228718345</v>
      </c>
      <c r="J81" s="30">
        <f t="shared" si="39"/>
        <v>0.99975980509853568</v>
      </c>
      <c r="K81" s="4">
        <f t="shared" si="40"/>
        <v>0.69921120120624602</v>
      </c>
      <c r="L81" s="31">
        <f t="shared" si="49"/>
        <v>2.3245918864341881</v>
      </c>
      <c r="M81" s="4">
        <f t="shared" si="41"/>
        <v>0.14885315369718349</v>
      </c>
      <c r="N81" s="4">
        <f t="shared" si="42"/>
        <v>0.1295667363737058</v>
      </c>
      <c r="O81" s="46">
        <f t="shared" si="43"/>
        <v>-7.9443610193075109E-6</v>
      </c>
      <c r="P81" s="31">
        <f t="shared" si="50"/>
        <v>7.9443610193075109E-6</v>
      </c>
      <c r="Q81" s="4">
        <f t="shared" si="44"/>
        <v>1981.0458141192607</v>
      </c>
      <c r="R81" s="32">
        <f t="shared" si="45"/>
        <v>47.895915192019693</v>
      </c>
      <c r="S81" s="32">
        <f t="shared" si="46"/>
        <v>7156.2408223405982</v>
      </c>
      <c r="T81" s="32">
        <f t="shared" si="47"/>
        <v>278.13036355986765</v>
      </c>
    </row>
    <row r="82" spans="6:20">
      <c r="F82" s="32">
        <f t="shared" si="36"/>
        <v>0.34517934679269968</v>
      </c>
      <c r="G82" s="32">
        <f t="shared" si="37"/>
        <v>8.4282019949953428E-3</v>
      </c>
      <c r="H82" s="32">
        <f t="shared" si="48"/>
        <v>2.4416877989102196E-2</v>
      </c>
      <c r="I82" s="32">
        <f t="shared" si="38"/>
        <v>24.632741228718341</v>
      </c>
      <c r="J82" s="30">
        <f t="shared" si="39"/>
        <v>0.99960688368004247</v>
      </c>
      <c r="K82" s="4">
        <f t="shared" si="40"/>
        <v>0.7015918243242466</v>
      </c>
      <c r="L82" s="31">
        <f t="shared" si="49"/>
        <v>2.3511146192140107</v>
      </c>
      <c r="M82" s="4">
        <f t="shared" si="41"/>
        <v>0.14167341190378036</v>
      </c>
      <c r="N82" s="4">
        <f t="shared" si="42"/>
        <v>0.12409276630830439</v>
      </c>
      <c r="O82" s="46">
        <f t="shared" si="43"/>
        <v>-3.3133046045685788E-7</v>
      </c>
      <c r="P82" s="31">
        <f t="shared" si="50"/>
        <v>3.3133046045685788E-7</v>
      </c>
      <c r="Q82" s="4">
        <f t="shared" si="44"/>
        <v>2060.0681969597085</v>
      </c>
      <c r="R82" s="32">
        <f t="shared" si="45"/>
        <v>50.300433814394957</v>
      </c>
      <c r="S82" s="32">
        <f t="shared" si="46"/>
        <v>7476.2424220548855</v>
      </c>
      <c r="T82" s="32">
        <f t="shared" si="47"/>
        <v>291.5704857023556</v>
      </c>
    </row>
    <row r="83" spans="6:20">
      <c r="F83" s="32">
        <f t="shared" si="36"/>
        <v>0.34222569134142161</v>
      </c>
      <c r="G83" s="32">
        <f t="shared" si="37"/>
        <v>8.3766708248882923E-3</v>
      </c>
      <c r="H83" s="32">
        <f t="shared" si="48"/>
        <v>2.4477036753302379E-2</v>
      </c>
      <c r="I83" s="32">
        <f t="shared" si="38"/>
        <v>24.632741228718341</v>
      </c>
      <c r="J83" s="30">
        <f t="shared" si="39"/>
        <v>0.9993566039478502</v>
      </c>
      <c r="K83" s="4">
        <f t="shared" si="40"/>
        <v>0.70358545818757379</v>
      </c>
      <c r="L83" s="31">
        <f t="shared" si="49"/>
        <v>2.3736536469685383</v>
      </c>
      <c r="M83" s="4">
        <f t="shared" si="41"/>
        <v>0.13460744793494248</v>
      </c>
      <c r="N83" s="4">
        <f t="shared" si="42"/>
        <v>0.11863790263314117</v>
      </c>
      <c r="O83" s="46">
        <f t="shared" si="43"/>
        <v>-1.4476326805068496E-6</v>
      </c>
      <c r="P83" s="31">
        <f t="shared" si="50"/>
        <v>1.4476326805068496E-6</v>
      </c>
      <c r="Q83" s="4">
        <f t="shared" si="44"/>
        <v>2133.6134548389336</v>
      </c>
      <c r="R83" s="32">
        <f t="shared" si="45"/>
        <v>52.224534951433043</v>
      </c>
      <c r="S83" s="32">
        <f t="shared" si="46"/>
        <v>7778.6069882556485</v>
      </c>
      <c r="T83" s="32">
        <f t="shared" si="47"/>
        <v>303.92437330631299</v>
      </c>
    </row>
    <row r="84" spans="6:20">
      <c r="F84" s="32">
        <f t="shared" si="36"/>
        <v>0.33937324716389256</v>
      </c>
      <c r="G84" s="32">
        <f t="shared" si="37"/>
        <v>8.3260557915081426E-3</v>
      </c>
      <c r="H84" s="32">
        <f t="shared" si="48"/>
        <v>2.4533624441785373E-2</v>
      </c>
      <c r="I84" s="32">
        <f t="shared" si="38"/>
        <v>24.632741228718345</v>
      </c>
      <c r="J84" s="30">
        <f t="shared" si="39"/>
        <v>0.99894698201769272</v>
      </c>
      <c r="K84" s="4">
        <f t="shared" si="40"/>
        <v>0.70543547447019117</v>
      </c>
      <c r="L84" s="31">
        <f t="shared" si="49"/>
        <v>2.3948419219910568</v>
      </c>
      <c r="M84" s="4">
        <f t="shared" si="41"/>
        <v>0.12806195410306206</v>
      </c>
      <c r="N84" s="4">
        <f t="shared" si="42"/>
        <v>0.11352386598738358</v>
      </c>
      <c r="O84" s="46">
        <f t="shared" si="43"/>
        <v>-9.5708951486361826E-8</v>
      </c>
      <c r="P84" s="31">
        <f t="shared" si="50"/>
        <v>9.5708951486361826E-8</v>
      </c>
      <c r="Q84" s="4">
        <f t="shared" si="44"/>
        <v>2206.6716498650835</v>
      </c>
      <c r="R84" s="32">
        <f t="shared" si="45"/>
        <v>54.137653524124872</v>
      </c>
      <c r="S84" s="32">
        <f t="shared" si="46"/>
        <v>8079.214026017884</v>
      </c>
      <c r="T84" s="32">
        <f t="shared" si="47"/>
        <v>316.25258499054485</v>
      </c>
    </row>
    <row r="85" spans="6:20">
      <c r="F85" s="32">
        <f t="shared" si="36"/>
        <v>0.33659950722069798</v>
      </c>
      <c r="G85" s="32">
        <f t="shared" si="37"/>
        <v>8.2763211330985249E-3</v>
      </c>
      <c r="H85" s="32">
        <f t="shared" si="48"/>
        <v>2.4588036986257365E-2</v>
      </c>
      <c r="I85" s="32">
        <f t="shared" si="38"/>
        <v>24.632741228718345</v>
      </c>
      <c r="J85" s="30">
        <f t="shared" si="39"/>
        <v>0.9982765710183279</v>
      </c>
      <c r="K85" s="4">
        <f t="shared" si="40"/>
        <v>0.70716398267865654</v>
      </c>
      <c r="L85" s="31">
        <f t="shared" si="49"/>
        <v>2.4148804820776215</v>
      </c>
      <c r="M85" s="4">
        <f t="shared" si="41"/>
        <v>0.121991406016</v>
      </c>
      <c r="N85" s="4">
        <f t="shared" si="42"/>
        <v>0.10872757613106029</v>
      </c>
      <c r="O85" s="46">
        <f t="shared" si="43"/>
        <v>-6.1424433354106966E-6</v>
      </c>
      <c r="P85" s="31">
        <f t="shared" si="50"/>
        <v>6.1424433354106966E-6</v>
      </c>
      <c r="Q85" s="4">
        <f t="shared" si="44"/>
        <v>2279.0452582976827</v>
      </c>
      <c r="R85" s="32">
        <f t="shared" si="45"/>
        <v>56.037249104377899</v>
      </c>
      <c r="S85" s="32">
        <f t="shared" si="46"/>
        <v>8377.268607124648</v>
      </c>
      <c r="T85" s="32">
        <f t="shared" si="47"/>
        <v>328.5272889928134</v>
      </c>
    </row>
    <row r="86" spans="6:20">
      <c r="F86" s="32">
        <f t="shared" si="36"/>
        <v>0.33385928764278389</v>
      </c>
      <c r="G86" s="32">
        <f t="shared" si="37"/>
        <v>8.2274334091588155E-3</v>
      </c>
      <c r="H86" s="32">
        <f t="shared" si="48"/>
        <v>2.4643416294477454E-2</v>
      </c>
      <c r="I86" s="32">
        <f t="shared" si="38"/>
        <v>24.632741228718345</v>
      </c>
      <c r="J86" s="30">
        <f t="shared" si="39"/>
        <v>0.99717933471099263</v>
      </c>
      <c r="K86" s="4">
        <f t="shared" si="40"/>
        <v>0.70877368756678161</v>
      </c>
      <c r="L86" s="31">
        <f t="shared" si="49"/>
        <v>2.4337556646064105</v>
      </c>
      <c r="M86" s="4">
        <f t="shared" si="41"/>
        <v>0.11635551081863783</v>
      </c>
      <c r="N86" s="4">
        <f t="shared" si="42"/>
        <v>0.10422800773681212</v>
      </c>
      <c r="O86" s="46">
        <f t="shared" si="43"/>
        <v>-6.3786232407103682E-8</v>
      </c>
      <c r="P86" s="31">
        <f t="shared" si="50"/>
        <v>6.3786232407103682E-8</v>
      </c>
      <c r="Q86" s="4">
        <f t="shared" si="44"/>
        <v>2350.3572866137315</v>
      </c>
      <c r="R86" s="32">
        <f t="shared" si="45"/>
        <v>57.920833054780651</v>
      </c>
      <c r="S86" s="32">
        <f t="shared" si="46"/>
        <v>8671.2911326716439</v>
      </c>
      <c r="T86" s="32">
        <f t="shared" si="47"/>
        <v>340.69959324609243</v>
      </c>
    </row>
    <row r="87" spans="6:20">
      <c r="F87" s="32">
        <f t="shared" si="36"/>
        <v>0.33109304798961509</v>
      </c>
      <c r="G87" s="32">
        <f t="shared" si="37"/>
        <v>8.1793613360720985E-3</v>
      </c>
      <c r="H87" s="32">
        <f t="shared" si="48"/>
        <v>2.4704116820745352E-2</v>
      </c>
      <c r="I87" s="32">
        <f t="shared" si="38"/>
        <v>24.632741228718345</v>
      </c>
      <c r="J87" s="30">
        <f t="shared" si="39"/>
        <v>0.99538351731227415</v>
      </c>
      <c r="K87" s="4">
        <f t="shared" si="40"/>
        <v>0.71029768861980846</v>
      </c>
      <c r="L87" s="31">
        <f t="shared" si="49"/>
        <v>2.4518191975612083</v>
      </c>
      <c r="M87" s="4">
        <f t="shared" si="41"/>
        <v>0.11112548390261204</v>
      </c>
      <c r="N87" s="4">
        <f t="shared" si="42"/>
        <v>0.10001164181052295</v>
      </c>
      <c r="O87" s="46">
        <f t="shared" si="43"/>
        <v>-4.8324390280463092E-6</v>
      </c>
      <c r="P87" s="31">
        <f t="shared" si="50"/>
        <v>4.8324390280463092E-6</v>
      </c>
      <c r="Q87" s="4">
        <f t="shared" si="44"/>
        <v>2420.0811410630495</v>
      </c>
      <c r="R87" s="32">
        <f t="shared" si="45"/>
        <v>59.78596722450429</v>
      </c>
      <c r="S87" s="32">
        <f t="shared" si="46"/>
        <v>8959.2231842269139</v>
      </c>
      <c r="T87" s="32">
        <f t="shared" si="47"/>
        <v>352.70292077579455</v>
      </c>
    </row>
    <row r="88" spans="6:20">
      <c r="F88" s="32">
        <f t="shared" si="36"/>
        <v>0.33254897705454656</v>
      </c>
      <c r="G88" s="32">
        <f t="shared" si="37"/>
        <v>8.1615941680665879E-3</v>
      </c>
      <c r="H88" s="32">
        <f t="shared" si="48"/>
        <v>2.4542532773233813E-2</v>
      </c>
      <c r="I88" s="32">
        <f t="shared" si="38"/>
        <v>24.632741228718345</v>
      </c>
      <c r="J88" s="30">
        <f t="shared" si="39"/>
        <v>0.99244429709789883</v>
      </c>
      <c r="K88" s="4">
        <f t="shared" si="40"/>
        <v>0.71090692465153504</v>
      </c>
      <c r="L88" s="31">
        <f t="shared" si="49"/>
        <v>2.4590935766781237</v>
      </c>
      <c r="M88" s="4">
        <f t="shared" si="41"/>
        <v>0.10529992970209966</v>
      </c>
      <c r="N88" s="4">
        <f t="shared" si="42"/>
        <v>9.5268195421382221E-2</v>
      </c>
      <c r="O88" s="46">
        <f t="shared" si="43"/>
        <v>-5.0606062576563637E-6</v>
      </c>
      <c r="P88" s="31">
        <f t="shared" si="50"/>
        <v>5.0606062576563637E-6</v>
      </c>
      <c r="Q88" s="4">
        <f t="shared" si="44"/>
        <v>2466.371200773945</v>
      </c>
      <c r="R88" s="32">
        <f t="shared" si="45"/>
        <v>60.530996025954572</v>
      </c>
      <c r="S88" s="32">
        <f t="shared" si="46"/>
        <v>9165.1222845835437</v>
      </c>
      <c r="T88" s="32">
        <f t="shared" si="47"/>
        <v>360.02767473147651</v>
      </c>
    </row>
    <row r="89" spans="6:20">
      <c r="F89" s="32">
        <f t="shared" si="36"/>
        <v>0.3338476320611598</v>
      </c>
      <c r="G89" s="32">
        <f t="shared" si="37"/>
        <v>8.1453976590127562E-3</v>
      </c>
      <c r="H89" s="32">
        <f t="shared" si="48"/>
        <v>2.4398548549598657E-2</v>
      </c>
      <c r="I89" s="32">
        <f t="shared" si="38"/>
        <v>24.632741228718345</v>
      </c>
      <c r="J89" s="30">
        <f t="shared" si="39"/>
        <v>0.98763342994469117</v>
      </c>
      <c r="K89" s="4">
        <f t="shared" si="40"/>
        <v>0.71140554124498334</v>
      </c>
      <c r="L89" s="31">
        <f t="shared" si="49"/>
        <v>2.4650699958479954</v>
      </c>
      <c r="M89" s="4">
        <f t="shared" si="41"/>
        <v>9.9884473183299044E-2</v>
      </c>
      <c r="N89" s="4">
        <f t="shared" si="42"/>
        <v>9.081360417263841E-2</v>
      </c>
      <c r="O89" s="46">
        <f t="shared" si="43"/>
        <v>-3.1761172586408648E-7</v>
      </c>
      <c r="P89" s="31">
        <f t="shared" si="50"/>
        <v>3.1761172586408648E-7</v>
      </c>
      <c r="Q89" s="4">
        <f t="shared" si="44"/>
        <v>2506.3445140157064</v>
      </c>
      <c r="R89" s="32">
        <f t="shared" si="45"/>
        <v>61.15116830723246</v>
      </c>
      <c r="S89" s="32">
        <f t="shared" si="46"/>
        <v>9346.5204281355182</v>
      </c>
      <c r="T89" s="32">
        <f t="shared" si="47"/>
        <v>366.37149803867726</v>
      </c>
    </row>
    <row r="90" spans="6:20">
      <c r="F90" s="32">
        <f t="shared" si="36"/>
        <v>0.33471576927424024</v>
      </c>
      <c r="G90" s="32">
        <f t="shared" si="37"/>
        <v>8.1308041201463774E-3</v>
      </c>
      <c r="H90" s="32">
        <f t="shared" si="48"/>
        <v>2.4291667338459409E-2</v>
      </c>
      <c r="I90" s="32">
        <f t="shared" si="38"/>
        <v>24.632741228718341</v>
      </c>
      <c r="J90" s="30">
        <f t="shared" si="39"/>
        <v>0.97975804754793538</v>
      </c>
      <c r="K90" s="4">
        <f t="shared" si="40"/>
        <v>0.71184243219931176</v>
      </c>
      <c r="L90" s="31">
        <f t="shared" si="49"/>
        <v>2.4703235720384629</v>
      </c>
      <c r="M90" s="4">
        <f t="shared" si="41"/>
        <v>9.488098146799849E-2</v>
      </c>
      <c r="N90" s="4">
        <f t="shared" si="42"/>
        <v>8.6658717316272699E-2</v>
      </c>
      <c r="O90" s="46">
        <f t="shared" si="43"/>
        <v>-8.4346231782328474E-7</v>
      </c>
      <c r="P90" s="31">
        <f t="shared" si="50"/>
        <v>8.4346231782328474E-7</v>
      </c>
      <c r="Q90" s="4">
        <f t="shared" si="44"/>
        <v>2537.5161142690858</v>
      </c>
      <c r="R90" s="32">
        <f t="shared" si="45"/>
        <v>61.640497313804786</v>
      </c>
      <c r="S90" s="32">
        <f t="shared" si="46"/>
        <v>9493.7083963515124</v>
      </c>
      <c r="T90" s="32">
        <f t="shared" si="47"/>
        <v>371.43545499457633</v>
      </c>
    </row>
    <row r="91" spans="6:20">
      <c r="F91" s="32">
        <f t="shared" si="36"/>
        <v>0.33468043708575396</v>
      </c>
      <c r="G91" s="32">
        <f t="shared" si="37"/>
        <v>8.1178538115008782E-3</v>
      </c>
      <c r="H91" s="32">
        <f t="shared" si="48"/>
        <v>2.4255537258728001E-2</v>
      </c>
      <c r="I91" s="32">
        <f t="shared" si="38"/>
        <v>24.632741228718345</v>
      </c>
      <c r="J91" s="30">
        <f t="shared" si="39"/>
        <v>0.96686151595852732</v>
      </c>
      <c r="K91" s="4">
        <f t="shared" si="40"/>
        <v>0.7122806978813947</v>
      </c>
      <c r="L91" s="31">
        <f t="shared" si="49"/>
        <v>2.4756097093123568</v>
      </c>
      <c r="M91" s="4">
        <f t="shared" si="41"/>
        <v>9.0314505459454505E-2</v>
      </c>
      <c r="N91" s="4">
        <f t="shared" si="42"/>
        <v>8.2833443934964709E-2</v>
      </c>
      <c r="O91" s="46">
        <f t="shared" si="43"/>
        <v>-4.795413510727542E-10</v>
      </c>
      <c r="P91" s="31">
        <f t="shared" si="50"/>
        <v>4.795413510727542E-10</v>
      </c>
      <c r="Q91" s="4">
        <f t="shared" si="44"/>
        <v>2555.8270530649438</v>
      </c>
      <c r="R91" s="32">
        <f t="shared" si="45"/>
        <v>61.992958312481733</v>
      </c>
      <c r="S91" s="32">
        <f t="shared" si="46"/>
        <v>9590.832567135938</v>
      </c>
      <c r="T91" s="32">
        <f t="shared" si="47"/>
        <v>374.74539535870042</v>
      </c>
    </row>
    <row r="92" spans="6:20">
      <c r="F92" s="32">
        <f t="shared" si="36"/>
        <v>0.33293202465950644</v>
      </c>
      <c r="G92" s="32">
        <f t="shared" si="37"/>
        <v>8.1065956136570812E-3</v>
      </c>
      <c r="H92" s="32">
        <f t="shared" si="48"/>
        <v>2.4349101357695444E-2</v>
      </c>
      <c r="I92" s="32">
        <f t="shared" si="38"/>
        <v>24.632741228718345</v>
      </c>
      <c r="J92" s="30">
        <f t="shared" si="39"/>
        <v>0.945722473809822</v>
      </c>
      <c r="K92" s="4">
        <f t="shared" si="40"/>
        <v>0.71283817593647913</v>
      </c>
      <c r="L92" s="31">
        <f t="shared" si="49"/>
        <v>2.4823570412298177</v>
      </c>
      <c r="M92" s="4">
        <f t="shared" si="41"/>
        <v>8.6250316454707682E-2</v>
      </c>
      <c r="N92" s="4">
        <f t="shared" si="42"/>
        <v>7.9401879242908355E-2</v>
      </c>
      <c r="O92" s="46">
        <f t="shared" si="43"/>
        <v>-8.2852915517239722E-7</v>
      </c>
      <c r="P92" s="31">
        <f t="shared" si="50"/>
        <v>8.2852915517239722E-7</v>
      </c>
      <c r="Q92" s="4">
        <f t="shared" si="44"/>
        <v>2554.6106907748631</v>
      </c>
      <c r="R92" s="32">
        <f t="shared" si="45"/>
        <v>62.202474639129512</v>
      </c>
      <c r="S92" s="32">
        <f t="shared" si="46"/>
        <v>9611.8522581429916</v>
      </c>
      <c r="T92" s="32">
        <f t="shared" si="47"/>
        <v>375.5353512251491</v>
      </c>
    </row>
    <row r="93" spans="6:20">
      <c r="F93" s="32">
        <f t="shared" si="36"/>
        <v>0.3679449615092738</v>
      </c>
      <c r="G93" s="32">
        <f t="shared" si="37"/>
        <v>8.2788101135545071E-3</v>
      </c>
      <c r="H93" s="32">
        <f t="shared" si="48"/>
        <v>2.2500131757738025E-2</v>
      </c>
      <c r="I93" s="32">
        <f t="shared" si="38"/>
        <v>24.632741228718345</v>
      </c>
      <c r="J93" s="30">
        <f t="shared" si="39"/>
        <v>0.91098419489955906</v>
      </c>
      <c r="K93" s="4">
        <f t="shared" si="40"/>
        <v>0.7067611448078911</v>
      </c>
      <c r="L93" s="31">
        <f t="shared" si="49"/>
        <v>2.4101892784463104</v>
      </c>
      <c r="M93" s="4">
        <f t="shared" si="41"/>
        <v>7.6919552006049233E-2</v>
      </c>
      <c r="N93" s="4">
        <f t="shared" si="42"/>
        <v>7.1425532076900361E-2</v>
      </c>
      <c r="O93" s="46">
        <f t="shared" si="43"/>
        <v>-1.4456093155867933E-8</v>
      </c>
      <c r="P93" s="31">
        <f t="shared" si="50"/>
        <v>1.4456093155867933E-8</v>
      </c>
      <c r="Q93" s="4">
        <f t="shared" si="44"/>
        <v>2359.3247707524597</v>
      </c>
      <c r="R93" s="32">
        <f t="shared" si="45"/>
        <v>53.085118201225406</v>
      </c>
      <c r="S93" s="32">
        <f t="shared" si="46"/>
        <v>8930.1110959566649</v>
      </c>
      <c r="T93" s="32">
        <f t="shared" si="47"/>
        <v>337.77381608916187</v>
      </c>
    </row>
    <row r="94" spans="6:20">
      <c r="F94" s="32">
        <f t="shared" si="36"/>
        <v>0.41377883401668003</v>
      </c>
      <c r="G94" s="32">
        <f t="shared" si="37"/>
        <v>8.4949302020691942E-3</v>
      </c>
      <c r="H94" s="32">
        <f t="shared" si="48"/>
        <v>2.053012262518665E-2</v>
      </c>
      <c r="I94" s="32">
        <f t="shared" si="38"/>
        <v>24.632741228718345</v>
      </c>
      <c r="J94" s="30">
        <f t="shared" si="39"/>
        <v>0.85349637575957604</v>
      </c>
      <c r="K94" s="4">
        <f t="shared" si="40"/>
        <v>0.69819871861779237</v>
      </c>
      <c r="L94" s="31">
        <f t="shared" si="49"/>
        <v>2.3134385494327261</v>
      </c>
      <c r="M94" s="4">
        <f t="shared" si="41"/>
        <v>6.7282246932424239E-2</v>
      </c>
      <c r="N94" s="4">
        <f t="shared" si="42"/>
        <v>6.3040725286873669E-2</v>
      </c>
      <c r="O94" s="46">
        <f t="shared" si="43"/>
        <v>-8.5683426603866408E-7</v>
      </c>
      <c r="P94" s="31">
        <f t="shared" si="50"/>
        <v>8.5683426603866408E-7</v>
      </c>
      <c r="Q94" s="4">
        <f t="shared" si="44"/>
        <v>2076.7233803146073</v>
      </c>
      <c r="R94" s="32">
        <f t="shared" si="45"/>
        <v>42.635385656451014</v>
      </c>
      <c r="S94" s="32">
        <f t="shared" si="46"/>
        <v>7909.0115176266527</v>
      </c>
      <c r="T94" s="32">
        <f t="shared" si="47"/>
        <v>287.16631898691537</v>
      </c>
    </row>
    <row r="95" spans="6:20">
      <c r="F95" s="32">
        <f t="shared" si="36"/>
        <v>0.47837423956036057</v>
      </c>
      <c r="G95" s="32">
        <f t="shared" si="37"/>
        <v>8.7719420301529925E-3</v>
      </c>
      <c r="H95" s="32">
        <f t="shared" si="48"/>
        <v>1.8336986619962345E-2</v>
      </c>
      <c r="I95" s="32">
        <f t="shared" si="38"/>
        <v>24.632741228718345</v>
      </c>
      <c r="J95" s="30">
        <f t="shared" si="39"/>
        <v>0.75643622757074835</v>
      </c>
      <c r="K95" s="4">
        <f t="shared" si="40"/>
        <v>0.68515232034254492</v>
      </c>
      <c r="L95" s="31">
        <f t="shared" si="49"/>
        <v>2.1761390177242856</v>
      </c>
      <c r="M95" s="4">
        <f t="shared" si="41"/>
        <v>5.6827722681399434E-2</v>
      </c>
      <c r="N95" s="4">
        <f t="shared" si="42"/>
        <v>5.3771983324978713E-2</v>
      </c>
      <c r="O95" s="46">
        <f t="shared" si="43"/>
        <v>-3.7176007255390608E-6</v>
      </c>
      <c r="P95" s="31">
        <f t="shared" si="50"/>
        <v>3.7176007255390608E-6</v>
      </c>
      <c r="Q95" s="4">
        <f t="shared" si="44"/>
        <v>1668.9611358046909</v>
      </c>
      <c r="R95" s="32">
        <f t="shared" si="45"/>
        <v>30.603718016487772</v>
      </c>
      <c r="S95" s="32">
        <f t="shared" si="46"/>
        <v>6398.7175054848012</v>
      </c>
      <c r="T95" s="32">
        <f t="shared" si="47"/>
        <v>219.73626353093243</v>
      </c>
    </row>
    <row r="96" spans="6:20">
      <c r="F96" s="32">
        <f t="shared" si="36"/>
        <v>0.58731806160507649</v>
      </c>
      <c r="G96" s="32">
        <f t="shared" si="37"/>
        <v>9.0916690980876388E-3</v>
      </c>
      <c r="H96" s="32">
        <f t="shared" si="48"/>
        <v>1.5479975319064927E-2</v>
      </c>
      <c r="I96" s="32">
        <f t="shared" si="38"/>
        <v>24.632741228718341</v>
      </c>
      <c r="J96" s="30">
        <f t="shared" si="39"/>
        <v>0.58153334203191209</v>
      </c>
      <c r="K96" s="4">
        <f t="shared" si="40"/>
        <v>0.66073027591862576</v>
      </c>
      <c r="L96" s="31">
        <f t="shared" si="49"/>
        <v>1.9475073341945148</v>
      </c>
      <c r="M96" s="4">
        <f t="shared" si="41"/>
        <v>4.3976932975835228E-2</v>
      </c>
      <c r="N96" s="4">
        <f t="shared" si="42"/>
        <v>4.2124429751986825E-2</v>
      </c>
      <c r="O96" s="46">
        <f t="shared" si="43"/>
        <v>-2.1445312095302871E-6</v>
      </c>
      <c r="P96" s="31">
        <f t="shared" si="50"/>
        <v>2.1445312095302871E-6</v>
      </c>
      <c r="Q96" s="4">
        <f t="shared" si="44"/>
        <v>1067.3619870906837</v>
      </c>
      <c r="R96" s="32">
        <f t="shared" si="45"/>
        <v>16.522737216671882</v>
      </c>
      <c r="S96" s="32">
        <f t="shared" si="46"/>
        <v>4126.0827647429123</v>
      </c>
      <c r="T96" s="32">
        <f t="shared" si="47"/>
        <v>129.25276934616284</v>
      </c>
    </row>
    <row r="97" spans="6:20">
      <c r="F97" s="32">
        <f t="shared" si="36"/>
        <v>0.69434883053621876</v>
      </c>
      <c r="G97" s="32">
        <f t="shared" si="37"/>
        <v>9.0431083739545334E-3</v>
      </c>
      <c r="H97" s="32">
        <f t="shared" si="48"/>
        <v>1.3023869237269241E-2</v>
      </c>
      <c r="I97" s="32">
        <f t="shared" si="38"/>
        <v>24.632741228718345</v>
      </c>
      <c r="J97" s="30">
        <f t="shared" si="39"/>
        <v>0.4287401066123035</v>
      </c>
      <c r="K97" s="4">
        <f t="shared" si="40"/>
        <v>0.63343297567376555</v>
      </c>
      <c r="L97" s="31">
        <f t="shared" si="49"/>
        <v>1.7280140701091209</v>
      </c>
      <c r="M97" s="4">
        <f t="shared" si="41"/>
        <v>3.4574440250587452E-2</v>
      </c>
      <c r="N97" s="4">
        <f t="shared" si="42"/>
        <v>3.3418997131045562E-2</v>
      </c>
      <c r="O97" s="46">
        <f t="shared" si="43"/>
        <v>-1.3369247375827342E-10</v>
      </c>
      <c r="P97" s="31">
        <f t="shared" si="50"/>
        <v>1.3369247375827342E-10</v>
      </c>
      <c r="Q97" s="4">
        <f t="shared" si="44"/>
        <v>643.7943196902396</v>
      </c>
      <c r="R97" s="32">
        <f t="shared" si="45"/>
        <v>8.3846930353423907</v>
      </c>
      <c r="S97" s="32">
        <f t="shared" si="46"/>
        <v>2503.94211221262</v>
      </c>
      <c r="T97" s="32">
        <f t="shared" si="47"/>
        <v>71.570149197982559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24.632741228718345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L193:L194"/>
    <mergeCell ref="L196:L197"/>
    <mergeCell ref="L198:L199"/>
    <mergeCell ref="L201:L205"/>
    <mergeCell ref="H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E236-87A0-4BF4-8EF7-487A9DB7A8ED}">
  <sheetPr codeName="Sheet5"/>
  <dimension ref="A1:AF249"/>
  <sheetViews>
    <sheetView topLeftCell="D1" zoomScale="55" zoomScaleNormal="55" workbookViewId="0">
      <selection activeCell="V11" sqref="V11:AC56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4" max="14" width="14" bestFit="1" customWidth="1"/>
    <col min="15" max="15" width="6.2851562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0.3</v>
      </c>
      <c r="H2" s="81" t="s">
        <v>4</v>
      </c>
      <c r="I2" s="81"/>
      <c r="J2" s="81"/>
      <c r="L2" s="63" t="s">
        <v>5</v>
      </c>
      <c r="M2" s="61">
        <f>AVERAGE(S3:S4)</f>
        <v>1.6354752833312179E-7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1.0799999999999998</v>
      </c>
      <c r="H3" s="5" t="s">
        <v>14</v>
      </c>
      <c r="I3" s="1">
        <f>((0.02/2)*(S57+2*SUM(S58:S96)+S97)+((F53-F52)/2)*(S96+S97))*B6</f>
        <v>483.03300606682672</v>
      </c>
      <c r="J3" s="1" t="s">
        <v>15</v>
      </c>
      <c r="L3" s="63" t="s">
        <v>16</v>
      </c>
      <c r="M3" s="61">
        <f>AVERAGE(T3:T4)</f>
        <v>-1.3628960694426943E-7</v>
      </c>
      <c r="O3" s="50">
        <f>0.75*PI()*$B$8*J40*$B$5/$B$10*(SQRT(1+($F$2/((0.75*PI())))^2))</f>
        <v>1330001.4497559133</v>
      </c>
      <c r="P3" s="1">
        <f>2*(1+2*C40)*(((0.044)/((O3)^(1/6)))-((5)/((O3)^(2/3))))</f>
        <v>8.3114437648150099E-3</v>
      </c>
      <c r="Q3" s="1">
        <f>2*(1+2*L40)*((0.044/(K40^(1/6)))-(5/(K40^(2/3))))</f>
        <v>8.323725576827784E-3</v>
      </c>
      <c r="R3" s="1">
        <f>P3-Q3</f>
        <v>-1.2281812012774132E-5</v>
      </c>
      <c r="S3" s="61">
        <f>-R3*0.3*($B$4)*(I40*$B$2)</f>
        <v>1.1270959931425159E-5</v>
      </c>
      <c r="T3" s="61">
        <f>R3*0.25*(I40*$B$2)</f>
        <v>-9.3924666095209674E-6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18.637033534154885</v>
      </c>
      <c r="J4" s="1" t="s">
        <v>20</v>
      </c>
      <c r="L4" s="63" t="s">
        <v>21</v>
      </c>
      <c r="M4" s="61">
        <f>I5-M2</f>
        <v>0.64706694205896753</v>
      </c>
      <c r="O4" s="50">
        <f>0.75*PI()*$B$8*J41*$B$5/$B$10*(SQRT(1+($F$2/((0.75*PI())))^2))</f>
        <v>1313789.1733731339</v>
      </c>
      <c r="P4" s="1">
        <f>2*(1+2*C41)*(((0.044)/((O4)^(1/6)))-((5)/((O4)^(2/3))))</f>
        <v>8.2861876606681907E-3</v>
      </c>
      <c r="Q4" s="1">
        <f>2*(1+2*L41)*((0.044/(K41^(1/6)))-(5/(K41^(2/3))))</f>
        <v>8.2741151194256138E-3</v>
      </c>
      <c r="R4" s="1">
        <f>P4-Q4</f>
        <v>1.2072541242576923E-5</v>
      </c>
      <c r="S4" s="61">
        <f>-R4*0.3*($B$4)*(I41*$B$2)</f>
        <v>-1.0943864874758916E-5</v>
      </c>
      <c r="T4" s="61">
        <f>R4*0.25*(I41*$B$2)</f>
        <v>9.1198873956324285E-6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0.64706710560649583</v>
      </c>
      <c r="J5" s="1" t="s">
        <v>24</v>
      </c>
      <c r="L5" s="63" t="s">
        <v>25</v>
      </c>
      <c r="M5" s="61">
        <f>I6-M3</f>
        <v>0.10402521665482259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0.10402508036521564</v>
      </c>
      <c r="J6" s="1" t="s">
        <v>24</v>
      </c>
      <c r="L6" s="63" t="s">
        <v>29</v>
      </c>
      <c r="M6" s="61">
        <f>10*M5</f>
        <v>1.0402521665482258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1.0402508036521565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0.29699740103409378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2.5065519985678977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276505.65297341009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0.44545749391059813</v>
      </c>
      <c r="P13" s="43">
        <v>0.94082842487999552</v>
      </c>
      <c r="Q13" s="38">
        <f>N13-P13</f>
        <v>6.8985785806277344E-2</v>
      </c>
      <c r="R13" s="45">
        <f>DEGREES(N13)</f>
        <v>57.858092364657949</v>
      </c>
      <c r="S13" s="45">
        <f t="shared" ref="S13:U28" si="3">DEGREES(O13)</f>
        <v>25.522834353551843</v>
      </c>
      <c r="T13" s="45">
        <f t="shared" si="3"/>
        <v>53.905497991564758</v>
      </c>
      <c r="U13" s="45">
        <f t="shared" si="3"/>
        <v>3.9525943730931909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2.7124246597914778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307164.0527987323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0.40951855788112085</v>
      </c>
      <c r="P14" s="43">
        <v>0.89935655175423668</v>
      </c>
      <c r="Q14" s="38">
        <f t="shared" ref="Q14:Q54" si="10">N14-P14</f>
        <v>6.6677875795165376E-2</v>
      </c>
      <c r="R14" s="45">
        <f t="shared" ref="R14:U54" si="11">DEGREES(N14)</f>
        <v>55.34969556291724</v>
      </c>
      <c r="S14" s="45">
        <f t="shared" si="3"/>
        <v>23.463684998872143</v>
      </c>
      <c r="T14" s="45">
        <f t="shared" si="3"/>
        <v>51.529334692956759</v>
      </c>
      <c r="U14" s="45">
        <f t="shared" si="3"/>
        <v>3.8203608699604841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2.9213045385573206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339378.30649690673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0.37868380805580959</v>
      </c>
      <c r="P15" s="43">
        <v>0.86146233218552359</v>
      </c>
      <c r="Q15" s="38">
        <f t="shared" si="10"/>
        <v>6.3289122059374758E-2</v>
      </c>
      <c r="R15" s="45">
        <f t="shared" si="11"/>
        <v>52.984355426817935</v>
      </c>
      <c r="S15" s="45">
        <f t="shared" si="3"/>
        <v>21.696983971540053</v>
      </c>
      <c r="T15" s="45">
        <f t="shared" si="3"/>
        <v>49.358155843727438</v>
      </c>
      <c r="U15" s="45">
        <f t="shared" si="3"/>
        <v>3.6261995830904907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3.1325901323627989</v>
      </c>
      <c r="I16" s="34">
        <f t="shared" si="1"/>
        <v>0.58559340000000004</v>
      </c>
      <c r="J16" s="33">
        <f t="shared" si="6"/>
        <v>0.140542416</v>
      </c>
      <c r="K16" s="33">
        <f t="shared" si="7"/>
        <v>373103.20808476914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0.35198589530345131</v>
      </c>
      <c r="P16" s="43">
        <v>0.82679303112939406</v>
      </c>
      <c r="Q16" s="38">
        <f t="shared" si="10"/>
        <v>5.9093616890088629E-2</v>
      </c>
      <c r="R16" s="45">
        <f t="shared" si="11"/>
        <v>50.757566058507848</v>
      </c>
      <c r="S16" s="45">
        <f t="shared" si="3"/>
        <v>20.167306249021426</v>
      </c>
      <c r="T16" s="45">
        <f t="shared" si="3"/>
        <v>47.371751214542769</v>
      </c>
      <c r="U16" s="45">
        <f t="shared" si="3"/>
        <v>3.3858148439650755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3.3458257166488004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408304.29135344218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0.3286760944262001</v>
      </c>
      <c r="P17" s="43">
        <v>0.7950269991501111</v>
      </c>
      <c r="Q17" s="38">
        <f t="shared" si="10"/>
        <v>5.4314047998798354E-2</v>
      </c>
      <c r="R17" s="45">
        <f t="shared" si="11"/>
        <v>48.663657368854373</v>
      </c>
      <c r="S17" s="45">
        <f t="shared" si="3"/>
        <v>18.831753037464587</v>
      </c>
      <c r="T17" s="45">
        <f t="shared" si="3"/>
        <v>45.551691650252252</v>
      </c>
      <c r="U17" s="45">
        <f t="shared" si="3"/>
        <v>3.1119657186021206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3.5606609742336639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444954.9207856236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0.30816907111598496</v>
      </c>
      <c r="P18" s="43">
        <v>0.76587909727221593</v>
      </c>
      <c r="Q18" s="38">
        <f t="shared" si="10"/>
        <v>4.9123213363373219E-2</v>
      </c>
      <c r="R18" s="45">
        <f t="shared" si="11"/>
        <v>46.696192692829342</v>
      </c>
      <c r="S18" s="45">
        <f t="shared" si="3"/>
        <v>17.65678715141286</v>
      </c>
      <c r="T18" s="45">
        <f t="shared" si="3"/>
        <v>43.881639890987415</v>
      </c>
      <c r="U18" s="45">
        <f t="shared" si="3"/>
        <v>2.814552801841931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3.7768229345712365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482982.16531930718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0.29000250835622587</v>
      </c>
      <c r="P19" s="43">
        <v>0.73613970320570377</v>
      </c>
      <c r="Q19" s="38">
        <f t="shared" si="10"/>
        <v>4.661067123670215E-2</v>
      </c>
      <c r="R19" s="45">
        <f t="shared" si="11"/>
        <v>44.848292867834715</v>
      </c>
      <c r="S19" s="45">
        <f t="shared" si="3"/>
        <v>16.615919777019133</v>
      </c>
      <c r="T19" s="45">
        <f t="shared" si="3"/>
        <v>42.177698125699862</v>
      </c>
      <c r="U19" s="45">
        <f t="shared" si="3"/>
        <v>2.6705947421348544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3.9940961985418495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522415.59739104111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0.27380754522606421</v>
      </c>
      <c r="P20" s="43">
        <v>0.7085538118012108</v>
      </c>
      <c r="Q20" s="38">
        <f t="shared" si="10"/>
        <v>4.3908084686649862E-2</v>
      </c>
      <c r="R20" s="45">
        <f t="shared" si="11"/>
        <v>43.112890913164236</v>
      </c>
      <c r="S20" s="45">
        <f t="shared" si="3"/>
        <v>15.688016740290891</v>
      </c>
      <c r="T20" s="45">
        <f t="shared" si="3"/>
        <v>40.597142974116203</v>
      </c>
      <c r="U20" s="45">
        <f t="shared" si="3"/>
        <v>2.5157479390480368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4.2123088046509709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563241.9464926495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0.25928700869703208</v>
      </c>
      <c r="P21" s="43">
        <v>0.68291496954354947</v>
      </c>
      <c r="Q21" s="38">
        <f t="shared" si="10"/>
        <v>4.1098658742613536E-2</v>
      </c>
      <c r="R21" s="45">
        <f t="shared" si="11"/>
        <v>41.482925210750736</v>
      </c>
      <c r="S21" s="45">
        <f t="shared" si="3"/>
        <v>14.856051280911808</v>
      </c>
      <c r="T21" s="45">
        <f t="shared" si="3"/>
        <v>39.128145521150543</v>
      </c>
      <c r="U21" s="45">
        <f t="shared" si="3"/>
        <v>2.3547796896001985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4.4313219863494746</v>
      </c>
      <c r="I22" s="34">
        <f t="shared" si="1"/>
        <v>0.671763</v>
      </c>
      <c r="J22" s="33">
        <f t="shared" si="6"/>
        <v>0.16122312</v>
      </c>
      <c r="K22" s="33">
        <f t="shared" si="7"/>
        <v>605450.47149479634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0.24619925800592848</v>
      </c>
      <c r="P22" s="43">
        <v>0.6590405978448014</v>
      </c>
      <c r="Q22" s="38">
        <f t="shared" si="10"/>
        <v>3.8244280420531185E-2</v>
      </c>
      <c r="R22" s="45">
        <f t="shared" si="11"/>
        <v>39.951480642896946</v>
      </c>
      <c r="S22" s="45">
        <f t="shared" si="3"/>
        <v>14.106178402992146</v>
      </c>
      <c r="T22" s="45">
        <f t="shared" si="3"/>
        <v>37.760244784285696</v>
      </c>
      <c r="U22" s="45">
        <f t="shared" si="3"/>
        <v>2.1912358586112459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4.6510226494932159</v>
      </c>
      <c r="I23" s="34">
        <f t="shared" si="1"/>
        <v>0.68610199999999999</v>
      </c>
      <c r="J23" s="33">
        <f t="shared" si="6"/>
        <v>0.16466448</v>
      </c>
      <c r="K23" s="33">
        <f t="shared" si="7"/>
        <v>649032.39495510398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0.23434608748833613</v>
      </c>
      <c r="P23" s="43">
        <v>0.63676801213036616</v>
      </c>
      <c r="Q23" s="38">
        <f t="shared" si="10"/>
        <v>3.5391221608188195E-2</v>
      </c>
      <c r="R23" s="45">
        <f t="shared" si="11"/>
        <v>38.511887253966577</v>
      </c>
      <c r="S23" s="45">
        <f t="shared" si="3"/>
        <v>13.427041758485206</v>
      </c>
      <c r="T23" s="45">
        <f t="shared" si="3"/>
        <v>36.484119624005189</v>
      </c>
      <c r="U23" s="45">
        <f t="shared" si="3"/>
        <v>2.0277676299613856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4.8713177769392155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691327.18087941105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0.22356358358160264</v>
      </c>
      <c r="P24" s="43">
        <v>0.61531516568015809</v>
      </c>
      <c r="Q24" s="38">
        <f t="shared" si="10"/>
        <v>3.3210530116704051E-2</v>
      </c>
      <c r="R24" s="45">
        <f t="shared" si="11"/>
        <v>37.157785274945311</v>
      </c>
      <c r="S24" s="45">
        <f t="shared" si="3"/>
        <v>12.809249792046057</v>
      </c>
      <c r="T24" s="45">
        <f t="shared" si="3"/>
        <v>35.25496206386606</v>
      </c>
      <c r="U24" s="45">
        <f t="shared" si="3"/>
        <v>1.9028232110792556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5.0921302163416495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734741.57015551708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0.21371514949080461</v>
      </c>
      <c r="P25" s="43">
        <v>0.59522035317484212</v>
      </c>
      <c r="Q25" s="38">
        <f t="shared" si="10"/>
        <v>3.105900839789888E-2</v>
      </c>
      <c r="R25" s="45">
        <f t="shared" si="11"/>
        <v>35.883164214265733</v>
      </c>
      <c r="S25" s="45">
        <f t="shared" si="3"/>
        <v>12.244976083830569</v>
      </c>
      <c r="T25" s="45">
        <f t="shared" si="3"/>
        <v>34.103614117204742</v>
      </c>
      <c r="U25" s="45">
        <f t="shared" si="3"/>
        <v>1.7795500970609865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5.3133954732229167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779269.78470690432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0.20468613431223662</v>
      </c>
      <c r="P26" s="43">
        <v>0.5763659720185963</v>
      </c>
      <c r="Q26" s="38">
        <f t="shared" si="10"/>
        <v>2.895579428678885E-2</v>
      </c>
      <c r="R26" s="45">
        <f t="shared" si="11"/>
        <v>34.682382456702889</v>
      </c>
      <c r="S26" s="45">
        <f t="shared" si="3"/>
        <v>11.727651620939064</v>
      </c>
      <c r="T26" s="45">
        <f t="shared" si="3"/>
        <v>33.023337651620871</v>
      </c>
      <c r="U26" s="45">
        <f t="shared" si="3"/>
        <v>1.6590448050820228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5.5350592434031274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824906.95329491561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0.19637966043166585</v>
      </c>
      <c r="P27" s="43">
        <v>0.55864657826023001</v>
      </c>
      <c r="Q27" s="38">
        <f t="shared" si="10"/>
        <v>2.691439806197593E-2</v>
      </c>
      <c r="R27" s="45">
        <f t="shared" si="11"/>
        <v>33.550172590822328</v>
      </c>
      <c r="S27" s="45">
        <f t="shared" si="3"/>
        <v>11.251725724946704</v>
      </c>
      <c r="T27" s="45">
        <f t="shared" si="3"/>
        <v>32.008091173736027</v>
      </c>
      <c r="U27" s="45">
        <f t="shared" si="3"/>
        <v>1.5420814170863031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5.7570754953821401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871648.94202527462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0.18871335389558302</v>
      </c>
      <c r="P28" s="43">
        <v>0.54196748702843012</v>
      </c>
      <c r="Q28" s="38">
        <f t="shared" si="10"/>
        <v>2.4944017912579275E-2</v>
      </c>
      <c r="R28" s="45">
        <f t="shared" si="11"/>
        <v>32.481636590529753</v>
      </c>
      <c r="S28" s="45">
        <f t="shared" si="3"/>
        <v>10.812478715975599</v>
      </c>
      <c r="T28" s="45">
        <v>0</v>
      </c>
      <c r="U28" s="45">
        <f t="shared" si="3"/>
        <v>1.429186950489518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5.9794049661740694</v>
      </c>
      <c r="I29" s="34">
        <f t="shared" si="1"/>
        <v>0.75179680000000004</v>
      </c>
      <c r="J29" s="33">
        <f t="shared" si="6"/>
        <v>0.180431232</v>
      </c>
      <c r="K29" s="33">
        <f t="shared" si="7"/>
        <v>914297.80057093699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0.1816167612390949</v>
      </c>
      <c r="P29" s="43">
        <v>0.52592206837009103</v>
      </c>
      <c r="Q29" s="38">
        <f t="shared" si="10"/>
        <v>2.3372038624494884E-2</v>
      </c>
      <c r="R29" s="45">
        <f t="shared" si="11"/>
        <v>31.472234042197247</v>
      </c>
      <c r="S29" s="45">
        <f t="shared" si="11"/>
        <v>10.405873907835296</v>
      </c>
      <c r="T29" s="45">
        <f t="shared" si="11"/>
        <v>30.133114870396941</v>
      </c>
      <c r="U29" s="45">
        <f t="shared" si="11"/>
        <v>1.3391191718003028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6.2020139711157718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957658.14912892517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0.17502929264677472</v>
      </c>
      <c r="P30" s="43">
        <v>0.51078313556335764</v>
      </c>
      <c r="Q30" s="38">
        <f t="shared" si="10"/>
        <v>2.185235868719515E-2</v>
      </c>
      <c r="R30" s="45">
        <f t="shared" si="11"/>
        <v>30.517765839421301</v>
      </c>
      <c r="S30" s="45">
        <f t="shared" si="11"/>
        <v>10.028439759820365</v>
      </c>
      <c r="T30" s="45">
        <f t="shared" si="11"/>
        <v>29.265717914238977</v>
      </c>
      <c r="U30" s="45">
        <f t="shared" si="11"/>
        <v>1.2520479251823224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6.424873454376657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1001726.717921008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0.16889857200927821</v>
      </c>
      <c r="P31" s="43">
        <v>0.49648017856404641</v>
      </c>
      <c r="Q31" s="38">
        <f t="shared" si="10"/>
        <v>2.0387824660426157E-2</v>
      </c>
      <c r="R31" s="45">
        <f t="shared" si="11"/>
        <v>29.614355150116502</v>
      </c>
      <c r="S31" s="45">
        <f t="shared" si="11"/>
        <v>9.6771753419180619</v>
      </c>
      <c r="T31" s="45">
        <f t="shared" si="11"/>
        <v>28.446218843621345</v>
      </c>
      <c r="U31" s="45">
        <f t="shared" si="11"/>
        <v>1.1681363064951595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6.6479582256526637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1046500.6709831461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0.16317910403542024</v>
      </c>
      <c r="P32" s="43">
        <v>0.48294835963391491</v>
      </c>
      <c r="Q32" s="38">
        <f t="shared" si="10"/>
        <v>1.8980878782423161E-2</v>
      </c>
      <c r="R32" s="45">
        <f t="shared" si="11"/>
        <v>28.758426975471835</v>
      </c>
      <c r="S32" s="45">
        <f t="shared" si="11"/>
        <v>9.3494739659557595</v>
      </c>
      <c r="T32" s="45">
        <f t="shared" si="11"/>
        <v>27.670902729789574</v>
      </c>
      <c r="U32" s="45">
        <f t="shared" si="11"/>
        <v>1.0875242456822598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6.8712463420927135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1091977.5369909548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0.15783119028815887</v>
      </c>
      <c r="P33" s="43">
        <v>0.47012896390772912</v>
      </c>
      <c r="Q33" s="38">
        <f t="shared" si="10"/>
        <v>1.7632743550982044E-2</v>
      </c>
      <c r="R33" s="45">
        <f t="shared" si="11"/>
        <v>27.946687245478877</v>
      </c>
      <c r="S33" s="45">
        <f t="shared" si="11"/>
        <v>9.04306107903769</v>
      </c>
      <c r="T33" s="45">
        <f t="shared" si="11"/>
        <v>26.936405458771084</v>
      </c>
      <c r="U33" s="45">
        <f t="shared" si="11"/>
        <v>1.0102817867077913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7.0947186044164274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1128078.7284204771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0.15282004206691099</v>
      </c>
      <c r="P34" s="43">
        <v>0.45766158242728733</v>
      </c>
      <c r="Q34" s="38">
        <f t="shared" si="10"/>
        <v>1.6650877258545693E-2</v>
      </c>
      <c r="R34" s="45">
        <f t="shared" si="11"/>
        <v>27.176102110467237</v>
      </c>
      <c r="S34" s="45">
        <f t="shared" si="11"/>
        <v>8.7559434354456975</v>
      </c>
      <c r="T34" s="45">
        <f t="shared" si="11"/>
        <v>26.222077118362208</v>
      </c>
      <c r="U34" s="45">
        <f t="shared" si="11"/>
        <v>0.95402499210503067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7.3183581434918281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1164243.5108647619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0.14811505002650954</v>
      </c>
      <c r="P35" s="43">
        <v>0.44583167284748038</v>
      </c>
      <c r="Q35" s="38">
        <f t="shared" si="10"/>
        <v>1.5701063047635466E-2</v>
      </c>
      <c r="R35" s="45">
        <f t="shared" si="11"/>
        <v>26.443877873916211</v>
      </c>
      <c r="S35" s="45">
        <f t="shared" si="11"/>
        <v>8.4863672488880493</v>
      </c>
      <c r="T35" s="45">
        <f t="shared" si="11"/>
        <v>25.544273227417886</v>
      </c>
      <c r="U35" s="45">
        <f t="shared" si="11"/>
        <v>0.89960464649832605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7.5421500790825053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1200469.5573860547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0.14368917941487094</v>
      </c>
      <c r="P36" s="43">
        <v>0.43459431809177701</v>
      </c>
      <c r="Q36" s="38">
        <f t="shared" si="10"/>
        <v>1.4783316211848474E-2</v>
      </c>
      <c r="R36" s="45">
        <f t="shared" si="11"/>
        <v>25.747441853171065</v>
      </c>
      <c r="S36" s="45">
        <f t="shared" si="11"/>
        <v>8.2327835421701732</v>
      </c>
      <c r="T36" s="45">
        <f t="shared" si="11"/>
        <v>24.900420227024821</v>
      </c>
      <c r="U36" s="45">
        <f t="shared" si="11"/>
        <v>0.84702162614624554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7.7660812365584881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1236754.8077411233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0.13951846661843062</v>
      </c>
      <c r="P37" s="43">
        <v>0.4239102742188573</v>
      </c>
      <c r="Q37" s="38">
        <f t="shared" si="10"/>
        <v>1.3895521460852878E-2</v>
      </c>
      <c r="R37" s="45">
        <f t="shared" si="11"/>
        <v>25.084424338814244</v>
      </c>
      <c r="S37" s="45">
        <f t="shared" si="11"/>
        <v>7.9938193013729375</v>
      </c>
      <c r="T37" s="45">
        <f t="shared" si="11"/>
        <v>24.288269604973912</v>
      </c>
      <c r="U37" s="45">
        <f t="shared" si="11"/>
        <v>0.79615473384033009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7.9901399104570032</v>
      </c>
      <c r="I38" s="34">
        <f t="shared" si="1"/>
        <v>0.78339000000000003</v>
      </c>
      <c r="J38" s="33">
        <f t="shared" si="6"/>
        <v>0.1880136</v>
      </c>
      <c r="K38" s="33">
        <f t="shared" si="7"/>
        <v>1273097.4314141516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0.13558159789518628</v>
      </c>
      <c r="P38" s="43">
        <v>0.41374264811555472</v>
      </c>
      <c r="Q38" s="38">
        <f t="shared" si="10"/>
        <v>1.3036461060009163E-2</v>
      </c>
      <c r="R38" s="45">
        <f t="shared" si="11"/>
        <v>24.452641740112796</v>
      </c>
      <c r="S38" s="45">
        <f t="shared" si="11"/>
        <v>7.7682533390339801</v>
      </c>
      <c r="T38" s="45">
        <f t="shared" si="11"/>
        <v>23.705707541587628</v>
      </c>
      <c r="U38" s="45">
        <f t="shared" si="11"/>
        <v>0.74693419852516851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8.2143156661380115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1293241.8099775156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0.13185955516138562</v>
      </c>
      <c r="P39" s="43">
        <v>0.40366332280638501</v>
      </c>
      <c r="Q39" s="38">
        <f t="shared" si="10"/>
        <v>1.2599116553626499E-2</v>
      </c>
      <c r="R39" s="45">
        <f t="shared" si="11"/>
        <v>23.850080945149021</v>
      </c>
      <c r="S39" s="45">
        <f t="shared" si="11"/>
        <v>7.5549959992198668</v>
      </c>
      <c r="T39" s="45">
        <f t="shared" si="11"/>
        <v>23.12820474103281</v>
      </c>
      <c r="U39" s="45">
        <f t="shared" si="11"/>
        <v>0.72187620411620956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8.4385991725921805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1312552.873798613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0.12833531677975696</v>
      </c>
      <c r="P40" s="43">
        <v>0.39405291386204438</v>
      </c>
      <c r="Q40" s="38">
        <f t="shared" si="10"/>
        <v>1.2170460381313974E-2</v>
      </c>
      <c r="R40" s="45">
        <f t="shared" si="11"/>
        <v>23.274884883707784</v>
      </c>
      <c r="S40" s="45">
        <f t="shared" si="11"/>
        <v>7.3530720139545291</v>
      </c>
      <c r="T40" s="45">
        <f t="shared" si="11"/>
        <v>22.577568869127315</v>
      </c>
      <c r="U40" s="45">
        <f t="shared" si="11"/>
        <v>0.69731601458046932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8.6629820608620101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1331028.7241378892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0.12499360369534122</v>
      </c>
      <c r="P41" s="43">
        <v>0.384887740488286</v>
      </c>
      <c r="Q41" s="38">
        <f t="shared" si="10"/>
        <v>1.1744253125970605E-2</v>
      </c>
      <c r="R41" s="45">
        <f t="shared" si="11"/>
        <v>22.725339253956722</v>
      </c>
      <c r="S41" s="45">
        <f t="shared" si="11"/>
        <v>7.1616059578738627</v>
      </c>
      <c r="T41" s="45">
        <f t="shared" si="11"/>
        <v>22.052443116305284</v>
      </c>
      <c r="U41" s="45">
        <f t="shared" si="11"/>
        <v>0.67289613765143963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8.8874568036301049</v>
      </c>
      <c r="I42" s="34">
        <f t="shared" si="1"/>
        <v>0.74610200000000004</v>
      </c>
      <c r="J42" s="33">
        <f t="shared" si="6"/>
        <v>0.17906448</v>
      </c>
      <c r="K42" s="33">
        <f t="shared" si="7"/>
        <v>1348667.6534444806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0.12182066314274585</v>
      </c>
      <c r="P42" s="43">
        <v>0.37615090667019735</v>
      </c>
      <c r="Q42" s="38">
        <f t="shared" si="10"/>
        <v>1.1309750038524302E-2</v>
      </c>
      <c r="R42" s="45">
        <f t="shared" si="11"/>
        <v>22.199860356776998</v>
      </c>
      <c r="S42" s="45">
        <f t="shared" si="11"/>
        <v>6.9798098555642403</v>
      </c>
      <c r="T42" s="45">
        <f t="shared" si="11"/>
        <v>21.551859412221635</v>
      </c>
      <c r="U42" s="45">
        <f t="shared" si="11"/>
        <v>0.64800094455536272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9.1120166123858422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1365468.1219675201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0.11880408362770446</v>
      </c>
      <c r="P43" s="43">
        <v>0.3678307371869079</v>
      </c>
      <c r="Q43" s="38">
        <f t="shared" si="10"/>
        <v>1.0853070868901693E-2</v>
      </c>
      <c r="R43" s="45">
        <f t="shared" si="11"/>
        <v>21.696983971540053</v>
      </c>
      <c r="S43" s="45">
        <f t="shared" si="11"/>
        <v>6.8069725807867485</v>
      </c>
      <c r="T43" s="45">
        <f t="shared" si="11"/>
        <v>21.075148815995604</v>
      </c>
      <c r="U43" s="45">
        <f t="shared" si="11"/>
        <v>0.62183515554444824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9.3366553492581357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1351881.7366412296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0.11593263605751643</v>
      </c>
      <c r="P44" s="43">
        <v>0.3587313513696917</v>
      </c>
      <c r="Q44" s="38">
        <f t="shared" si="10"/>
        <v>1.1546448887521044E-2</v>
      </c>
      <c r="R44" s="45">
        <f t="shared" si="11"/>
        <v>21.2153552021264</v>
      </c>
      <c r="S44" s="45">
        <f t="shared" si="11"/>
        <v>6.6424507539218789</v>
      </c>
      <c r="T44" s="45">
        <f t="shared" si="11"/>
        <v>20.553792412507917</v>
      </c>
      <c r="U44" s="45">
        <f t="shared" si="11"/>
        <v>0.66156278961848036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9.5613674511387803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1336031.9785327124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0.11319613682822822</v>
      </c>
      <c r="P45" s="43">
        <v>0.35004003666747013</v>
      </c>
      <c r="Q45" s="38">
        <f t="shared" si="10"/>
        <v>1.2180695765061589E-2</v>
      </c>
      <c r="R45" s="45">
        <f t="shared" si="11"/>
        <v>20.753719220521525</v>
      </c>
      <c r="S45" s="45">
        <f t="shared" si="11"/>
        <v>6.4856608974428624</v>
      </c>
      <c r="T45" s="45">
        <f t="shared" si="11"/>
        <v>20.055816761650622</v>
      </c>
      <c r="U45" s="45">
        <f t="shared" si="11"/>
        <v>0.69790245887090441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9.786147864149207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1317917.0532095041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0.11058532942372122</v>
      </c>
      <c r="P46" s="43">
        <v>0.34178820743875987</v>
      </c>
      <c r="Q46" s="38">
        <f t="shared" si="10"/>
        <v>1.2704095639857749E-2</v>
      </c>
      <c r="R46" s="45">
        <f t="shared" si="11"/>
        <v>20.310912836277229</v>
      </c>
      <c r="S46" s="45">
        <f t="shared" si="11"/>
        <v>6.3360726520431063</v>
      </c>
      <c r="T46" s="45">
        <f t="shared" si="11"/>
        <v>19.583021773582828</v>
      </c>
      <c r="U46" s="45">
        <f t="shared" si="11"/>
        <v>0.72789106269440007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10.010991986847188</v>
      </c>
      <c r="I47" s="34">
        <f t="shared" si="1"/>
        <v>0.6372544</v>
      </c>
      <c r="J47" s="33">
        <f t="shared" si="6"/>
        <v>0.15294105599999999</v>
      </c>
      <c r="K47" s="33">
        <f t="shared" si="7"/>
        <v>1297535.3271830059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0.10809178168327273</v>
      </c>
      <c r="P47" s="43">
        <v>0.33403783444753077</v>
      </c>
      <c r="Q47" s="38">
        <f t="shared" si="10"/>
        <v>1.3035841688267102E-2</v>
      </c>
      <c r="R47" s="45">
        <f t="shared" si="11"/>
        <v>19.885856822671617</v>
      </c>
      <c r="S47" s="45">
        <f t="shared" si="11"/>
        <v>6.1932028905010243</v>
      </c>
      <c r="T47" s="45">
        <f t="shared" si="11"/>
        <v>19.138958111533217</v>
      </c>
      <c r="U47" s="45">
        <f t="shared" si="11"/>
        <v>0.74689871113839867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10.235895620847041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1274885.3103101624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0.10570779638048769</v>
      </c>
      <c r="P48" s="43">
        <v>0.32690232588482043</v>
      </c>
      <c r="Q48" s="38">
        <f t="shared" si="10"/>
        <v>1.3045033230795811E-2</v>
      </c>
      <c r="R48" s="45">
        <f t="shared" si="11"/>
        <v>19.477548933942966</v>
      </c>
      <c r="S48" s="45">
        <f t="shared" si="11"/>
        <v>6.0566105942302242</v>
      </c>
      <c r="T48" s="45">
        <f t="shared" si="11"/>
        <v>18.730123586210457</v>
      </c>
      <c r="U48" s="45">
        <f t="shared" si="11"/>
        <v>0.74742534773250868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10.460854927751514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1042323.2728957791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0.10342633315160189</v>
      </c>
      <c r="P49" s="43">
        <v>0.31242311674052703</v>
      </c>
      <c r="Q49" s="38">
        <f t="shared" si="10"/>
        <v>2.0673975475957285E-2</v>
      </c>
      <c r="R49" s="45">
        <f t="shared" si="11"/>
        <v>19.085057552084535</v>
      </c>
      <c r="S49" s="45">
        <f t="shared" si="11"/>
        <v>5.9258923801007786</v>
      </c>
      <c r="T49" s="45">
        <f t="shared" si="11"/>
        <v>17.900526011555215</v>
      </c>
      <c r="U49" s="45">
        <f t="shared" si="11"/>
        <v>1.1845315405293197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10.685866391476223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798557.6208505393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0.10124094013358111</v>
      </c>
      <c r="P50" s="43">
        <v>0.29664342906096874</v>
      </c>
      <c r="Q50" s="38">
        <f t="shared" si="10"/>
        <v>2.9864318369137277E-2</v>
      </c>
      <c r="R50" s="45">
        <f t="shared" si="11"/>
        <v>18.707515906068526</v>
      </c>
      <c r="S50" s="45">
        <f t="shared" si="11"/>
        <v>5.8006785835908303</v>
      </c>
      <c r="T50" s="45">
        <f t="shared" si="11"/>
        <v>16.996416505481942</v>
      </c>
      <c r="U50" s="45">
        <f t="shared" si="11"/>
        <v>1.7110994005865836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10.910926785197011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543584.29572052532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9.9145693936680837E-2</v>
      </c>
      <c r="P51" s="43">
        <v>0.27831600712974536</v>
      </c>
      <c r="Q51" s="38">
        <f t="shared" si="10"/>
        <v>4.1849229589306591E-2</v>
      </c>
      <c r="R51" s="45">
        <f t="shared" si="11"/>
        <v>18.344116810808607</v>
      </c>
      <c r="S51" s="45">
        <f t="shared" si="11"/>
        <v>5.6806298194676081</v>
      </c>
      <c r="T51" s="45">
        <f t="shared" si="11"/>
        <v>15.946332579467338</v>
      </c>
      <c r="U51" s="45">
        <f t="shared" si="11"/>
        <v>2.3977842313412712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11.136033142273265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277399.56705491437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9.7135146793583066E-2</v>
      </c>
      <c r="P52" s="43">
        <v>0.2534040186033043</v>
      </c>
      <c r="Q52" s="38">
        <f t="shared" si="10"/>
        <v>6.0652409818663044E-2</v>
      </c>
      <c r="R52" s="45">
        <f t="shared" si="11"/>
        <v>17.99410787753116</v>
      </c>
      <c r="S52" s="45">
        <f t="shared" si="11"/>
        <v>5.5654339536560204</v>
      </c>
      <c r="T52" s="45">
        <f t="shared" si="11"/>
        <v>14.518980777623934</v>
      </c>
      <c r="U52" s="45">
        <f t="shared" si="11"/>
        <v>3.475127099907227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11.248602694764337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140101.84226442565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9.616005139867792E-2</v>
      </c>
      <c r="P53" s="43">
        <v>0.23279661143078162</v>
      </c>
      <c r="Q53" s="38">
        <f t="shared" si="10"/>
        <v>7.8289190234376138E-2</v>
      </c>
      <c r="R53" s="45">
        <f t="shared" si="11"/>
        <v>17.823903501857338</v>
      </c>
      <c r="S53" s="45">
        <f t="shared" si="11"/>
        <v>5.5095651029053139</v>
      </c>
      <c r="T53" s="45">
        <f t="shared" si="11"/>
        <v>13.338263319930764</v>
      </c>
      <c r="U53" s="45">
        <f t="shared" si="11"/>
        <v>4.4856401819265734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11.361182730601513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9.520427990688006E-2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5.4548034302463737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0.51229393628165365</v>
      </c>
      <c r="G57" s="32">
        <f t="shared" ref="G57:G98" si="37">2*(1+2*L13)*((0.044/(K13^(1/6)))-(5/(K13^(2/3))))</f>
        <v>1.2059152071423539E-2</v>
      </c>
      <c r="H57" s="32">
        <f>G57/F57</f>
        <v>2.3539517486682777E-2</v>
      </c>
      <c r="I57" s="32">
        <f t="shared" ref="I57:I98" si="38">($B$2*$B$6)/(2*G13*TAN(O13))-0.5</f>
        <v>20.443951023931955</v>
      </c>
      <c r="J57" s="30">
        <f t="shared" ref="J57:J98" si="39">(2/PI())*ACOS((COSH((G13*I57)/$B$6))/COSH(I57))</f>
        <v>0.9999999497604205</v>
      </c>
      <c r="K57" s="4">
        <f t="shared" ref="K57:K98" si="40">(($B$2*J13*F57*COS(P13))/(8*PI()*J57*G13*(SIN(P13)^2)))*(1-H57*TAN(P13))</f>
        <v>0.3861127789725719</v>
      </c>
      <c r="L57" s="31">
        <f>K57/(1-K57)</f>
        <v>0.62896370171439131</v>
      </c>
      <c r="M57" s="4">
        <f t="shared" ref="M57:M98" si="41">(($B$2*J13*F57)/(8*PI()*J57*G13*COS(P13)))*(1+H57*_xlfn.COT(P13))</f>
        <v>0.7635273463243244</v>
      </c>
      <c r="N57" s="4">
        <f t="shared" ref="N57:N98" si="42">M57/(1+M57)</f>
        <v>0.43295463941385726</v>
      </c>
      <c r="O57" s="46">
        <f t="shared" ref="O57:O98" si="43">TAN(P13)-((1+L57)/(1-N57))*TAN(O13)</f>
        <v>-4.9910832835564634E-6</v>
      </c>
      <c r="P57" s="31">
        <f>ABS(O57)</f>
        <v>4.9910832835564634E-6</v>
      </c>
      <c r="Q57" s="4">
        <f t="shared" ref="Q57:Q98" si="44">0.5*$B$9*(H13^2)*J13*F57</f>
        <v>209.48453165305548</v>
      </c>
      <c r="R57" s="32">
        <f t="shared" ref="R57:R98" si="45">0.5*$B$9*(H13^2)*J13*G57</f>
        <v>4.9311647960366516</v>
      </c>
      <c r="S57" s="32">
        <f t="shared" ref="S57:S98" si="46">$B$2*(Q57*COS(P13)-R57*SIN(P13))</f>
        <v>477.70668143604718</v>
      </c>
      <c r="T57" s="32">
        <f t="shared" ref="T57:T98" si="47">$B$2*(Q57*SIN(P13)+R57*COS(P13))*G13</f>
        <v>16.52911367883025</v>
      </c>
    </row>
    <row r="58" spans="1:32">
      <c r="F58" s="32">
        <f t="shared" si="36"/>
        <v>0.52450017139172445</v>
      </c>
      <c r="G58" s="32">
        <f t="shared" si="37"/>
        <v>1.1845953825572781E-2</v>
      </c>
      <c r="H58" s="32">
        <f t="shared" ref="H58:H98" si="48">G58/F58</f>
        <v>2.2585223936420026E-2</v>
      </c>
      <c r="I58" s="32">
        <f t="shared" si="38"/>
        <v>20.443951023931959</v>
      </c>
      <c r="J58" s="30">
        <f t="shared" si="39"/>
        <v>0.99999992439478125</v>
      </c>
      <c r="K58" s="4">
        <f t="shared" si="40"/>
        <v>0.41664026217948724</v>
      </c>
      <c r="L58" s="31">
        <f t="shared" ref="L58:L98" si="49">K58/(1-K58)</f>
        <v>0.71420812093768204</v>
      </c>
      <c r="M58" s="4">
        <f t="shared" si="41"/>
        <v>0.69137160233594774</v>
      </c>
      <c r="N58" s="4">
        <f t="shared" si="42"/>
        <v>0.40876387032932132</v>
      </c>
      <c r="O58" s="46">
        <f t="shared" si="43"/>
        <v>-6.7091883604319946E-8</v>
      </c>
      <c r="P58" s="31">
        <f t="shared" ref="P58:P98" si="50">ABS(O58)</f>
        <v>6.7091883604319946E-8</v>
      </c>
      <c r="Q58" s="4">
        <f t="shared" si="44"/>
        <v>257.82541134144424</v>
      </c>
      <c r="R58" s="32">
        <f t="shared" si="45"/>
        <v>5.8230446516461258</v>
      </c>
      <c r="S58" s="32">
        <f t="shared" si="46"/>
        <v>623.35098736484792</v>
      </c>
      <c r="T58" s="32">
        <f t="shared" si="47"/>
        <v>21.698795111132888</v>
      </c>
    </row>
    <row r="59" spans="1:32">
      <c r="F59" s="32">
        <f t="shared" si="36"/>
        <v>0.5311008486151898</v>
      </c>
      <c r="G59" s="32">
        <f t="shared" si="37"/>
        <v>1.1626541794668797E-2</v>
      </c>
      <c r="H59" s="32">
        <f t="shared" si="48"/>
        <v>2.1891401275264826E-2</v>
      </c>
      <c r="I59" s="32">
        <f t="shared" si="38"/>
        <v>20.443951023931955</v>
      </c>
      <c r="J59" s="30">
        <f t="shared" si="39"/>
        <v>0.99999988621222591</v>
      </c>
      <c r="K59" s="4">
        <f t="shared" si="40"/>
        <v>0.44353153611342544</v>
      </c>
      <c r="L59" s="31">
        <f t="shared" si="49"/>
        <v>0.79704702943207728</v>
      </c>
      <c r="M59" s="4">
        <f t="shared" si="41"/>
        <v>0.62933067646734497</v>
      </c>
      <c r="N59" s="4">
        <f t="shared" si="42"/>
        <v>0.38625104501919566</v>
      </c>
      <c r="O59" s="46">
        <f t="shared" si="43"/>
        <v>-1.0724841518205963E-5</v>
      </c>
      <c r="P59" s="31">
        <f t="shared" si="50"/>
        <v>1.0724841518205963E-5</v>
      </c>
      <c r="Q59" s="4">
        <f t="shared" si="44"/>
        <v>310.66327669782208</v>
      </c>
      <c r="R59" s="32">
        <f t="shared" si="45"/>
        <v>6.8008544516806522</v>
      </c>
      <c r="S59" s="32">
        <f t="shared" si="46"/>
        <v>788.73361035679466</v>
      </c>
      <c r="T59" s="32">
        <f t="shared" si="47"/>
        <v>27.666384812197425</v>
      </c>
    </row>
    <row r="60" spans="1:32">
      <c r="F60" s="32">
        <f t="shared" si="36"/>
        <v>0.53339767603837074</v>
      </c>
      <c r="G60" s="32">
        <f t="shared" si="37"/>
        <v>1.1403195275686668E-2</v>
      </c>
      <c r="H60" s="32">
        <f t="shared" si="48"/>
        <v>2.1378411995305286E-2</v>
      </c>
      <c r="I60" s="32">
        <f t="shared" si="38"/>
        <v>20.443951023931952</v>
      </c>
      <c r="J60" s="30">
        <f t="shared" si="39"/>
        <v>0.99999982873988646</v>
      </c>
      <c r="K60" s="4">
        <f t="shared" si="40"/>
        <v>0.46728724403769728</v>
      </c>
      <c r="L60" s="31">
        <f t="shared" si="49"/>
        <v>0.87718425888559859</v>
      </c>
      <c r="M60" s="4">
        <f t="shared" si="41"/>
        <v>0.57576508347671529</v>
      </c>
      <c r="N60" s="4">
        <f t="shared" si="42"/>
        <v>0.3653876390041379</v>
      </c>
      <c r="O60" s="46">
        <f t="shared" si="43"/>
        <v>-3.5377404183911665E-7</v>
      </c>
      <c r="P60" s="31">
        <f t="shared" si="50"/>
        <v>3.5377404183911665E-7</v>
      </c>
      <c r="Q60" s="4">
        <f t="shared" si="44"/>
        <v>367.82029611079173</v>
      </c>
      <c r="R60" s="32">
        <f t="shared" si="45"/>
        <v>7.8634138304916918</v>
      </c>
      <c r="S60" s="32">
        <f t="shared" si="46"/>
        <v>973.26627191762782</v>
      </c>
      <c r="T60" s="32">
        <f t="shared" si="47"/>
        <v>34.439068502500383</v>
      </c>
    </row>
    <row r="61" spans="1:32">
      <c r="F61" s="32">
        <f t="shared" si="36"/>
        <v>0.53247110595795977</v>
      </c>
      <c r="G61" s="32">
        <f t="shared" si="37"/>
        <v>1.1177625121434241E-2</v>
      </c>
      <c r="H61" s="32">
        <f t="shared" si="48"/>
        <v>2.0991984346877875E-2</v>
      </c>
      <c r="I61" s="32">
        <f t="shared" si="38"/>
        <v>20.443951023931952</v>
      </c>
      <c r="J61" s="30">
        <f t="shared" si="39"/>
        <v>0.99999974223480892</v>
      </c>
      <c r="K61" s="4">
        <f t="shared" si="40"/>
        <v>0.48837566818323225</v>
      </c>
      <c r="L61" s="31">
        <f t="shared" si="49"/>
        <v>0.95455911263840809</v>
      </c>
      <c r="M61" s="4">
        <f t="shared" si="41"/>
        <v>0.52933291574770969</v>
      </c>
      <c r="N61" s="4">
        <f t="shared" si="42"/>
        <v>0.34612013531985758</v>
      </c>
      <c r="O61" s="46">
        <f t="shared" si="43"/>
        <v>-4.1943304451841357E-7</v>
      </c>
      <c r="P61" s="31">
        <f t="shared" si="50"/>
        <v>4.1943304451841357E-7</v>
      </c>
      <c r="Q61" s="4">
        <f t="shared" si="44"/>
        <v>429.17589074373865</v>
      </c>
      <c r="R61" s="32">
        <f t="shared" si="45"/>
        <v>9.0092535805499292</v>
      </c>
      <c r="S61" s="32">
        <f t="shared" si="46"/>
        <v>1176.4220709728995</v>
      </c>
      <c r="T61" s="32">
        <f t="shared" si="47"/>
        <v>42.02554033660148</v>
      </c>
    </row>
    <row r="62" spans="1:32">
      <c r="F62" s="32">
        <f t="shared" si="36"/>
        <v>0.52917516859918723</v>
      </c>
      <c r="G62" s="32">
        <f t="shared" si="37"/>
        <v>1.0951112053250191E-2</v>
      </c>
      <c r="H62" s="32">
        <f t="shared" si="48"/>
        <v>2.0694682409682159E-2</v>
      </c>
      <c r="I62" s="32">
        <f t="shared" si="38"/>
        <v>20.443951023931952</v>
      </c>
      <c r="J62" s="30">
        <f t="shared" si="39"/>
        <v>0.99999961203228704</v>
      </c>
      <c r="K62" s="4">
        <f t="shared" si="40"/>
        <v>0.50719167257404907</v>
      </c>
      <c r="L62" s="31">
        <f t="shared" si="49"/>
        <v>1.0291864896505007</v>
      </c>
      <c r="M62" s="4">
        <f t="shared" si="41"/>
        <v>0.48891383168998082</v>
      </c>
      <c r="N62" s="4">
        <f t="shared" si="42"/>
        <v>0.32836946053153576</v>
      </c>
      <c r="O62" s="46">
        <f t="shared" si="43"/>
        <v>-1.5902917094301472E-8</v>
      </c>
      <c r="P62" s="31">
        <f t="shared" si="50"/>
        <v>1.5902917094301472E-8</v>
      </c>
      <c r="Q62" s="4">
        <f t="shared" si="44"/>
        <v>494.65010672527353</v>
      </c>
      <c r="R62" s="32">
        <f t="shared" si="45"/>
        <v>10.236626862594921</v>
      </c>
      <c r="S62" s="32">
        <f t="shared" si="46"/>
        <v>1397.7393751924108</v>
      </c>
      <c r="T62" s="32">
        <f t="shared" si="47"/>
        <v>50.436769649489122</v>
      </c>
    </row>
    <row r="63" spans="1:32">
      <c r="F63" s="32">
        <f t="shared" si="36"/>
        <v>0.51863493670985605</v>
      </c>
      <c r="G63" s="32">
        <f t="shared" si="37"/>
        <v>1.0767574195214886E-2</v>
      </c>
      <c r="H63" s="32">
        <f t="shared" si="48"/>
        <v>2.0761374587533184E-2</v>
      </c>
      <c r="I63" s="32">
        <f t="shared" si="38"/>
        <v>20.443951023931952</v>
      </c>
      <c r="J63" s="30">
        <f t="shared" si="39"/>
        <v>0.99999941605983911</v>
      </c>
      <c r="K63" s="4">
        <f t="shared" si="40"/>
        <v>0.52317002730443618</v>
      </c>
      <c r="L63" s="31">
        <f t="shared" si="49"/>
        <v>1.0971836026726838</v>
      </c>
      <c r="M63" s="4">
        <f t="shared" si="41"/>
        <v>0.44773378057381596</v>
      </c>
      <c r="N63" s="4">
        <f t="shared" si="42"/>
        <v>0.30926527140670479</v>
      </c>
      <c r="O63" s="46">
        <f t="shared" si="43"/>
        <v>-2.7079076007074931E-6</v>
      </c>
      <c r="P63" s="31">
        <f t="shared" si="50"/>
        <v>2.7079076007074931E-6</v>
      </c>
      <c r="Q63" s="4">
        <f t="shared" si="44"/>
        <v>558.17643714943642</v>
      </c>
      <c r="R63" s="32">
        <f t="shared" si="45"/>
        <v>11.588510097594122</v>
      </c>
      <c r="S63" s="32">
        <f t="shared" si="46"/>
        <v>1623.4587268119076</v>
      </c>
      <c r="T63" s="32">
        <f t="shared" si="47"/>
        <v>58.884937216280747</v>
      </c>
    </row>
    <row r="64" spans="1:32">
      <c r="F64" s="32">
        <f t="shared" si="36"/>
        <v>0.50683787239441846</v>
      </c>
      <c r="G64" s="32">
        <f t="shared" si="37"/>
        <v>1.0584288896893817E-2</v>
      </c>
      <c r="H64" s="32">
        <f t="shared" si="48"/>
        <v>2.0882987387842993E-2</v>
      </c>
      <c r="I64" s="32">
        <f t="shared" si="38"/>
        <v>20.443951023931962</v>
      </c>
      <c r="J64" s="30">
        <f t="shared" si="39"/>
        <v>0.99999912109538802</v>
      </c>
      <c r="K64" s="4">
        <f t="shared" si="40"/>
        <v>0.53736755442424444</v>
      </c>
      <c r="L64" s="31">
        <f t="shared" si="49"/>
        <v>1.1615431636133509</v>
      </c>
      <c r="M64" s="4">
        <f t="shared" si="41"/>
        <v>0.41166987367640751</v>
      </c>
      <c r="N64" s="4">
        <f t="shared" si="42"/>
        <v>0.29161908272810055</v>
      </c>
      <c r="O64" s="46">
        <f t="shared" si="43"/>
        <v>-3.4311566921019221E-9</v>
      </c>
      <c r="P64" s="31">
        <f t="shared" si="50"/>
        <v>3.4311566921019221E-9</v>
      </c>
      <c r="Q64" s="4">
        <f t="shared" si="44"/>
        <v>623.95853025511656</v>
      </c>
      <c r="R64" s="32">
        <f t="shared" si="45"/>
        <v>13.030118117854649</v>
      </c>
      <c r="S64" s="32">
        <f t="shared" si="46"/>
        <v>1861.1795384415564</v>
      </c>
      <c r="T64" s="32">
        <f t="shared" si="47"/>
        <v>67.879175059668512</v>
      </c>
    </row>
    <row r="65" spans="6:20">
      <c r="F65" s="32">
        <f t="shared" si="36"/>
        <v>0.49422691131333435</v>
      </c>
      <c r="G65" s="32">
        <f t="shared" si="37"/>
        <v>1.0401776226956472E-2</v>
      </c>
      <c r="H65" s="32">
        <f t="shared" si="48"/>
        <v>2.1046559766070411E-2</v>
      </c>
      <c r="I65" s="32">
        <f t="shared" si="38"/>
        <v>20.443951023931952</v>
      </c>
      <c r="J65" s="30">
        <f t="shared" si="39"/>
        <v>0.99999867713531343</v>
      </c>
      <c r="K65" s="4">
        <f t="shared" si="40"/>
        <v>0.55004372198654417</v>
      </c>
      <c r="L65" s="31">
        <f t="shared" si="49"/>
        <v>1.2224381542468339</v>
      </c>
      <c r="M65" s="4">
        <f t="shared" si="41"/>
        <v>0.37992599647577496</v>
      </c>
      <c r="N65" s="4">
        <f t="shared" si="42"/>
        <v>0.27532345752314025</v>
      </c>
      <c r="O65" s="46">
        <f t="shared" si="43"/>
        <v>-6.9519162537723389E-8</v>
      </c>
      <c r="P65" s="31">
        <f t="shared" si="50"/>
        <v>6.9519162537723389E-8</v>
      </c>
      <c r="Q65" s="4">
        <f t="shared" si="44"/>
        <v>691.82076590446491</v>
      </c>
      <c r="R65" s="32">
        <f t="shared" si="45"/>
        <v>14.560447097016928</v>
      </c>
      <c r="S65" s="32">
        <f t="shared" si="46"/>
        <v>2109.9286075909117</v>
      </c>
      <c r="T65" s="32">
        <f t="shared" si="47"/>
        <v>77.392518843452365</v>
      </c>
    </row>
    <row r="66" spans="6:20">
      <c r="F66" s="32">
        <f t="shared" si="36"/>
        <v>0.48113794014441752</v>
      </c>
      <c r="G66" s="32">
        <f t="shared" si="37"/>
        <v>1.022042386849494E-2</v>
      </c>
      <c r="H66" s="32">
        <f t="shared" si="48"/>
        <v>2.1242190681173875E-2</v>
      </c>
      <c r="I66" s="32">
        <f t="shared" si="38"/>
        <v>20.443951023931952</v>
      </c>
      <c r="J66" s="30">
        <f t="shared" si="39"/>
        <v>0.99999800891762769</v>
      </c>
      <c r="K66" s="4">
        <f t="shared" si="40"/>
        <v>0.56141255638318444</v>
      </c>
      <c r="L66" s="31">
        <f t="shared" si="49"/>
        <v>1.2800470340725909</v>
      </c>
      <c r="M66" s="4">
        <f t="shared" si="41"/>
        <v>0.35184966242300941</v>
      </c>
      <c r="N66" s="4">
        <f t="shared" si="42"/>
        <v>0.26027277455716935</v>
      </c>
      <c r="O66" s="46">
        <f t="shared" si="43"/>
        <v>-1.1316110160031201E-8</v>
      </c>
      <c r="P66" s="31">
        <f t="shared" si="50"/>
        <v>1.1316110160031201E-8</v>
      </c>
      <c r="Q66" s="4">
        <f t="shared" si="44"/>
        <v>761.61159207591402</v>
      </c>
      <c r="R66" s="32">
        <f t="shared" si="45"/>
        <v>16.178298663868979</v>
      </c>
      <c r="S66" s="32">
        <f t="shared" si="46"/>
        <v>2368.8321700830179</v>
      </c>
      <c r="T66" s="32">
        <f t="shared" si="47"/>
        <v>87.400550902352421</v>
      </c>
    </row>
    <row r="67" spans="6:20">
      <c r="F67" s="32">
        <f t="shared" si="36"/>
        <v>0.46782797264984111</v>
      </c>
      <c r="G67" s="32">
        <f t="shared" si="37"/>
        <v>1.0040518714187268E-2</v>
      </c>
      <c r="H67" s="32">
        <f t="shared" si="48"/>
        <v>2.1461988810366359E-2</v>
      </c>
      <c r="I67" s="32">
        <f t="shared" si="38"/>
        <v>20.443951023931955</v>
      </c>
      <c r="J67" s="30">
        <f t="shared" si="39"/>
        <v>0.99999700316324558</v>
      </c>
      <c r="K67" s="4">
        <f t="shared" si="40"/>
        <v>0.57165760032672419</v>
      </c>
      <c r="L67" s="31">
        <f t="shared" si="49"/>
        <v>1.3345809351648683</v>
      </c>
      <c r="M67" s="4">
        <f t="shared" si="41"/>
        <v>0.32690592587558198</v>
      </c>
      <c r="N67" s="4">
        <f t="shared" si="42"/>
        <v>0.24636707056671514</v>
      </c>
      <c r="O67" s="46">
        <f t="shared" si="43"/>
        <v>-5.7009455397549758E-6</v>
      </c>
      <c r="P67" s="31">
        <f t="shared" si="50"/>
        <v>5.7009455397549758E-6</v>
      </c>
      <c r="Q67" s="4">
        <f t="shared" si="44"/>
        <v>833.20722284987698</v>
      </c>
      <c r="R67" s="32">
        <f t="shared" si="45"/>
        <v>17.882284093520486</v>
      </c>
      <c r="S67" s="32">
        <f t="shared" si="46"/>
        <v>2637.1355082502851</v>
      </c>
      <c r="T67" s="32">
        <f t="shared" si="47"/>
        <v>97.882123825470131</v>
      </c>
    </row>
    <row r="68" spans="6:20">
      <c r="F68" s="32">
        <f t="shared" si="36"/>
        <v>0.45499550414871276</v>
      </c>
      <c r="G68" s="32">
        <f t="shared" si="37"/>
        <v>9.8962823120504698E-3</v>
      </c>
      <c r="H68" s="32">
        <f t="shared" si="48"/>
        <v>2.175028592989333E-2</v>
      </c>
      <c r="I68" s="32">
        <f t="shared" si="38"/>
        <v>20.443951023931955</v>
      </c>
      <c r="J68" s="30">
        <f t="shared" si="39"/>
        <v>0.99999548937243443</v>
      </c>
      <c r="K68" s="4">
        <f t="shared" si="40"/>
        <v>0.58065378204235096</v>
      </c>
      <c r="L68" s="31">
        <f t="shared" si="49"/>
        <v>1.3846644065858555</v>
      </c>
      <c r="M68" s="4">
        <f t="shared" si="41"/>
        <v>0.30372101172336297</v>
      </c>
      <c r="N68" s="4">
        <f t="shared" si="42"/>
        <v>0.23296472864380713</v>
      </c>
      <c r="O68" s="46">
        <f t="shared" si="43"/>
        <v>-1.0132688544883806E-6</v>
      </c>
      <c r="P68" s="31">
        <f t="shared" si="50"/>
        <v>1.0132688544883806E-6</v>
      </c>
      <c r="Q68" s="4">
        <f t="shared" si="44"/>
        <v>904.04325596232468</v>
      </c>
      <c r="R68" s="32">
        <f t="shared" si="45"/>
        <v>19.663199310172306</v>
      </c>
      <c r="S68" s="32">
        <f t="shared" si="46"/>
        <v>2907.5367565109959</v>
      </c>
      <c r="T68" s="32">
        <f t="shared" si="47"/>
        <v>108.43760708519461</v>
      </c>
    </row>
    <row r="69" spans="6:20">
      <c r="F69" s="32">
        <f t="shared" si="36"/>
        <v>0.44217506315392341</v>
      </c>
      <c r="G69" s="32">
        <f t="shared" si="37"/>
        <v>9.7534913007593163E-3</v>
      </c>
      <c r="H69" s="32">
        <f t="shared" si="48"/>
        <v>2.2057985882763535E-2</v>
      </c>
      <c r="I69" s="32">
        <f t="shared" si="38"/>
        <v>20.443951023931955</v>
      </c>
      <c r="J69" s="30">
        <f t="shared" si="39"/>
        <v>0.99999321092098004</v>
      </c>
      <c r="K69" s="4">
        <f t="shared" si="40"/>
        <v>0.58879037629491493</v>
      </c>
      <c r="L69" s="31">
        <f t="shared" si="49"/>
        <v>1.4318496998922106</v>
      </c>
      <c r="M69" s="4">
        <f t="shared" si="41"/>
        <v>0.28299497906151017</v>
      </c>
      <c r="N69" s="4">
        <f t="shared" si="42"/>
        <v>0.22057372295292721</v>
      </c>
      <c r="O69" s="46">
        <f t="shared" si="43"/>
        <v>-1.0158034358109802E-7</v>
      </c>
      <c r="P69" s="31">
        <f t="shared" si="50"/>
        <v>1.0158034358109802E-7</v>
      </c>
      <c r="Q69" s="4">
        <f t="shared" si="44"/>
        <v>976.06866589102913</v>
      </c>
      <c r="R69" s="32">
        <f t="shared" si="45"/>
        <v>21.530108852832157</v>
      </c>
      <c r="S69" s="32">
        <f t="shared" si="46"/>
        <v>3184.5499341671525</v>
      </c>
      <c r="T69" s="32">
        <f t="shared" si="47"/>
        <v>119.34924771057538</v>
      </c>
    </row>
    <row r="70" spans="6:20">
      <c r="F70" s="32">
        <f t="shared" si="36"/>
        <v>0.42947932141132195</v>
      </c>
      <c r="G70" s="32">
        <f t="shared" si="37"/>
        <v>9.6122275624869972E-3</v>
      </c>
      <c r="H70" s="32">
        <f t="shared" si="48"/>
        <v>2.2381118445703122E-2</v>
      </c>
      <c r="I70" s="32">
        <f t="shared" si="38"/>
        <v>20.443951023931955</v>
      </c>
      <c r="J70" s="30">
        <f t="shared" si="39"/>
        <v>0.99998978155616469</v>
      </c>
      <c r="K70" s="4">
        <f t="shared" si="40"/>
        <v>0.59617748747839683</v>
      </c>
      <c r="L70" s="31">
        <f t="shared" si="49"/>
        <v>1.4763354419139851</v>
      </c>
      <c r="M70" s="4">
        <f t="shared" si="41"/>
        <v>0.26439389640228433</v>
      </c>
      <c r="N70" s="4">
        <f t="shared" si="42"/>
        <v>0.20910722295844095</v>
      </c>
      <c r="O70" s="46">
        <f t="shared" si="43"/>
        <v>-1.2692426094584874E-6</v>
      </c>
      <c r="P70" s="31">
        <f t="shared" si="50"/>
        <v>1.2692426094584874E-6</v>
      </c>
      <c r="Q70" s="4">
        <f t="shared" si="44"/>
        <v>1049.1902560638528</v>
      </c>
      <c r="R70" s="32">
        <f t="shared" si="45"/>
        <v>23.482051393042674</v>
      </c>
      <c r="S70" s="32">
        <f t="shared" si="46"/>
        <v>3467.579593510834</v>
      </c>
      <c r="T70" s="32">
        <f t="shared" si="47"/>
        <v>130.59808311148259</v>
      </c>
    </row>
    <row r="71" spans="6:20">
      <c r="F71" s="32">
        <f t="shared" si="36"/>
        <v>0.41699062170235041</v>
      </c>
      <c r="G71" s="32">
        <f t="shared" si="37"/>
        <v>9.4725455770573556E-3</v>
      </c>
      <c r="H71" s="32">
        <f t="shared" si="48"/>
        <v>2.271644752677171E-2</v>
      </c>
      <c r="I71" s="32">
        <f t="shared" si="38"/>
        <v>20.443951023931955</v>
      </c>
      <c r="J71" s="30">
        <f t="shared" si="39"/>
        <v>0.99998461991757459</v>
      </c>
      <c r="K71" s="4">
        <f t="shared" si="40"/>
        <v>0.60290782428396439</v>
      </c>
      <c r="L71" s="31">
        <f t="shared" si="49"/>
        <v>1.5183069855174116</v>
      </c>
      <c r="M71" s="4">
        <f t="shared" si="41"/>
        <v>0.24763753108817046</v>
      </c>
      <c r="N71" s="4">
        <f t="shared" si="42"/>
        <v>0.19848515688060842</v>
      </c>
      <c r="O71" s="46">
        <f t="shared" si="43"/>
        <v>-2.2434347634048279E-6</v>
      </c>
      <c r="P71" s="31">
        <f t="shared" si="50"/>
        <v>2.2434347634048279E-6</v>
      </c>
      <c r="Q71" s="4">
        <f t="shared" si="44"/>
        <v>1123.3252919673498</v>
      </c>
      <c r="R71" s="32">
        <f t="shared" si="45"/>
        <v>25.517960050471814</v>
      </c>
      <c r="S71" s="32">
        <f t="shared" si="46"/>
        <v>3756.0971534767973</v>
      </c>
      <c r="T71" s="32">
        <f t="shared" si="47"/>
        <v>142.16711790684059</v>
      </c>
    </row>
    <row r="72" spans="6:20">
      <c r="F72" s="32">
        <f t="shared" si="36"/>
        <v>0.40476780850180588</v>
      </c>
      <c r="G72" s="32">
        <f t="shared" si="37"/>
        <v>9.334478689590758E-3</v>
      </c>
      <c r="H72" s="32">
        <f t="shared" si="48"/>
        <v>2.3061316867418601E-2</v>
      </c>
      <c r="I72" s="32">
        <f t="shared" si="38"/>
        <v>20.443951023931952</v>
      </c>
      <c r="J72" s="30">
        <f t="shared" si="39"/>
        <v>0.99997685098242539</v>
      </c>
      <c r="K72" s="4">
        <f t="shared" si="40"/>
        <v>0.60905967445666764</v>
      </c>
      <c r="L72" s="31">
        <f t="shared" si="49"/>
        <v>1.5579351493356206</v>
      </c>
      <c r="M72" s="4">
        <f t="shared" si="41"/>
        <v>0.23248953019640209</v>
      </c>
      <c r="N72" s="4">
        <f t="shared" si="42"/>
        <v>0.1886340812642473</v>
      </c>
      <c r="O72" s="46">
        <f t="shared" si="43"/>
        <v>-4.3054921960994363E-7</v>
      </c>
      <c r="P72" s="31">
        <f t="shared" si="50"/>
        <v>4.3054921960994363E-7</v>
      </c>
      <c r="Q72" s="4">
        <f t="shared" si="44"/>
        <v>1198.3991961542242</v>
      </c>
      <c r="R72" s="32">
        <f t="shared" si="45"/>
        <v>27.636663596172305</v>
      </c>
      <c r="S72" s="32">
        <f t="shared" si="46"/>
        <v>4049.6301768111157</v>
      </c>
      <c r="T72" s="32">
        <f t="shared" si="47"/>
        <v>154.0410012251451</v>
      </c>
    </row>
    <row r="73" spans="6:20">
      <c r="F73" s="32">
        <f t="shared" si="36"/>
        <v>0.39446134750753303</v>
      </c>
      <c r="G73" s="32">
        <f t="shared" si="37"/>
        <v>9.2258899087268205E-3</v>
      </c>
      <c r="H73" s="32">
        <f t="shared" si="48"/>
        <v>2.3388577783405341E-2</v>
      </c>
      <c r="I73" s="32">
        <f t="shared" si="38"/>
        <v>20.443951023931952</v>
      </c>
      <c r="J73" s="30">
        <f t="shared" si="39"/>
        <v>0.99996515772799954</v>
      </c>
      <c r="K73" s="4">
        <f t="shared" si="40"/>
        <v>0.61454134626388879</v>
      </c>
      <c r="L73" s="31">
        <f t="shared" si="49"/>
        <v>1.5943119717442116</v>
      </c>
      <c r="M73" s="4">
        <f t="shared" si="41"/>
        <v>0.21836161366516477</v>
      </c>
      <c r="N73" s="4">
        <f t="shared" si="42"/>
        <v>0.17922561841740348</v>
      </c>
      <c r="O73" s="46">
        <f t="shared" si="43"/>
        <v>-1.9431090958477171E-8</v>
      </c>
      <c r="P73" s="31">
        <f t="shared" si="50"/>
        <v>1.9431090958477171E-8</v>
      </c>
      <c r="Q73" s="4">
        <f t="shared" si="44"/>
        <v>1272.3368583586007</v>
      </c>
      <c r="R73" s="32">
        <f t="shared" si="45"/>
        <v>29.758149578413718</v>
      </c>
      <c r="S73" s="32">
        <f t="shared" si="46"/>
        <v>4341.824618599815</v>
      </c>
      <c r="T73" s="32">
        <f t="shared" si="47"/>
        <v>165.85005618752996</v>
      </c>
    </row>
    <row r="74" spans="6:20">
      <c r="F74" s="32">
        <f t="shared" si="36"/>
        <v>0.38437420758920987</v>
      </c>
      <c r="G74" s="32">
        <f t="shared" si="37"/>
        <v>9.1186391321227932E-3</v>
      </c>
      <c r="H74" s="32">
        <f t="shared" si="48"/>
        <v>2.3723337706020343E-2</v>
      </c>
      <c r="I74" s="32">
        <f t="shared" si="38"/>
        <v>20.443951023931955</v>
      </c>
      <c r="J74" s="30">
        <f t="shared" si="39"/>
        <v>0.99994755786438161</v>
      </c>
      <c r="K74" s="4">
        <f t="shared" si="40"/>
        <v>0.61957837112880088</v>
      </c>
      <c r="L74" s="31">
        <f t="shared" si="49"/>
        <v>1.6286623159867022</v>
      </c>
      <c r="M74" s="4">
        <f t="shared" si="41"/>
        <v>0.20553795928848292</v>
      </c>
      <c r="N74" s="4">
        <f t="shared" si="42"/>
        <v>0.17049480499958117</v>
      </c>
      <c r="O74" s="46">
        <f t="shared" si="43"/>
        <v>-6.4551694943792981E-6</v>
      </c>
      <c r="P74" s="31">
        <f t="shared" si="50"/>
        <v>6.4551694943792981E-6</v>
      </c>
      <c r="Q74" s="4">
        <f t="shared" si="44"/>
        <v>1346.9438704686293</v>
      </c>
      <c r="R74" s="32">
        <f t="shared" si="45"/>
        <v>31.954004310181414</v>
      </c>
      <c r="S74" s="32">
        <f t="shared" si="46"/>
        <v>4637.6060120658813</v>
      </c>
      <c r="T74" s="32">
        <f t="shared" si="47"/>
        <v>177.90016031042745</v>
      </c>
    </row>
    <row r="75" spans="6:20">
      <c r="F75" s="32">
        <f t="shared" si="36"/>
        <v>0.37452648978805403</v>
      </c>
      <c r="G75" s="32">
        <f t="shared" si="37"/>
        <v>9.0127086062855698E-3</v>
      </c>
      <c r="H75" s="32">
        <f t="shared" si="48"/>
        <v>2.4064275430520005E-2</v>
      </c>
      <c r="I75" s="32">
        <f t="shared" si="38"/>
        <v>20.443951023931952</v>
      </c>
      <c r="J75" s="30">
        <f t="shared" si="39"/>
        <v>0.99992106778826362</v>
      </c>
      <c r="K75" s="4">
        <f t="shared" si="40"/>
        <v>0.62421255407461052</v>
      </c>
      <c r="L75" s="31">
        <f t="shared" si="49"/>
        <v>1.661078784943083</v>
      </c>
      <c r="M75" s="4">
        <f t="shared" si="41"/>
        <v>0.19386082663000062</v>
      </c>
      <c r="N75" s="4">
        <f t="shared" si="42"/>
        <v>0.16238142864376071</v>
      </c>
      <c r="O75" s="46">
        <f t="shared" si="43"/>
        <v>-3.9051634224129828E-6</v>
      </c>
      <c r="P75" s="31">
        <f t="shared" si="50"/>
        <v>3.9051634224129828E-6</v>
      </c>
      <c r="Q75" s="4">
        <f t="shared" si="44"/>
        <v>1422.1597641111578</v>
      </c>
      <c r="R75" s="32">
        <f t="shared" si="45"/>
        <v>34.223244269774263</v>
      </c>
      <c r="S75" s="32">
        <f t="shared" si="46"/>
        <v>4936.6122964860451</v>
      </c>
      <c r="T75" s="32">
        <f t="shared" si="47"/>
        <v>190.17971657323068</v>
      </c>
    </row>
    <row r="76" spans="6:20">
      <c r="F76" s="32">
        <f t="shared" si="36"/>
        <v>0.36493615480544539</v>
      </c>
      <c r="G76" s="32">
        <f t="shared" si="37"/>
        <v>8.9080768372697405E-3</v>
      </c>
      <c r="H76" s="32">
        <f t="shared" si="48"/>
        <v>2.4409959714785757E-2</v>
      </c>
      <c r="I76" s="32">
        <f t="shared" si="38"/>
        <v>20.443951023931952</v>
      </c>
      <c r="J76" s="30">
        <f t="shared" si="39"/>
        <v>0.99988119678979659</v>
      </c>
      <c r="K76" s="4">
        <f t="shared" si="40"/>
        <v>0.62849221686490908</v>
      </c>
      <c r="L76" s="31">
        <f t="shared" si="49"/>
        <v>1.6917336470347142</v>
      </c>
      <c r="M76" s="4">
        <f t="shared" si="41"/>
        <v>0.18319816977139408</v>
      </c>
      <c r="N76" s="4">
        <f t="shared" si="42"/>
        <v>0.1548330401886861</v>
      </c>
      <c r="O76" s="46">
        <f t="shared" si="43"/>
        <v>-2.6247648832189441E-8</v>
      </c>
      <c r="P76" s="31">
        <f t="shared" si="50"/>
        <v>2.6247648832189441E-8</v>
      </c>
      <c r="Q76" s="4">
        <f t="shared" si="44"/>
        <v>1497.9478579857637</v>
      </c>
      <c r="R76" s="32">
        <f t="shared" si="45"/>
        <v>36.56484686828211</v>
      </c>
      <c r="S76" s="32">
        <f t="shared" si="46"/>
        <v>5238.5859800179032</v>
      </c>
      <c r="T76" s="32">
        <f t="shared" si="47"/>
        <v>202.68033033331457</v>
      </c>
    </row>
    <row r="77" spans="6:20">
      <c r="F77" s="32">
        <f t="shared" si="36"/>
        <v>0.35561415210867575</v>
      </c>
      <c r="G77" s="32">
        <f t="shared" si="37"/>
        <v>8.8047196709115545E-3</v>
      </c>
      <c r="H77" s="32">
        <f t="shared" si="48"/>
        <v>2.4759193689853014E-2</v>
      </c>
      <c r="I77" s="32">
        <f t="shared" si="38"/>
        <v>20.443951023931952</v>
      </c>
      <c r="J77" s="30">
        <f t="shared" si="39"/>
        <v>0.99982118576810974</v>
      </c>
      <c r="K77" s="4">
        <f t="shared" si="40"/>
        <v>0.63246050806836829</v>
      </c>
      <c r="L77" s="31">
        <f t="shared" si="49"/>
        <v>1.7207960558045723</v>
      </c>
      <c r="M77" s="4">
        <f t="shared" si="41"/>
        <v>0.17343650839797611</v>
      </c>
      <c r="N77" s="4">
        <f t="shared" si="42"/>
        <v>0.14780220928591933</v>
      </c>
      <c r="O77" s="46">
        <f t="shared" si="43"/>
        <v>-2.8821571753656627E-6</v>
      </c>
      <c r="P77" s="31">
        <f t="shared" si="50"/>
        <v>2.8821571753656627E-6</v>
      </c>
      <c r="Q77" s="4">
        <f t="shared" si="44"/>
        <v>1574.2738117511972</v>
      </c>
      <c r="R77" s="32">
        <f t="shared" si="45"/>
        <v>38.977750226011096</v>
      </c>
      <c r="S77" s="32">
        <f t="shared" si="46"/>
        <v>5543.2947151080043</v>
      </c>
      <c r="T77" s="32">
        <f t="shared" si="47"/>
        <v>215.39435681554423</v>
      </c>
    </row>
    <row r="78" spans="6:20">
      <c r="F78" s="32">
        <f t="shared" si="36"/>
        <v>0.34904663397618757</v>
      </c>
      <c r="G78" s="32">
        <f t="shared" si="37"/>
        <v>8.7269094561569331E-3</v>
      </c>
      <c r="H78" s="32">
        <f t="shared" si="48"/>
        <v>2.5002130393706346E-2</v>
      </c>
      <c r="I78" s="32">
        <f t="shared" si="38"/>
        <v>20.443951023931955</v>
      </c>
      <c r="J78" s="30">
        <f t="shared" si="39"/>
        <v>0.99973086139869949</v>
      </c>
      <c r="K78" s="4">
        <f t="shared" si="40"/>
        <v>0.63596735505266211</v>
      </c>
      <c r="L78" s="31">
        <f t="shared" si="49"/>
        <v>1.7470063849484245</v>
      </c>
      <c r="M78" s="4">
        <f t="shared" si="41"/>
        <v>0.1641356328020237</v>
      </c>
      <c r="N78" s="4">
        <f t="shared" si="42"/>
        <v>0.14099356481938141</v>
      </c>
      <c r="O78" s="46">
        <f t="shared" si="43"/>
        <v>-1.9244447769239947E-6</v>
      </c>
      <c r="P78" s="31">
        <f t="shared" si="50"/>
        <v>1.9244447769239947E-6</v>
      </c>
      <c r="Q78" s="4">
        <f t="shared" si="44"/>
        <v>1648.200535048881</v>
      </c>
      <c r="R78" s="32">
        <f t="shared" si="45"/>
        <v>41.208524692268689</v>
      </c>
      <c r="S78" s="32">
        <f t="shared" si="46"/>
        <v>5841.4926890471334</v>
      </c>
      <c r="T78" s="32">
        <f t="shared" si="47"/>
        <v>227.73174623973659</v>
      </c>
    </row>
    <row r="79" spans="6:20">
      <c r="F79" s="32">
        <f t="shared" si="36"/>
        <v>0.3426291389137916</v>
      </c>
      <c r="G79" s="32">
        <f t="shared" si="37"/>
        <v>8.6501290154430057E-3</v>
      </c>
      <c r="H79" s="32">
        <f t="shared" si="48"/>
        <v>2.52463320628998E-2</v>
      </c>
      <c r="I79" s="32">
        <f t="shared" si="38"/>
        <v>20.443951023931952</v>
      </c>
      <c r="J79" s="30">
        <f t="shared" si="39"/>
        <v>0.99959491150413493</v>
      </c>
      <c r="K79" s="4">
        <f t="shared" si="40"/>
        <v>0.63922378974993543</v>
      </c>
      <c r="L79" s="31">
        <f t="shared" si="49"/>
        <v>1.7718013870894389</v>
      </c>
      <c r="M79" s="4">
        <f t="shared" si="41"/>
        <v>0.15559638004003754</v>
      </c>
      <c r="N79" s="4">
        <f t="shared" si="42"/>
        <v>0.13464595660523498</v>
      </c>
      <c r="O79" s="46">
        <f t="shared" si="43"/>
        <v>-5.4074230793066391E-7</v>
      </c>
      <c r="P79" s="31">
        <f t="shared" si="50"/>
        <v>5.4074230793066391E-7</v>
      </c>
      <c r="Q79" s="4">
        <f t="shared" si="44"/>
        <v>1722.3991062634302</v>
      </c>
      <c r="R79" s="32">
        <f t="shared" si="45"/>
        <v>43.484259781568397</v>
      </c>
      <c r="S79" s="32">
        <f t="shared" si="46"/>
        <v>6141.1514729863102</v>
      </c>
      <c r="T79" s="32">
        <f t="shared" si="47"/>
        <v>240.21404236316718</v>
      </c>
    </row>
    <row r="80" spans="6:20">
      <c r="F80" s="32">
        <f t="shared" si="36"/>
        <v>0.33636330269367815</v>
      </c>
      <c r="G80" s="32">
        <f t="shared" si="37"/>
        <v>8.5743401819870207E-3</v>
      </c>
      <c r="H80" s="32">
        <f t="shared" si="48"/>
        <v>2.5491306909290176E-2</v>
      </c>
      <c r="I80" s="32">
        <f t="shared" si="38"/>
        <v>20.443951023931955</v>
      </c>
      <c r="J80" s="30">
        <f t="shared" si="39"/>
        <v>0.99939028925424711</v>
      </c>
      <c r="K80" s="4">
        <f t="shared" si="40"/>
        <v>0.64226150816484373</v>
      </c>
      <c r="L80" s="31">
        <f t="shared" si="49"/>
        <v>1.7953379991907439</v>
      </c>
      <c r="M80" s="4">
        <f t="shared" si="41"/>
        <v>0.14773966677007572</v>
      </c>
      <c r="N80" s="4">
        <f t="shared" si="42"/>
        <v>0.12872228001480418</v>
      </c>
      <c r="O80" s="46">
        <f t="shared" si="43"/>
        <v>-6.5721256262696315E-6</v>
      </c>
      <c r="P80" s="31">
        <f t="shared" si="50"/>
        <v>6.5721256262696315E-6</v>
      </c>
      <c r="Q80" s="4">
        <f t="shared" si="44"/>
        <v>1796.8297976618501</v>
      </c>
      <c r="R80" s="32">
        <f t="shared" si="45"/>
        <v>45.803539835955988</v>
      </c>
      <c r="S80" s="32">
        <f t="shared" si="46"/>
        <v>6442.0517144604046</v>
      </c>
      <c r="T80" s="32">
        <f t="shared" si="47"/>
        <v>252.83406743093067</v>
      </c>
    </row>
    <row r="81" spans="6:20">
      <c r="F81" s="32">
        <f t="shared" si="36"/>
        <v>0.3302380116601536</v>
      </c>
      <c r="G81" s="32">
        <f t="shared" si="37"/>
        <v>8.4995063713840923E-3</v>
      </c>
      <c r="H81" s="32">
        <f t="shared" si="48"/>
        <v>2.573751679479858E-2</v>
      </c>
      <c r="I81" s="32">
        <f t="shared" si="38"/>
        <v>20.443951023931955</v>
      </c>
      <c r="J81" s="30">
        <f t="shared" si="39"/>
        <v>0.99908230611964566</v>
      </c>
      <c r="K81" s="4">
        <f t="shared" si="40"/>
        <v>0.64509023555742173</v>
      </c>
      <c r="L81" s="31">
        <f t="shared" si="49"/>
        <v>1.8176176036480745</v>
      </c>
      <c r="M81" s="4">
        <f t="shared" si="41"/>
        <v>0.1404938925279092</v>
      </c>
      <c r="N81" s="4">
        <f t="shared" si="42"/>
        <v>0.12318688723225334</v>
      </c>
      <c r="O81" s="46">
        <f t="shared" si="43"/>
        <v>-1.9902107939451241E-7</v>
      </c>
      <c r="P81" s="31">
        <f t="shared" si="50"/>
        <v>1.9902107939451241E-7</v>
      </c>
      <c r="Q81" s="4">
        <f t="shared" si="44"/>
        <v>1871.3913117279947</v>
      </c>
      <c r="R81" s="32">
        <f t="shared" si="45"/>
        <v>48.164965315239407</v>
      </c>
      <c r="S81" s="32">
        <f t="shared" si="46"/>
        <v>6743.7528686191081</v>
      </c>
      <c r="T81" s="32">
        <f t="shared" si="47"/>
        <v>265.57762871036397</v>
      </c>
    </row>
    <row r="82" spans="6:20">
      <c r="F82" s="32">
        <f t="shared" si="36"/>
        <v>0.32424740206131558</v>
      </c>
      <c r="G82" s="32">
        <f t="shared" si="37"/>
        <v>8.4255925843400789E-3</v>
      </c>
      <c r="H82" s="32">
        <f t="shared" si="48"/>
        <v>2.5985073529584637E-2</v>
      </c>
      <c r="I82" s="32">
        <f t="shared" si="38"/>
        <v>20.443951023931952</v>
      </c>
      <c r="J82" s="30">
        <f t="shared" si="39"/>
        <v>0.99861875115361831</v>
      </c>
      <c r="K82" s="4">
        <f t="shared" si="40"/>
        <v>0.64774394688194714</v>
      </c>
      <c r="L82" s="31">
        <f t="shared" si="49"/>
        <v>1.838844048663846</v>
      </c>
      <c r="M82" s="4">
        <f t="shared" si="41"/>
        <v>0.13380120988854063</v>
      </c>
      <c r="N82" s="4">
        <f t="shared" si="42"/>
        <v>0.11801117225981271</v>
      </c>
      <c r="O82" s="46">
        <f t="shared" si="43"/>
        <v>-1.0188461596616349E-7</v>
      </c>
      <c r="P82" s="31">
        <f t="shared" si="50"/>
        <v>1.0188461596616349E-7</v>
      </c>
      <c r="Q82" s="4">
        <f t="shared" si="44"/>
        <v>1946.0076478128076</v>
      </c>
      <c r="R82" s="32">
        <f t="shared" si="45"/>
        <v>50.567151817549849</v>
      </c>
      <c r="S82" s="32">
        <f t="shared" si="46"/>
        <v>7045.9140621027473</v>
      </c>
      <c r="T82" s="32">
        <f t="shared" si="47"/>
        <v>278.43358074019113</v>
      </c>
    </row>
    <row r="83" spans="6:20">
      <c r="F83" s="32">
        <f t="shared" si="36"/>
        <v>0.32155992838063979</v>
      </c>
      <c r="G83" s="32">
        <f t="shared" si="37"/>
        <v>8.3742064946193528E-3</v>
      </c>
      <c r="H83" s="32">
        <f t="shared" si="48"/>
        <v>2.6042444208740346E-2</v>
      </c>
      <c r="I83" s="32">
        <f t="shared" si="38"/>
        <v>20.443951023931952</v>
      </c>
      <c r="J83" s="30">
        <f t="shared" si="39"/>
        <v>0.99792103938524324</v>
      </c>
      <c r="K83" s="4">
        <f t="shared" si="40"/>
        <v>0.64997467344999071</v>
      </c>
      <c r="L83" s="31">
        <f t="shared" si="49"/>
        <v>1.8569361247553231</v>
      </c>
      <c r="M83" s="4">
        <f t="shared" si="41"/>
        <v>0.12721967992117728</v>
      </c>
      <c r="N83" s="4">
        <f t="shared" si="42"/>
        <v>0.11286147872265087</v>
      </c>
      <c r="O83" s="46">
        <f t="shared" si="43"/>
        <v>-9.2395954776058886E-9</v>
      </c>
      <c r="P83" s="31">
        <f t="shared" si="50"/>
        <v>9.2395954776058886E-9</v>
      </c>
      <c r="Q83" s="4">
        <f t="shared" si="44"/>
        <v>2015.4176607089767</v>
      </c>
      <c r="R83" s="32">
        <f t="shared" si="45"/>
        <v>52.486401986323507</v>
      </c>
      <c r="S83" s="32">
        <f t="shared" si="46"/>
        <v>7331.2755728834863</v>
      </c>
      <c r="T83" s="32">
        <f t="shared" si="47"/>
        <v>290.2706876268424</v>
      </c>
    </row>
    <row r="84" spans="6:20">
      <c r="F84" s="32">
        <f t="shared" si="36"/>
        <v>0.3189106650588765</v>
      </c>
      <c r="G84" s="32">
        <f t="shared" si="37"/>
        <v>8.323725576827784E-3</v>
      </c>
      <c r="H84" s="32">
        <f t="shared" si="48"/>
        <v>2.6100492986934377E-2</v>
      </c>
      <c r="I84" s="32">
        <f t="shared" si="38"/>
        <v>20.443951023931952</v>
      </c>
      <c r="J84" s="30">
        <f t="shared" si="39"/>
        <v>0.99687088776289889</v>
      </c>
      <c r="K84" s="4">
        <f t="shared" si="40"/>
        <v>0.65205656952676017</v>
      </c>
      <c r="L84" s="31">
        <f t="shared" si="49"/>
        <v>1.8740304095981761</v>
      </c>
      <c r="M84" s="4">
        <f t="shared" si="41"/>
        <v>0.12112516456739168</v>
      </c>
      <c r="N84" s="4">
        <f t="shared" si="42"/>
        <v>0.10803893124112528</v>
      </c>
      <c r="O84" s="46">
        <f t="shared" si="43"/>
        <v>-4.3619420242446694E-8</v>
      </c>
      <c r="P84" s="31">
        <f t="shared" si="50"/>
        <v>4.3619420242446694E-8</v>
      </c>
      <c r="Q84" s="4">
        <f t="shared" si="44"/>
        <v>2084.0504152034418</v>
      </c>
      <c r="R84" s="32">
        <f t="shared" si="45"/>
        <v>54.394743246435112</v>
      </c>
      <c r="S84" s="32">
        <f t="shared" si="46"/>
        <v>7613.7842063067583</v>
      </c>
      <c r="T84" s="32">
        <f t="shared" si="47"/>
        <v>302.04910847650376</v>
      </c>
    </row>
    <row r="85" spans="6:20">
      <c r="F85" s="32">
        <f t="shared" si="36"/>
        <v>0.31626226500592658</v>
      </c>
      <c r="G85" s="32">
        <f t="shared" si="37"/>
        <v>8.2741151194256138E-3</v>
      </c>
      <c r="H85" s="32">
        <f t="shared" si="48"/>
        <v>2.6162195225126087E-2</v>
      </c>
      <c r="I85" s="32">
        <f t="shared" si="38"/>
        <v>20.443951023931952</v>
      </c>
      <c r="J85" s="30">
        <f t="shared" si="39"/>
        <v>0.99529025649118852</v>
      </c>
      <c r="K85" s="4">
        <f t="shared" si="40"/>
        <v>0.65401352909229071</v>
      </c>
      <c r="L85" s="31">
        <f t="shared" si="49"/>
        <v>1.8902864247161462</v>
      </c>
      <c r="M85" s="4">
        <f t="shared" si="41"/>
        <v>0.11547809309681639</v>
      </c>
      <c r="N85" s="4">
        <f t="shared" si="42"/>
        <v>0.1035234074173733</v>
      </c>
      <c r="O85" s="46">
        <f t="shared" si="43"/>
        <v>-6.308052169945455E-6</v>
      </c>
      <c r="P85" s="31">
        <f t="shared" si="50"/>
        <v>6.308052169945455E-6</v>
      </c>
      <c r="Q85" s="4">
        <f t="shared" si="44"/>
        <v>2151.5638138670329</v>
      </c>
      <c r="R85" s="32">
        <f t="shared" si="45"/>
        <v>56.289632537706161</v>
      </c>
      <c r="S85" s="32">
        <f t="shared" si="46"/>
        <v>7892.0897553971799</v>
      </c>
      <c r="T85" s="32">
        <f t="shared" si="47"/>
        <v>313.72329651996586</v>
      </c>
    </row>
    <row r="86" spans="6:20">
      <c r="F86" s="32">
        <f t="shared" si="36"/>
        <v>0.31354980433995694</v>
      </c>
      <c r="G86" s="32">
        <f t="shared" si="37"/>
        <v>8.2253426116351766E-3</v>
      </c>
      <c r="H86" s="32">
        <f t="shared" si="48"/>
        <v>2.6232970002804074E-2</v>
      </c>
      <c r="I86" s="32">
        <f t="shared" si="38"/>
        <v>20.443951023931955</v>
      </c>
      <c r="J86" s="30">
        <f t="shared" si="39"/>
        <v>0.99291114371455658</v>
      </c>
      <c r="K86" s="4">
        <f t="shared" si="40"/>
        <v>0.65585154442971927</v>
      </c>
      <c r="L86" s="31">
        <f t="shared" si="49"/>
        <v>1.9057227595077313</v>
      </c>
      <c r="M86" s="4">
        <f t="shared" si="41"/>
        <v>0.11024407765360571</v>
      </c>
      <c r="N86" s="4">
        <f t="shared" si="42"/>
        <v>9.9297154447872377E-2</v>
      </c>
      <c r="O86" s="46">
        <f t="shared" si="43"/>
        <v>-2.3077024341455754E-7</v>
      </c>
      <c r="P86" s="31">
        <f t="shared" si="50"/>
        <v>2.3077024341455754E-7</v>
      </c>
      <c r="Q86" s="4">
        <f t="shared" si="44"/>
        <v>2217.3844118782799</v>
      </c>
      <c r="R86" s="32">
        <f t="shared" si="45"/>
        <v>58.16857876148827</v>
      </c>
      <c r="S86" s="32">
        <f t="shared" si="46"/>
        <v>8163.9566743678006</v>
      </c>
      <c r="T86" s="32">
        <f t="shared" si="47"/>
        <v>325.21988873592102</v>
      </c>
    </row>
    <row r="87" spans="6:20">
      <c r="F87" s="32">
        <f t="shared" si="36"/>
        <v>0.31068880424266065</v>
      </c>
      <c r="G87" s="32">
        <f t="shared" si="37"/>
        <v>8.1773775950313293E-3</v>
      </c>
      <c r="H87" s="32">
        <f t="shared" si="48"/>
        <v>2.6320155355982713E-2</v>
      </c>
      <c r="I87" s="32">
        <f t="shared" si="38"/>
        <v>20.443951023931955</v>
      </c>
      <c r="J87" s="30">
        <f t="shared" si="39"/>
        <v>0.98933007338938939</v>
      </c>
      <c r="K87" s="4">
        <f t="shared" si="40"/>
        <v>0.65760808847033714</v>
      </c>
      <c r="L87" s="31">
        <f t="shared" si="49"/>
        <v>1.9206297413172559</v>
      </c>
      <c r="M87" s="4">
        <f t="shared" si="41"/>
        <v>0.10540041292792225</v>
      </c>
      <c r="N87" s="4">
        <f t="shared" si="42"/>
        <v>9.535043744804074E-2</v>
      </c>
      <c r="O87" s="46">
        <f t="shared" si="43"/>
        <v>-7.2380868521015884E-9</v>
      </c>
      <c r="P87" s="31">
        <f t="shared" si="50"/>
        <v>7.2380868521015884E-9</v>
      </c>
      <c r="Q87" s="4">
        <f t="shared" si="44"/>
        <v>2280.7289945697753</v>
      </c>
      <c r="R87" s="32">
        <f t="shared" si="45"/>
        <v>60.029141461970738</v>
      </c>
      <c r="S87" s="32">
        <f t="shared" si="46"/>
        <v>8426.3363657111386</v>
      </c>
      <c r="T87" s="32">
        <f t="shared" si="47"/>
        <v>336.4400414116094</v>
      </c>
    </row>
    <row r="88" spans="6:20">
      <c r="F88" s="32">
        <f t="shared" si="36"/>
        <v>0.31164041890293359</v>
      </c>
      <c r="G88" s="32">
        <f t="shared" si="37"/>
        <v>8.1597140009750761E-3</v>
      </c>
      <c r="H88" s="32">
        <f t="shared" si="48"/>
        <v>2.6183105611588129E-2</v>
      </c>
      <c r="I88" s="32">
        <f t="shared" si="38"/>
        <v>20.443951023931955</v>
      </c>
      <c r="J88" s="30">
        <f t="shared" si="39"/>
        <v>0.98393942572377713</v>
      </c>
      <c r="K88" s="4">
        <f t="shared" si="40"/>
        <v>0.65835701780232159</v>
      </c>
      <c r="L88" s="31">
        <f t="shared" si="49"/>
        <v>1.9270321713249445</v>
      </c>
      <c r="M88" s="4">
        <f t="shared" si="41"/>
        <v>0.10000451980632137</v>
      </c>
      <c r="N88" s="4">
        <f t="shared" si="42"/>
        <v>9.0912826270867733E-2</v>
      </c>
      <c r="O88" s="46">
        <f t="shared" si="43"/>
        <v>-1.4605526782451861E-7</v>
      </c>
      <c r="P88" s="31">
        <f t="shared" si="50"/>
        <v>1.4605526782451861E-7</v>
      </c>
      <c r="Q88" s="4">
        <f t="shared" si="44"/>
        <v>2320.7898676731365</v>
      </c>
      <c r="R88" s="32">
        <f t="shared" si="45"/>
        <v>60.765486207589376</v>
      </c>
      <c r="S88" s="32">
        <f t="shared" si="46"/>
        <v>8606.8854289556402</v>
      </c>
      <c r="T88" s="32">
        <f t="shared" si="47"/>
        <v>343.09939627652761</v>
      </c>
    </row>
    <row r="89" spans="6:20">
      <c r="F89" s="32">
        <f t="shared" si="36"/>
        <v>0.31223384141513472</v>
      </c>
      <c r="G89" s="32">
        <f t="shared" si="37"/>
        <v>8.1436141784785657E-3</v>
      </c>
      <c r="H89" s="32">
        <f t="shared" si="48"/>
        <v>2.6081779417533136E-2</v>
      </c>
      <c r="I89" s="32">
        <f t="shared" si="38"/>
        <v>20.443951023931955</v>
      </c>
      <c r="J89" s="30">
        <f t="shared" si="39"/>
        <v>0.97582350721477484</v>
      </c>
      <c r="K89" s="4">
        <f t="shared" si="40"/>
        <v>0.65902060658557438</v>
      </c>
      <c r="L89" s="31">
        <f t="shared" si="49"/>
        <v>1.9327285440519337</v>
      </c>
      <c r="M89" s="4">
        <f t="shared" si="41"/>
        <v>9.501330218504396E-2</v>
      </c>
      <c r="N89" s="4">
        <f t="shared" si="42"/>
        <v>8.6769084901023308E-2</v>
      </c>
      <c r="O89" s="46">
        <f t="shared" si="43"/>
        <v>-2.1950266190229328E-6</v>
      </c>
      <c r="P89" s="31">
        <f t="shared" si="50"/>
        <v>2.1950266190229328E-6</v>
      </c>
      <c r="Q89" s="4">
        <f t="shared" si="44"/>
        <v>2353.2542189058013</v>
      </c>
      <c r="R89" s="32">
        <f t="shared" si="45"/>
        <v>61.377057450880336</v>
      </c>
      <c r="S89" s="32">
        <f t="shared" si="46"/>
        <v>8758.0084979298117</v>
      </c>
      <c r="T89" s="32">
        <f t="shared" si="47"/>
        <v>348.63466420894679</v>
      </c>
    </row>
    <row r="90" spans="6:20">
      <c r="F90" s="32">
        <f t="shared" si="36"/>
        <v>0.31215239892312879</v>
      </c>
      <c r="G90" s="32">
        <f t="shared" si="37"/>
        <v>8.1291110849680565E-3</v>
      </c>
      <c r="H90" s="32">
        <f t="shared" si="48"/>
        <v>2.6042122735599881E-2</v>
      </c>
      <c r="I90" s="32">
        <f t="shared" si="38"/>
        <v>20.443951023931952</v>
      </c>
      <c r="J90" s="30">
        <f t="shared" si="39"/>
        <v>0.96360016095211698</v>
      </c>
      <c r="K90" s="4">
        <f t="shared" si="40"/>
        <v>0.65964911917203273</v>
      </c>
      <c r="L90" s="31">
        <f t="shared" si="49"/>
        <v>1.9381442985172028</v>
      </c>
      <c r="M90" s="4">
        <f t="shared" si="41"/>
        <v>9.0433098256949077E-2</v>
      </c>
      <c r="N90" s="4">
        <f t="shared" si="42"/>
        <v>8.2933192693348964E-2</v>
      </c>
      <c r="O90" s="46">
        <f t="shared" si="43"/>
        <v>-1.8859905914769826E-8</v>
      </c>
      <c r="P90" s="31">
        <f t="shared" si="50"/>
        <v>1.8859905914769826E-8</v>
      </c>
      <c r="Q90" s="4">
        <f t="shared" si="44"/>
        <v>2375.300387318357</v>
      </c>
      <c r="R90" s="32">
        <f t="shared" si="45"/>
        <v>61.857864220462588</v>
      </c>
      <c r="S90" s="32">
        <f t="shared" si="46"/>
        <v>8868.6895899508036</v>
      </c>
      <c r="T90" s="32">
        <f t="shared" si="47"/>
        <v>352.70248614109727</v>
      </c>
    </row>
    <row r="91" spans="6:20">
      <c r="F91" s="32">
        <f t="shared" si="36"/>
        <v>0.3109000212366933</v>
      </c>
      <c r="G91" s="32">
        <f t="shared" si="37"/>
        <v>8.1162455624886679E-3</v>
      </c>
      <c r="H91" s="32">
        <f t="shared" si="48"/>
        <v>2.6105644927922462E-2</v>
      </c>
      <c r="I91" s="32">
        <f t="shared" si="38"/>
        <v>20.443951023931955</v>
      </c>
      <c r="J91" s="30">
        <f t="shared" si="39"/>
        <v>0.94517562985008008</v>
      </c>
      <c r="K91" s="4">
        <f t="shared" si="40"/>
        <v>0.66033480288814994</v>
      </c>
      <c r="L91" s="31">
        <f t="shared" si="49"/>
        <v>1.9440755441032276</v>
      </c>
      <c r="M91" s="4">
        <f t="shared" si="41"/>
        <v>8.6294114929122603E-2</v>
      </c>
      <c r="N91" s="4">
        <f t="shared" si="42"/>
        <v>7.9438996992773944E-2</v>
      </c>
      <c r="O91" s="46">
        <f t="shared" si="43"/>
        <v>-1.7292862465878578E-6</v>
      </c>
      <c r="P91" s="31">
        <f t="shared" si="50"/>
        <v>1.7292862465878578E-6</v>
      </c>
      <c r="Q91" s="4">
        <f t="shared" si="44"/>
        <v>2382.6983717928938</v>
      </c>
      <c r="R91" s="32">
        <f t="shared" si="45"/>
        <v>62.201877664364268</v>
      </c>
      <c r="S91" s="32">
        <f t="shared" si="46"/>
        <v>8922.4162261129695</v>
      </c>
      <c r="T91" s="32">
        <f t="shared" si="47"/>
        <v>354.79743089287581</v>
      </c>
    </row>
    <row r="92" spans="6:20">
      <c r="F92" s="32">
        <f t="shared" si="36"/>
        <v>0.30767156196219686</v>
      </c>
      <c r="G92" s="32">
        <f t="shared" si="37"/>
        <v>8.1050670184672578E-3</v>
      </c>
      <c r="H92" s="32">
        <f t="shared" si="48"/>
        <v>2.6343243966964729E-2</v>
      </c>
      <c r="I92" s="32">
        <f t="shared" si="38"/>
        <v>20.443951023931955</v>
      </c>
      <c r="J92" s="30">
        <f t="shared" si="39"/>
        <v>0.91735221319062821</v>
      </c>
      <c r="K92" s="4">
        <f t="shared" si="40"/>
        <v>0.6612064991351152</v>
      </c>
      <c r="L92" s="31">
        <f t="shared" si="49"/>
        <v>1.9516504816271929</v>
      </c>
      <c r="M92" s="4">
        <f t="shared" si="41"/>
        <v>8.2661066135443412E-2</v>
      </c>
      <c r="N92" s="4">
        <f t="shared" si="42"/>
        <v>7.63499018492481E-2</v>
      </c>
      <c r="O92" s="46">
        <f t="shared" si="43"/>
        <v>-2.0115554366650912E-7</v>
      </c>
      <c r="P92" s="31">
        <f t="shared" si="50"/>
        <v>2.0115554366650912E-7</v>
      </c>
      <c r="Q92" s="4">
        <f t="shared" si="44"/>
        <v>2368.8433037816508</v>
      </c>
      <c r="R92" s="32">
        <f t="shared" si="45"/>
        <v>62.403017071030781</v>
      </c>
      <c r="S92" s="32">
        <f t="shared" si="46"/>
        <v>8893.4192786940657</v>
      </c>
      <c r="T92" s="32">
        <f t="shared" si="47"/>
        <v>354.13622057012867</v>
      </c>
    </row>
    <row r="93" spans="6:20">
      <c r="F93" s="32">
        <f t="shared" si="36"/>
        <v>0.33834437407411183</v>
      </c>
      <c r="G93" s="32">
        <f t="shared" si="37"/>
        <v>8.2774056565586111E-3</v>
      </c>
      <c r="H93" s="32">
        <f t="shared" si="48"/>
        <v>2.4464440052269072E-2</v>
      </c>
      <c r="I93" s="32">
        <f t="shared" si="38"/>
        <v>20.443951023931955</v>
      </c>
      <c r="J93" s="30">
        <f t="shared" si="39"/>
        <v>0.87515482813888956</v>
      </c>
      <c r="K93" s="4">
        <f t="shared" si="40"/>
        <v>0.65484378101526142</v>
      </c>
      <c r="L93" s="31">
        <f t="shared" si="49"/>
        <v>1.8972388298303151</v>
      </c>
      <c r="M93" s="4">
        <f t="shared" si="41"/>
        <v>7.4079750651489029E-2</v>
      </c>
      <c r="N93" s="4">
        <f t="shared" si="42"/>
        <v>6.897043781577257E-2</v>
      </c>
      <c r="O93" s="46">
        <f t="shared" si="43"/>
        <v>-4.4474917026970928E-8</v>
      </c>
      <c r="P93" s="31">
        <f t="shared" si="50"/>
        <v>4.4474917026970928E-8</v>
      </c>
      <c r="Q93" s="4">
        <f t="shared" si="44"/>
        <v>2176.6098250464943</v>
      </c>
      <c r="R93" s="32">
        <f t="shared" si="45"/>
        <v>53.249540582029837</v>
      </c>
      <c r="S93" s="32">
        <f t="shared" si="46"/>
        <v>8219.5060926452079</v>
      </c>
      <c r="T93" s="32">
        <f t="shared" si="47"/>
        <v>317.81345419202376</v>
      </c>
    </row>
    <row r="94" spans="6:20">
      <c r="F94" s="32">
        <f t="shared" si="36"/>
        <v>0.37857933175022623</v>
      </c>
      <c r="G94" s="32">
        <f t="shared" si="37"/>
        <v>8.4936849836246744E-3</v>
      </c>
      <c r="H94" s="32">
        <f t="shared" si="48"/>
        <v>2.2435680638869422E-2</v>
      </c>
      <c r="I94" s="32">
        <f t="shared" si="38"/>
        <v>20.443951023931952</v>
      </c>
      <c r="J94" s="30">
        <f t="shared" si="39"/>
        <v>0.81050823202249611</v>
      </c>
      <c r="K94" s="4">
        <f t="shared" si="40"/>
        <v>0.64596968525644016</v>
      </c>
      <c r="L94" s="31">
        <f t="shared" si="49"/>
        <v>1.8246168713669202</v>
      </c>
      <c r="M94" s="4">
        <f t="shared" si="41"/>
        <v>6.5229806556200018E-2</v>
      </c>
      <c r="N94" s="4">
        <f t="shared" si="42"/>
        <v>6.1235431223129771E-2</v>
      </c>
      <c r="O94" s="46">
        <f t="shared" si="43"/>
        <v>-3.1817085778262921E-6</v>
      </c>
      <c r="P94" s="31">
        <f t="shared" si="50"/>
        <v>3.1817085778262921E-6</v>
      </c>
      <c r="Q94" s="4">
        <f t="shared" si="44"/>
        <v>1906.0088390712622</v>
      </c>
      <c r="R94" s="32">
        <f t="shared" si="45"/>
        <v>42.762605608265098</v>
      </c>
      <c r="S94" s="32">
        <f t="shared" si="46"/>
        <v>7241.0405971119553</v>
      </c>
      <c r="T94" s="32">
        <f t="shared" si="47"/>
        <v>269.83741547545884</v>
      </c>
    </row>
    <row r="95" spans="6:20">
      <c r="F95" s="32">
        <f t="shared" si="36"/>
        <v>0.43592513689770185</v>
      </c>
      <c r="G95" s="32">
        <f t="shared" si="37"/>
        <v>8.7709489898413814E-3</v>
      </c>
      <c r="H95" s="32">
        <f t="shared" si="48"/>
        <v>2.0120310226339741E-2</v>
      </c>
      <c r="I95" s="32">
        <f t="shared" si="38"/>
        <v>20.443951023931955</v>
      </c>
      <c r="J95" s="30">
        <f t="shared" si="39"/>
        <v>0.70894966525491998</v>
      </c>
      <c r="K95" s="4">
        <f t="shared" si="40"/>
        <v>0.63251629321896441</v>
      </c>
      <c r="L95" s="31">
        <f t="shared" si="49"/>
        <v>1.7212090809670861</v>
      </c>
      <c r="M95" s="4">
        <f t="shared" si="41"/>
        <v>5.5596344994318057E-2</v>
      </c>
      <c r="N95" s="4">
        <f t="shared" si="42"/>
        <v>5.2668186336527451E-2</v>
      </c>
      <c r="O95" s="46">
        <f t="shared" si="43"/>
        <v>-7.2715705762282923E-7</v>
      </c>
      <c r="P95" s="31">
        <f t="shared" si="50"/>
        <v>7.2715705762282923E-7</v>
      </c>
      <c r="Q95" s="4">
        <f t="shared" si="44"/>
        <v>1525.4306461626677</v>
      </c>
      <c r="R95" s="32">
        <f t="shared" si="45"/>
        <v>30.69213782955876</v>
      </c>
      <c r="S95" s="32">
        <f t="shared" si="46"/>
        <v>5833.1959376163541</v>
      </c>
      <c r="T95" s="32">
        <f t="shared" si="47"/>
        <v>206.71630556956165</v>
      </c>
    </row>
    <row r="96" spans="6:20">
      <c r="F96" s="32">
        <f t="shared" si="36"/>
        <v>0.53500763525972672</v>
      </c>
      <c r="G96" s="32">
        <f t="shared" si="37"/>
        <v>9.0912890873610826E-3</v>
      </c>
      <c r="H96" s="32">
        <f t="shared" si="48"/>
        <v>1.6992821201416299E-2</v>
      </c>
      <c r="I96" s="32">
        <f t="shared" si="38"/>
        <v>20.443951023931952</v>
      </c>
      <c r="J96" s="30">
        <f t="shared" si="39"/>
        <v>0.53737891183360142</v>
      </c>
      <c r="K96" s="4">
        <f t="shared" si="40"/>
        <v>0.60733352959787812</v>
      </c>
      <c r="L96" s="31">
        <f t="shared" si="49"/>
        <v>1.5466905768040748</v>
      </c>
      <c r="M96" s="4">
        <f t="shared" si="41"/>
        <v>4.3595944874994588E-2</v>
      </c>
      <c r="N96" s="4">
        <f t="shared" si="42"/>
        <v>4.1774735796062008E-2</v>
      </c>
      <c r="O96" s="46">
        <f t="shared" si="43"/>
        <v>-1.5834079022392089E-6</v>
      </c>
      <c r="P96" s="31">
        <f t="shared" si="50"/>
        <v>1.5834079022392089E-6</v>
      </c>
      <c r="Q96" s="4">
        <f t="shared" si="44"/>
        <v>975.09804422672369</v>
      </c>
      <c r="R96" s="32">
        <f t="shared" si="45"/>
        <v>16.569666719395439</v>
      </c>
      <c r="S96" s="32">
        <f t="shared" si="46"/>
        <v>3759.2156475937463</v>
      </c>
      <c r="T96" s="32">
        <f t="shared" si="47"/>
        <v>122.53839362734598</v>
      </c>
    </row>
    <row r="97" spans="6:20">
      <c r="F97" s="32">
        <f t="shared" si="36"/>
        <v>0.63494836832367185</v>
      </c>
      <c r="G97" s="32">
        <f t="shared" si="37"/>
        <v>9.0437641656163168E-3</v>
      </c>
      <c r="H97" s="32">
        <f t="shared" si="48"/>
        <v>1.4243306411657962E-2</v>
      </c>
      <c r="I97" s="32">
        <f t="shared" si="38"/>
        <v>20.443951023931952</v>
      </c>
      <c r="J97" s="30">
        <f t="shared" si="39"/>
        <v>0.39335943324992428</v>
      </c>
      <c r="K97" s="4">
        <f t="shared" si="40"/>
        <v>0.57908331319817996</v>
      </c>
      <c r="L97" s="31">
        <f t="shared" si="49"/>
        <v>1.3757670611686379</v>
      </c>
      <c r="M97" s="4">
        <f t="shared" si="41"/>
        <v>3.4625181936706599E-2</v>
      </c>
      <c r="N97" s="4">
        <f t="shared" si="42"/>
        <v>3.3466401689442746E-2</v>
      </c>
      <c r="O97" s="46">
        <f t="shared" si="43"/>
        <v>-1.4518749361092098E-7</v>
      </c>
      <c r="P97" s="31">
        <f t="shared" si="50"/>
        <v>1.4518749361092098E-7</v>
      </c>
      <c r="Q97" s="4">
        <f t="shared" si="44"/>
        <v>590.38164500416951</v>
      </c>
      <c r="R97" s="32">
        <f t="shared" si="45"/>
        <v>8.4089866696130624</v>
      </c>
      <c r="S97" s="32">
        <f t="shared" si="46"/>
        <v>2290.0646573314589</v>
      </c>
      <c r="T97" s="32">
        <f t="shared" si="47"/>
        <v>68.610783009760596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20.443951023931952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L193:L194"/>
    <mergeCell ref="L196:L197"/>
    <mergeCell ref="L198:L199"/>
    <mergeCell ref="L201:L205"/>
    <mergeCell ref="H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344B-57FE-4E0B-A953-DB8BBED3DD33}">
  <sheetPr codeName="Sheet20"/>
  <dimension ref="A1:AF249"/>
  <sheetViews>
    <sheetView topLeftCell="D1" zoomScale="55" zoomScaleNormal="55" workbookViewId="0">
      <selection activeCell="V11" sqref="V11:AC55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4" max="14" width="14" bestFit="1" customWidth="1"/>
    <col min="15" max="15" width="6.2851562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0.35</v>
      </c>
      <c r="H2" s="81" t="s">
        <v>4</v>
      </c>
      <c r="I2" s="81"/>
      <c r="J2" s="81"/>
      <c r="L2" s="63" t="s">
        <v>5</v>
      </c>
      <c r="M2" s="61">
        <f>AVERAGE(S3:S4)</f>
        <v>1.6192469481322542E-7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1.2599999999999998</v>
      </c>
      <c r="H3" s="5" t="s">
        <v>14</v>
      </c>
      <c r="I3" s="1">
        <f>((0.02/2)*(S57+2*SUM(S58:S96)+S97)+((F53-F52)/2)*(S96+S97))*B6</f>
        <v>450.10385896100223</v>
      </c>
      <c r="J3" s="1" t="s">
        <v>15</v>
      </c>
      <c r="L3" s="63" t="s">
        <v>16</v>
      </c>
      <c r="M3" s="61">
        <f>AVERAGE(T3:T4)</f>
        <v>-1.3493724567768785E-7</v>
      </c>
      <c r="O3" s="50">
        <f>0.75*PI()*$B$8*J40*$B$5/$B$10*(SQRT(1+($F$2/((0.75*PI())))^2))</f>
        <v>1333826.8337265151</v>
      </c>
      <c r="P3" s="1">
        <f>2*(1+2*C40)*(((0.044)/((O3)^(1/6)))-((5)/((O3)^(2/3))))</f>
        <v>8.3087692433385738E-3</v>
      </c>
      <c r="Q3" s="1">
        <f>2*(1+2*L40)*((0.044/(K40^(1/6)))-(5/(K40^(2/3))))</f>
        <v>8.3209854641479938E-3</v>
      </c>
      <c r="R3" s="1">
        <f>P3-Q3</f>
        <v>-1.2216220809420017E-5</v>
      </c>
      <c r="S3" s="61">
        <f>-R3*0.3*($B$4)*(I40*$B$2)</f>
        <v>1.1210767198944864E-5</v>
      </c>
      <c r="T3" s="61">
        <f>R3*0.25*(I40*$B$2)</f>
        <v>-9.3423059991207206E-6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17.66961526675917</v>
      </c>
      <c r="J4" s="1" t="s">
        <v>20</v>
      </c>
      <c r="L4" s="63" t="s">
        <v>21</v>
      </c>
      <c r="M4" s="61">
        <f>I5-M2</f>
        <v>0.6029553247235957</v>
      </c>
      <c r="O4" s="50">
        <f>0.75*PI()*$B$8*J41*$B$5/$B$10*(SQRT(1+($F$2/((0.75*PI())))^2))</f>
        <v>1317567.9271823829</v>
      </c>
      <c r="P4" s="1">
        <f>2*(1+2*C41)*(((0.044)/((O4)^(1/6)))-((5)/((O4)^(2/3))))</f>
        <v>8.2835301367283447E-3</v>
      </c>
      <c r="Q4" s="1">
        <f>2*(1+2*L41)*((0.044/(K41^(1/6)))-(5/(K41^(2/3))))</f>
        <v>8.2715204156872269E-3</v>
      </c>
      <c r="R4" s="1">
        <f>P4-Q4</f>
        <v>1.2009721041117763E-5</v>
      </c>
      <c r="S4" s="61">
        <f>-R4*0.3*($B$4)*(I41*$B$2)</f>
        <v>-1.0886917809318413E-5</v>
      </c>
      <c r="T4" s="61">
        <f>R4*0.25*(I41*$B$2)</f>
        <v>9.0724315077653449E-6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0.60295548664829046</v>
      </c>
      <c r="J5" s="1" t="s">
        <v>24</v>
      </c>
      <c r="L5" s="63" t="s">
        <v>25</v>
      </c>
      <c r="M5" s="61">
        <f>I6-M3</f>
        <v>9.8625441629886859E-2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9.8625306692641176E-2</v>
      </c>
      <c r="J6" s="1" t="s">
        <v>24</v>
      </c>
      <c r="L6" s="63" t="s">
        <v>29</v>
      </c>
      <c r="M6" s="61">
        <f>10*M5</f>
        <v>0.98625441629886856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0.98625306692641179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0.34055327465019913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2.5892089374024496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285623.80047575163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0.50823388508876266</v>
      </c>
      <c r="P13" s="43">
        <v>0.95196130450238248</v>
      </c>
      <c r="Q13" s="38">
        <f>N13-P13</f>
        <v>5.7852906183890385E-2</v>
      </c>
      <c r="R13" s="45">
        <f>DEGREES(N13)</f>
        <v>57.858092364657949</v>
      </c>
      <c r="S13" s="45">
        <f t="shared" ref="S13:U28" si="3">DEGREES(O13)</f>
        <v>29.119656621122964</v>
      </c>
      <c r="T13" s="45">
        <f t="shared" si="3"/>
        <v>54.54336500775473</v>
      </c>
      <c r="U13" s="45">
        <f t="shared" si="3"/>
        <v>3.3147273569032203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2.7889868294857387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315834.20931329567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0.46875615561822298</v>
      </c>
      <c r="P14" s="43">
        <v>0.91000158777513884</v>
      </c>
      <c r="Q14" s="38">
        <f t="shared" ref="Q14:Q54" si="10">N14-P14</f>
        <v>5.603283977426321E-2</v>
      </c>
      <c r="R14" s="45">
        <f t="shared" ref="R14:U54" si="11">DEGREES(N14)</f>
        <v>55.34969556291724</v>
      </c>
      <c r="S14" s="45">
        <f t="shared" si="3"/>
        <v>26.857749337701808</v>
      </c>
      <c r="T14" s="45">
        <f t="shared" si="3"/>
        <v>52.139250329719182</v>
      </c>
      <c r="U14" s="45">
        <f t="shared" si="3"/>
        <v>3.2104452331980542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2.9925273945271744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347652.51821427158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0.4346012761154433</v>
      </c>
      <c r="P15" s="43">
        <v>0.87157892792844693</v>
      </c>
      <c r="Q15" s="38">
        <f t="shared" si="10"/>
        <v>5.3172526316451418E-2</v>
      </c>
      <c r="R15" s="45">
        <f t="shared" si="11"/>
        <v>52.984355426817935</v>
      </c>
      <c r="S15" s="45">
        <f t="shared" si="3"/>
        <v>24.900818892414652</v>
      </c>
      <c r="T15" s="45">
        <f t="shared" si="3"/>
        <v>49.937794082836966</v>
      </c>
      <c r="U15" s="45">
        <f t="shared" si="3"/>
        <v>3.0465613439809678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3.1991125234003226</v>
      </c>
      <c r="I16" s="34">
        <f t="shared" si="1"/>
        <v>0.58559340000000004</v>
      </c>
      <c r="J16" s="33">
        <f t="shared" si="6"/>
        <v>0.140542416</v>
      </c>
      <c r="K16" s="33">
        <f t="shared" si="7"/>
        <v>381026.27380893042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0.40482643618254205</v>
      </c>
      <c r="P16" s="43">
        <v>0.83637040150961761</v>
      </c>
      <c r="Q16" s="38">
        <f t="shared" si="10"/>
        <v>4.9516246509865081E-2</v>
      </c>
      <c r="R16" s="45">
        <f t="shared" si="11"/>
        <v>50.757566058507848</v>
      </c>
      <c r="S16" s="45">
        <f t="shared" si="3"/>
        <v>23.19484622858182</v>
      </c>
      <c r="T16" s="45">
        <f t="shared" si="3"/>
        <v>47.920494116163184</v>
      </c>
      <c r="U16" s="45">
        <f t="shared" si="3"/>
        <v>2.8370719423446618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3.4081886283168745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415914.68311074929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0.37868380805580953</v>
      </c>
      <c r="P17" s="43">
        <v>0.80407587653996193</v>
      </c>
      <c r="Q17" s="38">
        <f t="shared" si="10"/>
        <v>4.5265170608947525E-2</v>
      </c>
      <c r="R17" s="45">
        <f t="shared" si="11"/>
        <v>48.663657368854373</v>
      </c>
      <c r="S17" s="45">
        <f t="shared" si="3"/>
        <v>21.69698397154005</v>
      </c>
      <c r="T17" s="45">
        <f t="shared" si="3"/>
        <v>46.070154134022061</v>
      </c>
      <c r="U17" s="45">
        <f t="shared" si="3"/>
        <v>2.5935032348323115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3.6193240492432595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452285.70124543802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0.35557697268490768</v>
      </c>
      <c r="P18" s="43">
        <v>0.77442029901276188</v>
      </c>
      <c r="Q18" s="38">
        <f t="shared" si="10"/>
        <v>4.0582011622827263E-2</v>
      </c>
      <c r="R18" s="45">
        <f t="shared" si="11"/>
        <v>46.696192692829342</v>
      </c>
      <c r="S18" s="45">
        <f t="shared" si="3"/>
        <v>20.373059826883765</v>
      </c>
      <c r="T18" s="45">
        <f t="shared" si="3"/>
        <v>44.371014702690488</v>
      </c>
      <c r="U18" s="45">
        <f t="shared" si="3"/>
        <v>2.325177990138855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3.8321784247478989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490061.05542641546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0.33502704529512484</v>
      </c>
      <c r="P19" s="43">
        <v>0.74418197968986477</v>
      </c>
      <c r="Q19" s="38">
        <f t="shared" si="10"/>
        <v>3.8568394752541146E-2</v>
      </c>
      <c r="R19" s="45">
        <f t="shared" si="11"/>
        <v>44.848292867834715</v>
      </c>
      <c r="S19" s="45">
        <f t="shared" si="3"/>
        <v>19.195635718148917</v>
      </c>
      <c r="T19" s="45">
        <f t="shared" si="3"/>
        <v>42.638486625919597</v>
      </c>
      <c r="U19" s="45">
        <f t="shared" si="3"/>
        <v>2.209806241915119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4.0464805007816915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529267.30430749711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0.31664667761990456</v>
      </c>
      <c r="P20" s="43">
        <v>0.71612750706364448</v>
      </c>
      <c r="Q20" s="38">
        <f t="shared" si="10"/>
        <v>3.6334389424216185E-2</v>
      </c>
      <c r="R20" s="45">
        <f t="shared" si="11"/>
        <v>43.112890913164236</v>
      </c>
      <c r="S20" s="45">
        <f t="shared" si="3"/>
        <v>18.142518224460112</v>
      </c>
      <c r="T20" s="45">
        <f t="shared" si="3"/>
        <v>41.031083747971877</v>
      </c>
      <c r="U20" s="45">
        <f t="shared" si="3"/>
        <v>2.0818071651923606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4.2620119035192863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569887.91464256204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0.3001201895834758</v>
      </c>
      <c r="P21" s="43">
        <v>0.69005209009940993</v>
      </c>
      <c r="Q21" s="38">
        <f t="shared" si="10"/>
        <v>3.3961538186753071E-2</v>
      </c>
      <c r="R21" s="45">
        <f t="shared" si="11"/>
        <v>41.482925210750736</v>
      </c>
      <c r="S21" s="45">
        <f t="shared" si="3"/>
        <v>17.195620209799294</v>
      </c>
      <c r="T21" s="45">
        <f t="shared" si="3"/>
        <v>39.537072406877407</v>
      </c>
      <c r="U21" s="45">
        <f t="shared" si="3"/>
        <v>1.9458528038733296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4.4785951532488681</v>
      </c>
      <c r="I22" s="34">
        <f t="shared" si="1"/>
        <v>0.671763</v>
      </c>
      <c r="J22" s="33">
        <f t="shared" si="6"/>
        <v>0.16122312</v>
      </c>
      <c r="K22" s="33">
        <f t="shared" si="7"/>
        <v>611909.39307089883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0.28518837499445981</v>
      </c>
      <c r="P22" s="43">
        <v>0.66577218736832466</v>
      </c>
      <c r="Q22" s="38">
        <f t="shared" si="10"/>
        <v>3.1512690897007922E-2</v>
      </c>
      <c r="R22" s="45">
        <f t="shared" si="11"/>
        <v>39.951480642896946</v>
      </c>
      <c r="S22" s="45">
        <f t="shared" si="3"/>
        <v>16.340090253376811</v>
      </c>
      <c r="T22" s="45">
        <f t="shared" si="3"/>
        <v>38.145936453398065</v>
      </c>
      <c r="U22" s="45">
        <f t="shared" si="3"/>
        <v>1.8055441894988824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4.6960847187948911</v>
      </c>
      <c r="I23" s="34">
        <f t="shared" si="1"/>
        <v>0.68610199999999999</v>
      </c>
      <c r="J23" s="33">
        <f t="shared" si="6"/>
        <v>0.16466448</v>
      </c>
      <c r="K23" s="33">
        <f t="shared" si="7"/>
        <v>655320.63411551435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0.2716368404017635</v>
      </c>
      <c r="P23" s="43">
        <v>0.64312369162152028</v>
      </c>
      <c r="Q23" s="38">
        <f t="shared" si="10"/>
        <v>2.9035542117034074E-2</v>
      </c>
      <c r="R23" s="45">
        <f t="shared" si="11"/>
        <v>38.511887253966577</v>
      </c>
      <c r="S23" s="45">
        <f t="shared" si="3"/>
        <v>15.563644515289774</v>
      </c>
      <c r="T23" s="45">
        <f t="shared" si="3"/>
        <v>36.848273234786177</v>
      </c>
      <c r="U23" s="45">
        <f t="shared" si="3"/>
        <v>1.6636140191803999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4.9143602720928001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697435.6813294146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0.25928700869703203</v>
      </c>
      <c r="P24" s="43">
        <v>0.62134170187212112</v>
      </c>
      <c r="Q24" s="38">
        <f t="shared" si="10"/>
        <v>2.7183993924741023E-2</v>
      </c>
      <c r="R24" s="45">
        <f t="shared" si="11"/>
        <v>37.157785274945311</v>
      </c>
      <c r="S24" s="45">
        <f t="shared" si="3"/>
        <v>14.856051280911807</v>
      </c>
      <c r="T24" s="45">
        <f t="shared" si="3"/>
        <v>35.600257152748384</v>
      </c>
      <c r="U24" s="45">
        <f t="shared" si="3"/>
        <v>1.557528122196931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5.1333215504368761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740685.05239263678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0.24798913559051519</v>
      </c>
      <c r="P25" s="43">
        <v>0.6009405664055476</v>
      </c>
      <c r="Q25" s="38">
        <f t="shared" si="10"/>
        <v>2.5338795167193395E-2</v>
      </c>
      <c r="R25" s="45">
        <f t="shared" si="11"/>
        <v>35.883164214265733</v>
      </c>
      <c r="S25" s="45">
        <f t="shared" si="3"/>
        <v>14.208730834434034</v>
      </c>
      <c r="T25" s="45">
        <f t="shared" si="3"/>
        <v>34.431358193239063</v>
      </c>
      <c r="U25" s="45">
        <f t="shared" si="3"/>
        <v>1.4518060210266688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5.3528844051469839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785061.28500720253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0.23761685236078081</v>
      </c>
      <c r="P26" s="43">
        <v>0.58180229926291238</v>
      </c>
      <c r="Q26" s="38">
        <f t="shared" si="10"/>
        <v>2.3519467042472764E-2</v>
      </c>
      <c r="R26" s="45">
        <f t="shared" si="11"/>
        <v>34.682382456702889</v>
      </c>
      <c r="S26" s="45">
        <f t="shared" si="3"/>
        <v>13.614442781455931</v>
      </c>
      <c r="T26" s="45">
        <f t="shared" si="3"/>
        <v>33.334816258772165</v>
      </c>
      <c r="U26" s="45">
        <f t="shared" si="3"/>
        <v>1.3475661979307259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5.5729777343878197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830558.06297526858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0.22806287190909608</v>
      </c>
      <c r="P27" s="43">
        <v>0.56381847143854646</v>
      </c>
      <c r="Q27" s="38">
        <f t="shared" si="10"/>
        <v>2.1742504883659475E-2</v>
      </c>
      <c r="R27" s="45">
        <f t="shared" si="11"/>
        <v>33.550172590822328</v>
      </c>
      <c r="S27" s="45">
        <f t="shared" si="3"/>
        <v>13.067040024023905</v>
      </c>
      <c r="T27" s="45">
        <f t="shared" si="3"/>
        <v>32.304418824946062</v>
      </c>
      <c r="U27" s="45">
        <f t="shared" si="3"/>
        <v>1.245753765876269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5.7935410811980539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877170.00724706438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0.21923558676594887</v>
      </c>
      <c r="P28" s="43">
        <v>0.54689346113533266</v>
      </c>
      <c r="Q28" s="38">
        <f t="shared" si="10"/>
        <v>2.0018043805676733E-2</v>
      </c>
      <c r="R28" s="45">
        <f t="shared" si="11"/>
        <v>32.481636590529753</v>
      </c>
      <c r="S28" s="45">
        <f t="shared" si="3"/>
        <v>12.561273840763036</v>
      </c>
      <c r="T28" s="45">
        <v>0</v>
      </c>
      <c r="U28" s="45">
        <f t="shared" si="3"/>
        <v>1.1469494241732774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6.0145227366356444</v>
      </c>
      <c r="I29" s="34">
        <f t="shared" si="1"/>
        <v>0.75179680000000004</v>
      </c>
      <c r="J29" s="33">
        <f t="shared" si="6"/>
        <v>0.180431232</v>
      </c>
      <c r="K29" s="33">
        <f t="shared" si="7"/>
        <v>919667.5824264246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0.21105635537073567</v>
      </c>
      <c r="P29" s="43">
        <v>0.53064191051856069</v>
      </c>
      <c r="Q29" s="38">
        <f t="shared" si="10"/>
        <v>1.8652196476025229E-2</v>
      </c>
      <c r="R29" s="45">
        <f t="shared" si="11"/>
        <v>31.472234042197247</v>
      </c>
      <c r="S29" s="45">
        <f t="shared" si="11"/>
        <v>12.092638402156419</v>
      </c>
      <c r="T29" s="45">
        <f t="shared" si="11"/>
        <v>30.403541905472213</v>
      </c>
      <c r="U29" s="45">
        <f t="shared" si="11"/>
        <v>1.0686921367250326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6.2358782298819166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962887.15756435355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0.20345732295651389</v>
      </c>
      <c r="P30" s="43">
        <v>0.51530995836771676</v>
      </c>
      <c r="Q30" s="38">
        <f t="shared" si="10"/>
        <v>1.732553588283603E-2</v>
      </c>
      <c r="R30" s="45">
        <f t="shared" si="11"/>
        <v>30.517765839421301</v>
      </c>
      <c r="S30" s="45">
        <f t="shared" si="11"/>
        <v>11.657245916438402</v>
      </c>
      <c r="T30" s="45">
        <f t="shared" si="11"/>
        <v>29.525085755532331</v>
      </c>
      <c r="U30" s="45">
        <f t="shared" si="11"/>
        <v>0.99268008388896922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6.4575691173036498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1006824.4244123002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0.19637966043166583</v>
      </c>
      <c r="P31" s="43">
        <v>0.5008267679097107</v>
      </c>
      <c r="Q31" s="38">
        <f t="shared" si="10"/>
        <v>1.604123531476187E-2</v>
      </c>
      <c r="R31" s="45">
        <f t="shared" si="11"/>
        <v>29.614355150116502</v>
      </c>
      <c r="S31" s="45">
        <f t="shared" si="11"/>
        <v>11.251725724946702</v>
      </c>
      <c r="T31" s="45">
        <f t="shared" si="11"/>
        <v>28.695260068404437</v>
      </c>
      <c r="U31" s="45">
        <f t="shared" si="11"/>
        <v>0.91909508171206589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6.6795620043549944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1051475.6384084783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0.18977213222828282</v>
      </c>
      <c r="P32" s="43">
        <v>0.48712669791852409</v>
      </c>
      <c r="Q32" s="38">
        <f t="shared" si="10"/>
        <v>1.4802540497813987E-2</v>
      </c>
      <c r="R32" s="45">
        <f t="shared" si="11"/>
        <v>28.758426975471835</v>
      </c>
      <c r="S32" s="45">
        <f t="shared" si="11"/>
        <v>10.873142245879196</v>
      </c>
      <c r="T32" s="45">
        <f t="shared" si="11"/>
        <v>27.910303878875613</v>
      </c>
      <c r="U32" s="45">
        <f t="shared" si="11"/>
        <v>0.84812309659622209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6.9018277502211323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1096837.5302240916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0.18358992471345334</v>
      </c>
      <c r="P33" s="43">
        <v>0.47415089678016548</v>
      </c>
      <c r="Q33" s="38">
        <f t="shared" si="10"/>
        <v>1.3610810678545693E-2</v>
      </c>
      <c r="R33" s="45">
        <f t="shared" si="11"/>
        <v>27.946687245478877</v>
      </c>
      <c r="S33" s="45">
        <f t="shared" si="11"/>
        <v>10.518927847205406</v>
      </c>
      <c r="T33" s="45">
        <f t="shared" si="11"/>
        <v>27.166845237846616</v>
      </c>
      <c r="U33" s="45">
        <f t="shared" si="11"/>
        <v>0.77984200763226041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7.1243408169354572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1132788.7373291696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0.17779368227349457</v>
      </c>
      <c r="P34" s="43">
        <v>0.46156432618379384</v>
      </c>
      <c r="Q34" s="38">
        <f t="shared" si="10"/>
        <v>1.2748133502039183E-2</v>
      </c>
      <c r="R34" s="45">
        <f t="shared" si="11"/>
        <v>27.176102110467237</v>
      </c>
      <c r="S34" s="45">
        <f t="shared" si="11"/>
        <v>10.186827618361157</v>
      </c>
      <c r="T34" s="45">
        <f t="shared" si="11"/>
        <v>26.445687864131063</v>
      </c>
      <c r="U34" s="45">
        <f t="shared" si="11"/>
        <v>0.73041424633617502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7.3470787335112417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1168812.5357611515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0.17234870991885684</v>
      </c>
      <c r="P35" s="43">
        <v>0.44962398422295397</v>
      </c>
      <c r="Q35" s="38">
        <f t="shared" si="10"/>
        <v>1.1908751672161877E-2</v>
      </c>
      <c r="R35" s="45">
        <f t="shared" si="11"/>
        <v>26.443877873916211</v>
      </c>
      <c r="S35" s="45">
        <f t="shared" si="11"/>
        <v>9.8748536828750062</v>
      </c>
      <c r="T35" s="45">
        <f t="shared" si="11"/>
        <v>25.761556663831975</v>
      </c>
      <c r="U35" s="45">
        <f t="shared" si="11"/>
        <v>0.6823212100842373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7.570021652241441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1204905.8222101342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0.16722431019199124</v>
      </c>
      <c r="P36" s="43">
        <v>0.43828544622009913</v>
      </c>
      <c r="Q36" s="38">
        <f t="shared" si="10"/>
        <v>1.1092188083526355E-2</v>
      </c>
      <c r="R36" s="45">
        <f t="shared" si="11"/>
        <v>25.747441853171065</v>
      </c>
      <c r="S36" s="45">
        <f t="shared" si="11"/>
        <v>9.5812472059876157</v>
      </c>
      <c r="T36" s="45">
        <f t="shared" si="11"/>
        <v>25.1119062904197</v>
      </c>
      <c r="U36" s="45">
        <f t="shared" si="11"/>
        <v>0.63553556275136525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7.793151979322988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1241065.8457335553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0.16239322900280859</v>
      </c>
      <c r="P37" s="43">
        <v>0.42750869055504359</v>
      </c>
      <c r="Q37" s="38">
        <f t="shared" si="10"/>
        <v>1.0297105124666583E-2</v>
      </c>
      <c r="R37" s="45">
        <f t="shared" si="11"/>
        <v>25.084424338814244</v>
      </c>
      <c r="S37" s="45">
        <f t="shared" si="11"/>
        <v>9.3044466433624056</v>
      </c>
      <c r="T37" s="45">
        <f t="shared" si="11"/>
        <v>24.494443673968316</v>
      </c>
      <c r="U37" s="45">
        <f t="shared" si="11"/>
        <v>0.58998066484592659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8.0164540657748322</v>
      </c>
      <c r="I38" s="34">
        <f t="shared" si="1"/>
        <v>0.78339000000000003</v>
      </c>
      <c r="J38" s="33">
        <f t="shared" si="6"/>
        <v>0.1880136</v>
      </c>
      <c r="K38" s="33">
        <f t="shared" si="7"/>
        <v>1277290.1594414942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0.15783119028815887</v>
      </c>
      <c r="P38" s="43">
        <v>0.41725886590630018</v>
      </c>
      <c r="Q38" s="38">
        <f t="shared" si="10"/>
        <v>9.5202432692637062E-3</v>
      </c>
      <c r="R38" s="45">
        <f t="shared" si="11"/>
        <v>24.452641740112796</v>
      </c>
      <c r="S38" s="45">
        <f t="shared" si="11"/>
        <v>9.04306107903769</v>
      </c>
      <c r="T38" s="45">
        <f t="shared" si="11"/>
        <v>23.907171980846158</v>
      </c>
      <c r="U38" s="45">
        <f t="shared" si="11"/>
        <v>0.54546975926663932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8.2399139475458352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1297271.9409252019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0.15351650347774054</v>
      </c>
      <c r="P39" s="43">
        <v>0.40713893233692111</v>
      </c>
      <c r="Q39" s="38">
        <f t="shared" si="10"/>
        <v>9.1235070230903936E-3</v>
      </c>
      <c r="R39" s="45">
        <f t="shared" si="11"/>
        <v>23.850080945149021</v>
      </c>
      <c r="S39" s="45">
        <f t="shared" si="11"/>
        <v>8.795847734879958</v>
      </c>
      <c r="T39" s="45">
        <f t="shared" si="11"/>
        <v>23.327342498367976</v>
      </c>
      <c r="U39" s="45">
        <f t="shared" si="11"/>
        <v>0.52273844678104531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8.4635191259707927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1316428.9622053546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0.1494297309342292</v>
      </c>
      <c r="P40" s="43">
        <v>0.39749909590237686</v>
      </c>
      <c r="Q40" s="38">
        <f t="shared" si="10"/>
        <v>8.724278340981495E-3</v>
      </c>
      <c r="R40" s="45">
        <f t="shared" si="11"/>
        <v>23.274884883707784</v>
      </c>
      <c r="S40" s="45">
        <f t="shared" si="11"/>
        <v>8.5616929163068143</v>
      </c>
      <c r="T40" s="45">
        <f t="shared" si="11"/>
        <v>22.77502055547215</v>
      </c>
      <c r="U40" s="45">
        <f t="shared" si="11"/>
        <v>0.49986432823563537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8.6872583814928053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1334758.6729994889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0.14555340503282793</v>
      </c>
      <c r="P41" s="43">
        <v>0.38831774825768239</v>
      </c>
      <c r="Q41" s="38">
        <f t="shared" si="10"/>
        <v>8.3142453565742125E-3</v>
      </c>
      <c r="R41" s="45">
        <f t="shared" si="11"/>
        <v>22.725339253956722</v>
      </c>
      <c r="S41" s="45">
        <f t="shared" si="11"/>
        <v>8.3395958021392769</v>
      </c>
      <c r="T41" s="45">
        <f t="shared" si="11"/>
        <v>22.248968085188778</v>
      </c>
      <c r="U41" s="45">
        <f t="shared" si="11"/>
        <v>0.47637116876794461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8.9111216149478647</v>
      </c>
      <c r="I42" s="34">
        <f t="shared" si="1"/>
        <v>0.74610200000000004</v>
      </c>
      <c r="J42" s="33">
        <f t="shared" si="6"/>
        <v>0.17906448</v>
      </c>
      <c r="K42" s="33">
        <f t="shared" si="7"/>
        <v>1352258.7781333895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0.1418717865142923</v>
      </c>
      <c r="P42" s="43">
        <v>0.37957913588679565</v>
      </c>
      <c r="Q42" s="38">
        <f t="shared" si="10"/>
        <v>7.8815208219260025E-3</v>
      </c>
      <c r="R42" s="45">
        <f t="shared" si="11"/>
        <v>22.199860356776998</v>
      </c>
      <c r="S42" s="45">
        <f t="shared" si="11"/>
        <v>8.1286545992499786</v>
      </c>
      <c r="T42" s="45">
        <f t="shared" si="11"/>
        <v>21.748282477536158</v>
      </c>
      <c r="U42" s="45">
        <f t="shared" si="11"/>
        <v>0.45157787924083959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9.1350997117927264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1368927.206573826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0.13837065730595219</v>
      </c>
      <c r="P43" s="43">
        <v>0.37127472313800841</v>
      </c>
      <c r="Q43" s="38">
        <f t="shared" si="10"/>
        <v>7.4090849178011786E-3</v>
      </c>
      <c r="R43" s="45">
        <f t="shared" si="11"/>
        <v>21.696983971540053</v>
      </c>
      <c r="S43" s="45">
        <f t="shared" si="11"/>
        <v>7.9280546720821103</v>
      </c>
      <c r="T43" s="45">
        <f t="shared" si="11"/>
        <v>21.272474675696014</v>
      </c>
      <c r="U43" s="45">
        <f t="shared" si="11"/>
        <v>0.42450929584404001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9.3591844255164975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1355143.7877288815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0.13503714224845834</v>
      </c>
      <c r="P44" s="43">
        <v>0.36225667082063956</v>
      </c>
      <c r="Q44" s="38">
        <f t="shared" si="10"/>
        <v>8.0211294365731822E-3</v>
      </c>
      <c r="R44" s="45">
        <f t="shared" si="11"/>
        <v>21.2153552021264</v>
      </c>
      <c r="S44" s="45">
        <f t="shared" si="11"/>
        <v>7.7370583283444025</v>
      </c>
      <c r="T44" s="45">
        <f t="shared" si="11"/>
        <v>20.755778338482607</v>
      </c>
      <c r="U44" s="45">
        <f t="shared" si="11"/>
        <v>0.4595768636437913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9.583368277161016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1339106.204815726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0.13185955516138559</v>
      </c>
      <c r="P45" s="43">
        <v>0.35367093370717001</v>
      </c>
      <c r="Q45" s="38">
        <f t="shared" si="10"/>
        <v>8.5497987253617125E-3</v>
      </c>
      <c r="R45" s="45">
        <f t="shared" si="11"/>
        <v>20.753719220521525</v>
      </c>
      <c r="S45" s="45">
        <f t="shared" si="11"/>
        <v>7.554995999219865</v>
      </c>
      <c r="T45" s="45">
        <f t="shared" si="11"/>
        <v>20.263851837871968</v>
      </c>
      <c r="U45" s="45">
        <f t="shared" si="11"/>
        <v>0.48986738264955698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9.8076444684231951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1320812.0371962648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0.12882726548168102</v>
      </c>
      <c r="P46" s="43">
        <v>0.34554884260884705</v>
      </c>
      <c r="Q46" s="38">
        <f t="shared" si="10"/>
        <v>8.94346046977057E-3</v>
      </c>
      <c r="R46" s="45">
        <f t="shared" si="11"/>
        <v>20.310912836277229</v>
      </c>
      <c r="S46" s="45">
        <f t="shared" si="11"/>
        <v>7.3812585983117174</v>
      </c>
      <c r="T46" s="45">
        <f t="shared" si="11"/>
        <v>19.798490297117286</v>
      </c>
      <c r="U46" s="45">
        <f t="shared" si="11"/>
        <v>0.51242253915994218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10.032006806253603</v>
      </c>
      <c r="I47" s="34">
        <f t="shared" si="1"/>
        <v>0.6372544</v>
      </c>
      <c r="J47" s="33">
        <f t="shared" si="6"/>
        <v>0.15294105599999999</v>
      </c>
      <c r="K47" s="33">
        <f t="shared" si="7"/>
        <v>1300259.0802945876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0.12593058235627577</v>
      </c>
      <c r="P47" s="43">
        <v>0.33795082323535619</v>
      </c>
      <c r="Q47" s="38">
        <f t="shared" si="10"/>
        <v>9.1228529004416803E-3</v>
      </c>
      <c r="R47" s="45">
        <f t="shared" si="11"/>
        <v>19.885856822671617</v>
      </c>
      <c r="S47" s="45">
        <f t="shared" si="11"/>
        <v>7.2152908806392313</v>
      </c>
      <c r="T47" s="45">
        <f t="shared" si="11"/>
        <v>19.363155854357625</v>
      </c>
      <c r="U47" s="45">
        <f t="shared" si="11"/>
        <v>0.52270096831399004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10.256449637222211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1277445.3221073919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0.12316065359578185</v>
      </c>
      <c r="P48" s="43">
        <v>0.33098122276666209</v>
      </c>
      <c r="Q48" s="38">
        <f t="shared" si="10"/>
        <v>8.9661363489541568E-3</v>
      </c>
      <c r="R48" s="45">
        <f t="shared" si="11"/>
        <v>19.477548933942966</v>
      </c>
      <c r="S48" s="45">
        <f t="shared" si="11"/>
        <v>7.0565856531110267</v>
      </c>
      <c r="T48" s="45">
        <f t="shared" si="11"/>
        <v>18.963827162609054</v>
      </c>
      <c r="U48" s="45">
        <f t="shared" si="11"/>
        <v>0.51372177133391028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10.480967790212082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1044327.3256019864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0.12050937732480509</v>
      </c>
      <c r="P49" s="43">
        <v>0.31710880957888465</v>
      </c>
      <c r="Q49" s="38">
        <f t="shared" si="10"/>
        <v>1.598828263759966E-2</v>
      </c>
      <c r="R49" s="45">
        <f t="shared" si="11"/>
        <v>19.085057552084535</v>
      </c>
      <c r="S49" s="45">
        <f t="shared" si="11"/>
        <v>6.9046787124608748</v>
      </c>
      <c r="T49" s="45">
        <f t="shared" si="11"/>
        <v>18.168996435287784</v>
      </c>
      <c r="U49" s="45">
        <f t="shared" si="11"/>
        <v>0.91606111679675239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10.705556526238189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800029.0698275062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0.11796932451539194</v>
      </c>
      <c r="P50" s="43">
        <v>0.30209411071899733</v>
      </c>
      <c r="Q50" s="38">
        <f t="shared" si="10"/>
        <v>2.4413636711108688E-2</v>
      </c>
      <c r="R50" s="45">
        <f t="shared" si="11"/>
        <v>18.707515906068526</v>
      </c>
      <c r="S50" s="45">
        <f t="shared" si="11"/>
        <v>6.7591444067411537</v>
      </c>
      <c r="T50" s="45">
        <f t="shared" si="11"/>
        <v>17.308717559956349</v>
      </c>
      <c r="U50" s="45">
        <f t="shared" si="11"/>
        <v>1.3987983461121756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10.930211494382421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544545.06333148095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0.11553367087870629</v>
      </c>
      <c r="P51" s="43">
        <v>0.28475596423776772</v>
      </c>
      <c r="Q51" s="38">
        <f t="shared" si="10"/>
        <v>3.5409272481284226E-2</v>
      </c>
      <c r="R51" s="45">
        <f t="shared" si="11"/>
        <v>18.344116810808607</v>
      </c>
      <c r="S51" s="45">
        <f t="shared" si="11"/>
        <v>6.619591733003376</v>
      </c>
      <c r="T51" s="45">
        <f t="shared" si="11"/>
        <v>16.315314942002296</v>
      </c>
      <c r="U51" s="45">
        <f t="shared" si="11"/>
        <v>2.0288018688063145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11.154928692995243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277870.25688876945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0.11319613682822822</v>
      </c>
      <c r="P52" s="43">
        <v>0.26124606138574341</v>
      </c>
      <c r="Q52" s="38">
        <f t="shared" si="10"/>
        <v>5.2810367036223937E-2</v>
      </c>
      <c r="R52" s="45">
        <f t="shared" si="11"/>
        <v>17.99410787753116</v>
      </c>
      <c r="S52" s="45">
        <f t="shared" si="11"/>
        <v>6.4856608974428624</v>
      </c>
      <c r="T52" s="45">
        <f t="shared" si="11"/>
        <v>14.968296731818723</v>
      </c>
      <c r="U52" s="45">
        <f t="shared" si="11"/>
        <v>3.0258111457124377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11.267309465203283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140334.83591460885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0.112062338034807</v>
      </c>
      <c r="P53" s="43">
        <v>0.2417311597374634</v>
      </c>
      <c r="Q53" s="38">
        <f t="shared" si="10"/>
        <v>6.935464192769436E-2</v>
      </c>
      <c r="R53" s="45">
        <f t="shared" si="11"/>
        <v>17.823903501857338</v>
      </c>
      <c r="S53" s="45">
        <f t="shared" si="11"/>
        <v>6.4206990117628013</v>
      </c>
      <c r="T53" s="45">
        <f t="shared" si="11"/>
        <v>13.850175229759385</v>
      </c>
      <c r="U53" s="45">
        <f t="shared" si="11"/>
        <v>3.9737282720979508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11.379704435446381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0.110950934425111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6.3570202755916156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0.45427500309487312</v>
      </c>
      <c r="G57" s="32">
        <f t="shared" ref="G57:G98" si="37">2*(1+2*L13)*((0.044/(K13^(1/6)))-(5/(K13^(2/3))))</f>
        <v>1.2047326325123991E-2</v>
      </c>
      <c r="H57" s="32">
        <f>G57/F57</f>
        <v>2.6519897073464915E-2</v>
      </c>
      <c r="I57" s="32">
        <f t="shared" ref="I57:I98" si="38">($B$2*$B$6)/(2*G13*TAN(O13))-0.5</f>
        <v>17.451958020513107</v>
      </c>
      <c r="J57" s="30">
        <f t="shared" ref="J57:J98" si="39">(2/PI())*ACOS((COSH((G13*I57)/$B$6))/COSH(I57))</f>
        <v>0.99999944937948126</v>
      </c>
      <c r="K57" s="4">
        <f t="shared" ref="K57:K98" si="40">(($B$2*J13*F57*COS(P13))/(8*PI()*J57*G13*(SIN(P13)^2)))*(1-H57*TAN(P13))</f>
        <v>0.33007143868289252</v>
      </c>
      <c r="L57" s="31">
        <f>K57/(1-K57)</f>
        <v>0.49269647204465844</v>
      </c>
      <c r="M57" s="4">
        <f t="shared" ref="M57:M98" si="41">(($B$2*J13*F57)/(8*PI()*J57*G13*COS(P13)))*(1+H57*_xlfn.COT(P13))</f>
        <v>0.68876346652497455</v>
      </c>
      <c r="N57" s="4">
        <f t="shared" ref="N57:N98" si="42">M57/(1+M57)</f>
        <v>0.4078507619200612</v>
      </c>
      <c r="O57" s="46">
        <f t="shared" ref="O57:O98" si="43">TAN(P13)-((1+L57)/(1-N57))*TAN(O13)</f>
        <v>-3.3862886024138561E-6</v>
      </c>
      <c r="P57" s="31">
        <f>ABS(O57)</f>
        <v>3.3862886024138561E-6</v>
      </c>
      <c r="Q57" s="4">
        <f t="shared" ref="Q57:Q98" si="44">0.5*$B$9*(H13^2)*J13*F57</f>
        <v>198.21309488498531</v>
      </c>
      <c r="R57" s="32">
        <f t="shared" ref="R57:R98" si="45">0.5*$B$9*(H13^2)*J13*G57</f>
        <v>5.256590874962745</v>
      </c>
      <c r="S57" s="32">
        <f t="shared" ref="S57:S98" si="46">$B$2*(Q57*COS(P13)-R57*SIN(P13))</f>
        <v>442.79592874467858</v>
      </c>
      <c r="T57" s="32">
        <f t="shared" ref="T57:T98" si="47">$B$2*(Q57*SIN(P13)+R57*COS(P13))*G13</f>
        <v>15.79245171131436</v>
      </c>
    </row>
    <row r="58" spans="1:32">
      <c r="F58" s="32">
        <f t="shared" si="36"/>
        <v>0.46846626824730803</v>
      </c>
      <c r="G58" s="32">
        <f t="shared" si="37"/>
        <v>1.1833157828470343E-2</v>
      </c>
      <c r="H58" s="32">
        <f t="shared" ref="H58:H98" si="48">G58/F58</f>
        <v>2.5259359382997244E-2</v>
      </c>
      <c r="I58" s="32">
        <f t="shared" si="38"/>
        <v>17.451958020513107</v>
      </c>
      <c r="J58" s="30">
        <f t="shared" si="39"/>
        <v>0.99999921974696582</v>
      </c>
      <c r="K58" s="4">
        <f t="shared" si="40"/>
        <v>0.35951901434819233</v>
      </c>
      <c r="L58" s="31">
        <f t="shared" ref="L58:L98" si="49">K58/(1-K58)</f>
        <v>0.56132660048028649</v>
      </c>
      <c r="M58" s="4">
        <f t="shared" si="41"/>
        <v>0.62697059597878257</v>
      </c>
      <c r="N58" s="4">
        <f t="shared" si="42"/>
        <v>0.38536074193866926</v>
      </c>
      <c r="O58" s="46">
        <f t="shared" si="43"/>
        <v>-5.4400797124820599E-6</v>
      </c>
      <c r="P58" s="31">
        <f t="shared" ref="P58:P98" si="50">ABS(O58)</f>
        <v>5.4400797124820599E-6</v>
      </c>
      <c r="Q58" s="4">
        <f t="shared" si="44"/>
        <v>243.46468147196774</v>
      </c>
      <c r="R58" s="32">
        <f t="shared" si="45"/>
        <v>6.1497618863673829</v>
      </c>
      <c r="S58" s="32">
        <f t="shared" si="46"/>
        <v>578.27936882915014</v>
      </c>
      <c r="T58" s="32">
        <f t="shared" si="47"/>
        <v>20.696638645828539</v>
      </c>
    </row>
    <row r="59" spans="1:32">
      <c r="F59" s="32">
        <f t="shared" si="36"/>
        <v>0.47731888209229545</v>
      </c>
      <c r="G59" s="32">
        <f t="shared" si="37"/>
        <v>1.1613553957457048E-2</v>
      </c>
      <c r="H59" s="32">
        <f t="shared" si="48"/>
        <v>2.4330807753822372E-2</v>
      </c>
      <c r="I59" s="32">
        <f t="shared" si="38"/>
        <v>17.451958020513104</v>
      </c>
      <c r="J59" s="30">
        <f t="shared" si="39"/>
        <v>0.99999889408854226</v>
      </c>
      <c r="K59" s="4">
        <f t="shared" si="40"/>
        <v>0.38582330564350864</v>
      </c>
      <c r="L59" s="31">
        <f t="shared" si="49"/>
        <v>0.62819593968435772</v>
      </c>
      <c r="M59" s="4">
        <f t="shared" si="41"/>
        <v>0.57331540273200643</v>
      </c>
      <c r="N59" s="4">
        <f t="shared" si="42"/>
        <v>0.36439953599670133</v>
      </c>
      <c r="O59" s="46">
        <f t="shared" si="43"/>
        <v>-8.5558834506116455E-7</v>
      </c>
      <c r="P59" s="31">
        <f t="shared" si="50"/>
        <v>8.5558834506116455E-7</v>
      </c>
      <c r="Q59" s="4">
        <f t="shared" si="44"/>
        <v>292.98415974103648</v>
      </c>
      <c r="R59" s="32">
        <f t="shared" si="45"/>
        <v>7.1285412655743432</v>
      </c>
      <c r="S59" s="32">
        <f t="shared" si="46"/>
        <v>732.45739261003462</v>
      </c>
      <c r="T59" s="32">
        <f t="shared" si="47"/>
        <v>26.360335122983283</v>
      </c>
    </row>
    <row r="60" spans="1:32">
      <c r="F60" s="32">
        <f t="shared" si="36"/>
        <v>0.48198088388034654</v>
      </c>
      <c r="G60" s="32">
        <f t="shared" si="37"/>
        <v>1.1390473661537632E-2</v>
      </c>
      <c r="H60" s="32">
        <f t="shared" si="48"/>
        <v>2.3632625364381373E-2</v>
      </c>
      <c r="I60" s="32">
        <f t="shared" si="38"/>
        <v>17.451958020513104</v>
      </c>
      <c r="J60" s="30">
        <f t="shared" si="39"/>
        <v>0.99999843232535834</v>
      </c>
      <c r="K60" s="4">
        <f t="shared" si="40"/>
        <v>0.40935879117202539</v>
      </c>
      <c r="L60" s="31">
        <f t="shared" si="49"/>
        <v>0.69307522918071895</v>
      </c>
      <c r="M60" s="4">
        <f t="shared" si="41"/>
        <v>0.52661572970511239</v>
      </c>
      <c r="N60" s="4">
        <f t="shared" si="42"/>
        <v>0.34495631052277692</v>
      </c>
      <c r="O60" s="46">
        <f t="shared" si="43"/>
        <v>-3.954971683484132E-9</v>
      </c>
      <c r="P60" s="31">
        <f t="shared" si="50"/>
        <v>3.954971683484132E-9</v>
      </c>
      <c r="Q60" s="4">
        <f t="shared" si="44"/>
        <v>346.63009405413197</v>
      </c>
      <c r="R60" s="32">
        <f t="shared" si="45"/>
        <v>8.1917791528015815</v>
      </c>
      <c r="S60" s="32">
        <f t="shared" si="46"/>
        <v>904.87186481164815</v>
      </c>
      <c r="T60" s="32">
        <f t="shared" si="47"/>
        <v>32.792956561443177</v>
      </c>
    </row>
    <row r="61" spans="1:32">
      <c r="F61" s="32">
        <f t="shared" si="36"/>
        <v>0.48341777537052355</v>
      </c>
      <c r="G61" s="32">
        <f t="shared" si="37"/>
        <v>1.1165428424825484E-2</v>
      </c>
      <c r="H61" s="32">
        <f t="shared" si="48"/>
        <v>2.3096851199291453E-2</v>
      </c>
      <c r="I61" s="32">
        <f t="shared" si="38"/>
        <v>17.451958020513104</v>
      </c>
      <c r="J61" s="30">
        <f t="shared" si="39"/>
        <v>0.99999777762811992</v>
      </c>
      <c r="K61" s="4">
        <f t="shared" si="40"/>
        <v>0.4304805044768813</v>
      </c>
      <c r="L61" s="31">
        <f t="shared" si="49"/>
        <v>0.75586614305709343</v>
      </c>
      <c r="M61" s="4">
        <f t="shared" si="41"/>
        <v>0.48585217664439628</v>
      </c>
      <c r="N61" s="4">
        <f t="shared" si="42"/>
        <v>0.32698554020469933</v>
      </c>
      <c r="O61" s="46">
        <f t="shared" si="43"/>
        <v>-2.8683515740368648E-7</v>
      </c>
      <c r="P61" s="31">
        <f t="shared" si="50"/>
        <v>2.8683515740368648E-7</v>
      </c>
      <c r="Q61" s="4">
        <f t="shared" si="44"/>
        <v>404.2988469826625</v>
      </c>
      <c r="R61" s="32">
        <f t="shared" si="45"/>
        <v>9.3380303088036616</v>
      </c>
      <c r="S61" s="32">
        <f t="shared" si="46"/>
        <v>1095.0724694301571</v>
      </c>
      <c r="T61" s="32">
        <f t="shared" si="47"/>
        <v>40.004216871064934</v>
      </c>
    </row>
    <row r="62" spans="1:32">
      <c r="F62" s="32">
        <f t="shared" si="36"/>
        <v>0.48242670302940999</v>
      </c>
      <c r="G62" s="32">
        <f t="shared" si="37"/>
        <v>1.0939575371828623E-2</v>
      </c>
      <c r="H62" s="32">
        <f t="shared" si="48"/>
        <v>2.2676139822139403E-2</v>
      </c>
      <c r="I62" s="32">
        <f t="shared" si="38"/>
        <v>17.4519580205131</v>
      </c>
      <c r="J62" s="30">
        <f t="shared" si="39"/>
        <v>0.99999684942309774</v>
      </c>
      <c r="K62" s="4">
        <f t="shared" si="40"/>
        <v>0.4495172832966291</v>
      </c>
      <c r="L62" s="31">
        <f t="shared" si="49"/>
        <v>0.81658745980003711</v>
      </c>
      <c r="M62" s="4">
        <f t="shared" si="41"/>
        <v>0.45016209217986147</v>
      </c>
      <c r="N62" s="4">
        <f t="shared" si="42"/>
        <v>0.31042191394148549</v>
      </c>
      <c r="O62" s="46">
        <f t="shared" si="43"/>
        <v>-1.3054060371997522E-5</v>
      </c>
      <c r="P62" s="31">
        <f t="shared" si="50"/>
        <v>1.3054060371997522E-5</v>
      </c>
      <c r="Q62" s="4">
        <f t="shared" si="44"/>
        <v>465.93322114010022</v>
      </c>
      <c r="R62" s="32">
        <f t="shared" si="45"/>
        <v>10.565566870352711</v>
      </c>
      <c r="S62" s="32">
        <f t="shared" si="46"/>
        <v>1302.6916494974039</v>
      </c>
      <c r="T62" s="32">
        <f t="shared" si="47"/>
        <v>48.006790732397533</v>
      </c>
    </row>
    <row r="63" spans="1:32">
      <c r="F63" s="32">
        <f t="shared" si="36"/>
        <v>0.47430435471159549</v>
      </c>
      <c r="G63" s="32">
        <f t="shared" si="37"/>
        <v>1.0756714154700581E-2</v>
      </c>
      <c r="H63" s="32">
        <f t="shared" si="48"/>
        <v>2.2678927671328859E-2</v>
      </c>
      <c r="I63" s="32">
        <f t="shared" si="38"/>
        <v>17.451958020513104</v>
      </c>
      <c r="J63" s="30">
        <f t="shared" si="39"/>
        <v>0.99999553347590042</v>
      </c>
      <c r="K63" s="4">
        <f t="shared" si="40"/>
        <v>0.46567579602622067</v>
      </c>
      <c r="L63" s="31">
        <f t="shared" si="49"/>
        <v>0.87152293039128836</v>
      </c>
      <c r="M63" s="4">
        <f t="shared" si="41"/>
        <v>0.41317573274097391</v>
      </c>
      <c r="N63" s="4">
        <f t="shared" si="42"/>
        <v>0.29237392290878406</v>
      </c>
      <c r="O63" s="46">
        <f t="shared" si="43"/>
        <v>-1.1079771378152969E-7</v>
      </c>
      <c r="P63" s="31">
        <f t="shared" si="50"/>
        <v>1.1079771378152969E-7</v>
      </c>
      <c r="Q63" s="4">
        <f t="shared" si="44"/>
        <v>525.53910383839343</v>
      </c>
      <c r="R63" s="32">
        <f t="shared" si="45"/>
        <v>11.918663324405911</v>
      </c>
      <c r="S63" s="32">
        <f t="shared" si="46"/>
        <v>1514.1416848980664</v>
      </c>
      <c r="T63" s="32">
        <f t="shared" si="47"/>
        <v>56.025974066248793</v>
      </c>
    </row>
    <row r="64" spans="1:32">
      <c r="F64" s="32">
        <f t="shared" si="36"/>
        <v>0.46479555187667226</v>
      </c>
      <c r="G64" s="32">
        <f t="shared" si="37"/>
        <v>1.0574122391353965E-2</v>
      </c>
      <c r="H64" s="32">
        <f t="shared" si="48"/>
        <v>2.2750050745235353E-2</v>
      </c>
      <c r="I64" s="32">
        <f t="shared" si="38"/>
        <v>17.451958020513104</v>
      </c>
      <c r="J64" s="30">
        <f t="shared" si="39"/>
        <v>0.999993667832624</v>
      </c>
      <c r="K64" s="4">
        <f t="shared" si="40"/>
        <v>0.48013925191479151</v>
      </c>
      <c r="L64" s="31">
        <f t="shared" si="49"/>
        <v>0.92359204591475264</v>
      </c>
      <c r="M64" s="4">
        <f t="shared" si="41"/>
        <v>0.38065974202021852</v>
      </c>
      <c r="N64" s="4">
        <f t="shared" si="42"/>
        <v>0.27570858368277396</v>
      </c>
      <c r="O64" s="46">
        <f t="shared" si="43"/>
        <v>-3.7516438622375858E-8</v>
      </c>
      <c r="P64" s="31">
        <f t="shared" si="50"/>
        <v>3.7516438622375858E-8</v>
      </c>
      <c r="Q64" s="4">
        <f t="shared" si="44"/>
        <v>587.30877930032455</v>
      </c>
      <c r="R64" s="32">
        <f t="shared" si="45"/>
        <v>13.361304532204613</v>
      </c>
      <c r="S64" s="32">
        <f t="shared" si="46"/>
        <v>1737.0687506888617</v>
      </c>
      <c r="T64" s="32">
        <f t="shared" si="47"/>
        <v>64.566617896128733</v>
      </c>
    </row>
    <row r="65" spans="6:20">
      <c r="F65" s="32">
        <f t="shared" si="36"/>
        <v>0.4543303953827067</v>
      </c>
      <c r="G65" s="32">
        <f t="shared" si="37"/>
        <v>1.0392292766080717E-2</v>
      </c>
      <c r="H65" s="32">
        <f t="shared" si="48"/>
        <v>2.2873866401403181E-2</v>
      </c>
      <c r="I65" s="32">
        <f t="shared" si="38"/>
        <v>17.451958020513104</v>
      </c>
      <c r="J65" s="30">
        <f t="shared" si="39"/>
        <v>0.99999102288815056</v>
      </c>
      <c r="K65" s="4">
        <f t="shared" si="40"/>
        <v>0.49313134810026571</v>
      </c>
      <c r="L65" s="31">
        <f t="shared" si="49"/>
        <v>0.97289770486302241</v>
      </c>
      <c r="M65" s="4">
        <f t="shared" si="41"/>
        <v>0.35193778666762349</v>
      </c>
      <c r="N65" s="4">
        <f t="shared" si="42"/>
        <v>0.260320992680522</v>
      </c>
      <c r="O65" s="46">
        <f t="shared" si="43"/>
        <v>-3.8684351277851192E-8</v>
      </c>
      <c r="P65" s="31">
        <f t="shared" si="50"/>
        <v>3.8684351277851192E-8</v>
      </c>
      <c r="Q65" s="4">
        <f t="shared" si="44"/>
        <v>651.07033807022628</v>
      </c>
      <c r="R65" s="32">
        <f t="shared" si="45"/>
        <v>14.892495930934759</v>
      </c>
      <c r="S65" s="32">
        <f t="shared" si="46"/>
        <v>1970.5343585393448</v>
      </c>
      <c r="T65" s="32">
        <f t="shared" si="47"/>
        <v>73.602763512330668</v>
      </c>
    </row>
    <row r="66" spans="6:20">
      <c r="F66" s="32">
        <f t="shared" si="36"/>
        <v>0.44324645608227564</v>
      </c>
      <c r="G66" s="32">
        <f t="shared" si="37"/>
        <v>1.0211597093328686E-2</v>
      </c>
      <c r="H66" s="32">
        <f t="shared" si="48"/>
        <v>2.3038192304087376E-2</v>
      </c>
      <c r="I66" s="32">
        <f t="shared" si="38"/>
        <v>17.451958020513104</v>
      </c>
      <c r="J66" s="30">
        <f t="shared" si="39"/>
        <v>0.99998727312859581</v>
      </c>
      <c r="K66" s="4">
        <f t="shared" si="40"/>
        <v>0.50484804863318911</v>
      </c>
      <c r="L66" s="31">
        <f t="shared" si="49"/>
        <v>1.0195820641312494</v>
      </c>
      <c r="M66" s="4">
        <f t="shared" si="41"/>
        <v>0.32645533708487812</v>
      </c>
      <c r="N66" s="4">
        <f t="shared" si="42"/>
        <v>0.24611106605543301</v>
      </c>
      <c r="O66" s="46">
        <f t="shared" si="43"/>
        <v>-4.1114128834784935E-7</v>
      </c>
      <c r="P66" s="31">
        <f t="shared" si="50"/>
        <v>4.1114128834784935E-7</v>
      </c>
      <c r="Q66" s="4">
        <f t="shared" si="44"/>
        <v>716.68152511360393</v>
      </c>
      <c r="R66" s="32">
        <f t="shared" si="45"/>
        <v>16.511046796353835</v>
      </c>
      <c r="S66" s="32">
        <f t="shared" si="46"/>
        <v>2213.7149733585443</v>
      </c>
      <c r="T66" s="32">
        <f t="shared" si="47"/>
        <v>83.111506050952045</v>
      </c>
    </row>
    <row r="67" spans="6:20">
      <c r="F67" s="32">
        <f t="shared" si="36"/>
        <v>0.43180518799476347</v>
      </c>
      <c r="G67" s="32">
        <f t="shared" si="37"/>
        <v>1.0032313671483871E-2</v>
      </c>
      <c r="H67" s="32">
        <f t="shared" si="48"/>
        <v>2.3233425513186592E-2</v>
      </c>
      <c r="I67" s="32">
        <f t="shared" si="38"/>
        <v>17.451958020513107</v>
      </c>
      <c r="J67" s="30">
        <f t="shared" si="39"/>
        <v>0.99998195707024695</v>
      </c>
      <c r="K67" s="4">
        <f t="shared" si="40"/>
        <v>0.51545871063610937</v>
      </c>
      <c r="L67" s="31">
        <f t="shared" si="49"/>
        <v>1.0638076092809499</v>
      </c>
      <c r="M67" s="4">
        <f t="shared" si="41"/>
        <v>0.3037534809686212</v>
      </c>
      <c r="N67" s="4">
        <f t="shared" si="42"/>
        <v>0.23298383122470984</v>
      </c>
      <c r="O67" s="46">
        <f t="shared" si="43"/>
        <v>-5.3915830553474819E-6</v>
      </c>
      <c r="P67" s="31">
        <f t="shared" si="50"/>
        <v>5.3915830553474819E-6</v>
      </c>
      <c r="Q67" s="4">
        <f t="shared" si="44"/>
        <v>784.02449880661788</v>
      </c>
      <c r="R67" s="32">
        <f t="shared" si="45"/>
        <v>18.215574793537009</v>
      </c>
      <c r="S67" s="32">
        <f t="shared" si="46"/>
        <v>2465.8930110136994</v>
      </c>
      <c r="T67" s="32">
        <f t="shared" si="47"/>
        <v>93.072869003120729</v>
      </c>
    </row>
    <row r="68" spans="6:20">
      <c r="F68" s="32">
        <f t="shared" si="36"/>
        <v>0.42066349792641222</v>
      </c>
      <c r="G68" s="32">
        <f t="shared" si="37"/>
        <v>9.88864895134723E-3</v>
      </c>
      <c r="H68" s="32">
        <f t="shared" si="48"/>
        <v>2.350726649707334E-2</v>
      </c>
      <c r="I68" s="32">
        <f t="shared" si="38"/>
        <v>17.451958020513107</v>
      </c>
      <c r="J68" s="30">
        <f t="shared" si="39"/>
        <v>0.99997442046466101</v>
      </c>
      <c r="K68" s="4">
        <f t="shared" si="40"/>
        <v>0.52479720306831013</v>
      </c>
      <c r="L68" s="31">
        <f t="shared" si="49"/>
        <v>1.1043647185093262</v>
      </c>
      <c r="M68" s="4">
        <f t="shared" si="41"/>
        <v>0.28258062923505317</v>
      </c>
      <c r="N68" s="4">
        <f t="shared" si="42"/>
        <v>0.22032192190801111</v>
      </c>
      <c r="O68" s="46">
        <f t="shared" si="43"/>
        <v>-1.3606681747990734E-7</v>
      </c>
      <c r="P68" s="31">
        <f t="shared" si="50"/>
        <v>1.3606681747990734E-7</v>
      </c>
      <c r="Q68" s="4">
        <f t="shared" si="44"/>
        <v>850.66388331721805</v>
      </c>
      <c r="R68" s="32">
        <f t="shared" si="45"/>
        <v>19.996782604573141</v>
      </c>
      <c r="S68" s="32">
        <f t="shared" si="46"/>
        <v>2720.1302758319212</v>
      </c>
      <c r="T68" s="32">
        <f t="shared" si="47"/>
        <v>103.10901302378966</v>
      </c>
    </row>
    <row r="69" spans="6:20">
      <c r="F69" s="32">
        <f t="shared" si="36"/>
        <v>0.40942225808449817</v>
      </c>
      <c r="G69" s="32">
        <f t="shared" si="37"/>
        <v>9.7463880385882627E-3</v>
      </c>
      <c r="H69" s="32">
        <f t="shared" si="48"/>
        <v>2.3805222715997928E-2</v>
      </c>
      <c r="I69" s="32">
        <f t="shared" si="38"/>
        <v>17.451958020513107</v>
      </c>
      <c r="J69" s="30">
        <f t="shared" si="39"/>
        <v>0.99996373578016706</v>
      </c>
      <c r="K69" s="4">
        <f t="shared" si="40"/>
        <v>0.53328043709021256</v>
      </c>
      <c r="L69" s="31">
        <f t="shared" si="49"/>
        <v>1.1426142794731977</v>
      </c>
      <c r="M69" s="4">
        <f t="shared" si="41"/>
        <v>0.26361188448894995</v>
      </c>
      <c r="N69" s="4">
        <f t="shared" si="42"/>
        <v>0.2086177628786422</v>
      </c>
      <c r="O69" s="46">
        <f t="shared" si="43"/>
        <v>-6.3436212172085504E-6</v>
      </c>
      <c r="P69" s="31">
        <f t="shared" si="50"/>
        <v>6.3436212172085504E-6</v>
      </c>
      <c r="Q69" s="4">
        <f t="shared" si="44"/>
        <v>918.44998299138331</v>
      </c>
      <c r="R69" s="32">
        <f t="shared" si="45"/>
        <v>21.86390639861439</v>
      </c>
      <c r="S69" s="32">
        <f t="shared" si="46"/>
        <v>2980.7164603669744</v>
      </c>
      <c r="T69" s="32">
        <f t="shared" si="47"/>
        <v>113.48664280589267</v>
      </c>
    </row>
    <row r="70" spans="6:20">
      <c r="F70" s="32">
        <f t="shared" si="36"/>
        <v>0.39819436132036179</v>
      </c>
      <c r="G70" s="32">
        <f t="shared" si="37"/>
        <v>9.6056142818391772E-3</v>
      </c>
      <c r="H70" s="32">
        <f t="shared" si="48"/>
        <v>2.4122928938491703E-2</v>
      </c>
      <c r="I70" s="32">
        <f t="shared" si="38"/>
        <v>17.451958020513107</v>
      </c>
      <c r="J70" s="30">
        <f t="shared" si="39"/>
        <v>0.99994858805033937</v>
      </c>
      <c r="K70" s="4">
        <f t="shared" si="40"/>
        <v>0.54100220862669013</v>
      </c>
      <c r="L70" s="31">
        <f t="shared" si="49"/>
        <v>1.1786597207974032</v>
      </c>
      <c r="M70" s="4">
        <f t="shared" si="41"/>
        <v>0.24655063094524146</v>
      </c>
      <c r="N70" s="4">
        <f t="shared" si="42"/>
        <v>0.19778629509680298</v>
      </c>
      <c r="O70" s="46">
        <f t="shared" si="43"/>
        <v>-7.7287171640350039E-7</v>
      </c>
      <c r="P70" s="31">
        <f t="shared" si="50"/>
        <v>7.7287171640350039E-7</v>
      </c>
      <c r="Q70" s="4">
        <f t="shared" si="44"/>
        <v>987.27591709214744</v>
      </c>
      <c r="R70" s="32">
        <f t="shared" si="45"/>
        <v>23.815986790698101</v>
      </c>
      <c r="S70" s="32">
        <f t="shared" si="46"/>
        <v>3247.0213600476359</v>
      </c>
      <c r="T70" s="32">
        <f t="shared" si="47"/>
        <v>124.18585929237007</v>
      </c>
    </row>
    <row r="71" spans="6:20">
      <c r="F71" s="32">
        <f t="shared" si="36"/>
        <v>0.387077463628206</v>
      </c>
      <c r="G71" s="32">
        <f t="shared" si="37"/>
        <v>9.4663843185354736E-3</v>
      </c>
      <c r="H71" s="32">
        <f t="shared" si="48"/>
        <v>2.4456046161416632E-2</v>
      </c>
      <c r="I71" s="32">
        <f t="shared" si="38"/>
        <v>17.451958020513107</v>
      </c>
      <c r="J71" s="30">
        <f t="shared" si="39"/>
        <v>0.99992711304077986</v>
      </c>
      <c r="K71" s="4">
        <f t="shared" si="40"/>
        <v>0.54806562400038827</v>
      </c>
      <c r="L71" s="31">
        <f t="shared" si="49"/>
        <v>1.2127106347866292</v>
      </c>
      <c r="M71" s="4">
        <f t="shared" si="41"/>
        <v>0.23115493548087068</v>
      </c>
      <c r="N71" s="4">
        <f t="shared" si="42"/>
        <v>0.18775454560524912</v>
      </c>
      <c r="O71" s="46">
        <f t="shared" si="43"/>
        <v>-5.3143471814287579E-6</v>
      </c>
      <c r="P71" s="31">
        <f t="shared" si="50"/>
        <v>5.3143471814287579E-6</v>
      </c>
      <c r="Q71" s="4">
        <f t="shared" si="44"/>
        <v>1057.0784150563043</v>
      </c>
      <c r="R71" s="32">
        <f t="shared" si="45"/>
        <v>25.851958514854104</v>
      </c>
      <c r="S71" s="32">
        <f t="shared" si="46"/>
        <v>3518.5949327423109</v>
      </c>
      <c r="T71" s="32">
        <f t="shared" si="47"/>
        <v>135.19223455208123</v>
      </c>
    </row>
    <row r="72" spans="6:20">
      <c r="F72" s="32">
        <f t="shared" si="36"/>
        <v>0.37613416357138185</v>
      </c>
      <c r="G72" s="32">
        <f t="shared" si="37"/>
        <v>9.3287339891263369E-3</v>
      </c>
      <c r="H72" s="32">
        <f t="shared" si="48"/>
        <v>2.4801613074840918E-2</v>
      </c>
      <c r="I72" s="32">
        <f t="shared" si="38"/>
        <v>17.451958020513104</v>
      </c>
      <c r="J72" s="30">
        <f t="shared" si="39"/>
        <v>0.99989666781734476</v>
      </c>
      <c r="K72" s="4">
        <f t="shared" si="40"/>
        <v>0.55454158702729184</v>
      </c>
      <c r="L72" s="31">
        <f t="shared" si="49"/>
        <v>1.2448784687365795</v>
      </c>
      <c r="M72" s="4">
        <f t="shared" si="41"/>
        <v>0.21721389291862572</v>
      </c>
      <c r="N72" s="4">
        <f t="shared" si="42"/>
        <v>0.17845170366712787</v>
      </c>
      <c r="O72" s="46">
        <f t="shared" si="43"/>
        <v>-7.5798521445014089E-6</v>
      </c>
      <c r="P72" s="31">
        <f t="shared" si="50"/>
        <v>7.5798521445014089E-6</v>
      </c>
      <c r="Q72" s="4">
        <f t="shared" si="44"/>
        <v>1127.7755046225736</v>
      </c>
      <c r="R72" s="32">
        <f t="shared" si="45"/>
        <v>27.970651700932535</v>
      </c>
      <c r="S72" s="32">
        <f t="shared" si="46"/>
        <v>3794.9483989679006</v>
      </c>
      <c r="T72" s="32">
        <f t="shared" si="47"/>
        <v>146.49004347453834</v>
      </c>
    </row>
    <row r="73" spans="6:20">
      <c r="F73" s="32">
        <f t="shared" si="36"/>
        <v>0.36692449358862755</v>
      </c>
      <c r="G73" s="32">
        <f t="shared" si="37"/>
        <v>9.220524347228122E-3</v>
      </c>
      <c r="H73" s="32">
        <f t="shared" si="48"/>
        <v>2.5129214615924739E-2</v>
      </c>
      <c r="I73" s="32">
        <f t="shared" si="38"/>
        <v>17.451958020513104</v>
      </c>
      <c r="J73" s="30">
        <f t="shared" si="39"/>
        <v>0.999853505479539</v>
      </c>
      <c r="K73" s="4">
        <f t="shared" si="40"/>
        <v>0.5603196167228951</v>
      </c>
      <c r="L73" s="31">
        <f t="shared" si="49"/>
        <v>1.2743793856496852</v>
      </c>
      <c r="M73" s="4">
        <f t="shared" si="41"/>
        <v>0.20419685752847927</v>
      </c>
      <c r="N73" s="4">
        <f t="shared" si="42"/>
        <v>0.1695709935230835</v>
      </c>
      <c r="O73" s="46">
        <f t="shared" si="43"/>
        <v>-2.8412001740196757E-7</v>
      </c>
      <c r="P73" s="31">
        <f t="shared" si="50"/>
        <v>2.8412001740196757E-7</v>
      </c>
      <c r="Q73" s="4">
        <f t="shared" si="44"/>
        <v>1197.4593084990415</v>
      </c>
      <c r="R73" s="32">
        <f t="shared" si="45"/>
        <v>30.091211957109245</v>
      </c>
      <c r="S73" s="32">
        <f t="shared" si="46"/>
        <v>4070.2351496463007</v>
      </c>
      <c r="T73" s="32">
        <f t="shared" si="47"/>
        <v>157.74016813528038</v>
      </c>
    </row>
    <row r="74" spans="6:20">
      <c r="F74" s="32">
        <f t="shared" si="36"/>
        <v>0.35786621824969195</v>
      </c>
      <c r="G74" s="32">
        <f t="shared" si="37"/>
        <v>9.1136215070476197E-3</v>
      </c>
      <c r="H74" s="32">
        <f t="shared" si="48"/>
        <v>2.5466559966520294E-2</v>
      </c>
      <c r="I74" s="32">
        <f t="shared" si="38"/>
        <v>17.451958020513107</v>
      </c>
      <c r="J74" s="30">
        <f t="shared" si="39"/>
        <v>0.99979231402828694</v>
      </c>
      <c r="K74" s="4">
        <f t="shared" si="40"/>
        <v>0.56564771626687393</v>
      </c>
      <c r="L74" s="31">
        <f t="shared" si="49"/>
        <v>1.3022786743638217</v>
      </c>
      <c r="M74" s="4">
        <f t="shared" si="41"/>
        <v>0.1923662368916722</v>
      </c>
      <c r="N74" s="4">
        <f t="shared" si="42"/>
        <v>0.16133150280499672</v>
      </c>
      <c r="O74" s="46">
        <f t="shared" si="43"/>
        <v>-8.3178593436317172E-6</v>
      </c>
      <c r="P74" s="31">
        <f t="shared" si="50"/>
        <v>8.3178593436317172E-6</v>
      </c>
      <c r="Q74" s="4">
        <f t="shared" si="44"/>
        <v>1267.785370383961</v>
      </c>
      <c r="R74" s="32">
        <f t="shared" si="45"/>
        <v>32.286132159560282</v>
      </c>
      <c r="S74" s="32">
        <f t="shared" si="46"/>
        <v>4348.9601106264963</v>
      </c>
      <c r="T74" s="32">
        <f t="shared" si="47"/>
        <v>169.22232090034632</v>
      </c>
    </row>
    <row r="75" spans="6:20">
      <c r="F75" s="32">
        <f t="shared" si="36"/>
        <v>0.3489805136499235</v>
      </c>
      <c r="G75" s="32">
        <f t="shared" si="37"/>
        <v>9.0080106208390836E-3</v>
      </c>
      <c r="H75" s="32">
        <f t="shared" si="48"/>
        <v>2.5812359912666599E-2</v>
      </c>
      <c r="I75" s="32">
        <f t="shared" si="38"/>
        <v>17.451958020513104</v>
      </c>
      <c r="J75" s="30">
        <f t="shared" si="39"/>
        <v>0.99970556261598342</v>
      </c>
      <c r="K75" s="4">
        <f t="shared" si="40"/>
        <v>0.5705618838656038</v>
      </c>
      <c r="L75" s="31">
        <f t="shared" si="49"/>
        <v>1.3286242241409278</v>
      </c>
      <c r="M75" s="4">
        <f t="shared" si="41"/>
        <v>0.18157939756356939</v>
      </c>
      <c r="N75" s="4">
        <f t="shared" si="42"/>
        <v>0.15367515542162316</v>
      </c>
      <c r="O75" s="46">
        <f t="shared" si="43"/>
        <v>-7.9731377180536356E-6</v>
      </c>
      <c r="P75" s="31">
        <f t="shared" si="50"/>
        <v>7.9731377180536356E-6</v>
      </c>
      <c r="Q75" s="4">
        <f t="shared" si="44"/>
        <v>1338.6775953482013</v>
      </c>
      <c r="R75" s="32">
        <f t="shared" si="45"/>
        <v>34.554427898150827</v>
      </c>
      <c r="S75" s="32">
        <f t="shared" si="46"/>
        <v>4630.7110197589436</v>
      </c>
      <c r="T75" s="32">
        <f t="shared" si="47"/>
        <v>180.92335330267065</v>
      </c>
    </row>
    <row r="76" spans="6:20">
      <c r="F76" s="32">
        <f t="shared" si="36"/>
        <v>0.34028925589812786</v>
      </c>
      <c r="G76" s="32">
        <f t="shared" si="37"/>
        <v>8.9036728412495072E-3</v>
      </c>
      <c r="H76" s="32">
        <f t="shared" si="48"/>
        <v>2.6165013108480253E-2</v>
      </c>
      <c r="I76" s="32">
        <f t="shared" si="38"/>
        <v>17.451958020513104</v>
      </c>
      <c r="J76" s="30">
        <f t="shared" si="39"/>
        <v>0.99958257472036949</v>
      </c>
      <c r="K76" s="4">
        <f t="shared" si="40"/>
        <v>0.5751111129491665</v>
      </c>
      <c r="L76" s="31">
        <f t="shared" si="49"/>
        <v>1.3535564955370567</v>
      </c>
      <c r="M76" s="4">
        <f t="shared" si="41"/>
        <v>0.17171854253059099</v>
      </c>
      <c r="N76" s="4">
        <f t="shared" si="42"/>
        <v>0.14655272260156096</v>
      </c>
      <c r="O76" s="46">
        <f t="shared" si="43"/>
        <v>-6.9035351514257215E-6</v>
      </c>
      <c r="P76" s="31">
        <f t="shared" si="50"/>
        <v>6.9035351514257215E-6</v>
      </c>
      <c r="Q76" s="4">
        <f t="shared" si="44"/>
        <v>1410.0920023642377</v>
      </c>
      <c r="R76" s="32">
        <f t="shared" si="45"/>
        <v>36.89507572602345</v>
      </c>
      <c r="S76" s="32">
        <f t="shared" si="46"/>
        <v>4915.2079870395228</v>
      </c>
      <c r="T76" s="32">
        <f t="shared" si="47"/>
        <v>192.83422865584501</v>
      </c>
    </row>
    <row r="77" spans="6:20">
      <c r="F77" s="32">
        <f t="shared" si="36"/>
        <v>0.33180343168340221</v>
      </c>
      <c r="G77" s="32">
        <f t="shared" si="37"/>
        <v>8.8005864114897407E-3</v>
      </c>
      <c r="H77" s="32">
        <f t="shared" si="48"/>
        <v>2.6523494247301879E-2</v>
      </c>
      <c r="I77" s="32">
        <f t="shared" si="38"/>
        <v>17.451958020513104</v>
      </c>
      <c r="J77" s="30">
        <f t="shared" si="39"/>
        <v>0.99940821417383985</v>
      </c>
      <c r="K77" s="4">
        <f t="shared" si="40"/>
        <v>0.57933265264708633</v>
      </c>
      <c r="L77" s="31">
        <f t="shared" si="49"/>
        <v>1.3771752342856847</v>
      </c>
      <c r="M77" s="4">
        <f t="shared" si="41"/>
        <v>0.16268080948437491</v>
      </c>
      <c r="N77" s="4">
        <f t="shared" si="42"/>
        <v>0.13991871901327801</v>
      </c>
      <c r="O77" s="46">
        <f t="shared" si="43"/>
        <v>-3.4227209573245432E-6</v>
      </c>
      <c r="P77" s="31">
        <f t="shared" si="50"/>
        <v>3.4227209573245432E-6</v>
      </c>
      <c r="Q77" s="4">
        <f t="shared" si="44"/>
        <v>1481.9696294806599</v>
      </c>
      <c r="R77" s="32">
        <f t="shared" si="45"/>
        <v>39.307012942206384</v>
      </c>
      <c r="S77" s="32">
        <f t="shared" si="46"/>
        <v>5202.1315945188653</v>
      </c>
      <c r="T77" s="32">
        <f t="shared" si="47"/>
        <v>204.94457269065853</v>
      </c>
    </row>
    <row r="78" spans="6:20">
      <c r="F78" s="32">
        <f t="shared" si="36"/>
        <v>0.32587885195391786</v>
      </c>
      <c r="G78" s="32">
        <f t="shared" si="37"/>
        <v>8.7230257978679008E-3</v>
      </c>
      <c r="H78" s="32">
        <f t="shared" si="48"/>
        <v>2.6767695251060396E-2</v>
      </c>
      <c r="I78" s="32">
        <f t="shared" si="38"/>
        <v>17.451958020513104</v>
      </c>
      <c r="J78" s="30">
        <f t="shared" si="39"/>
        <v>0.99916102232694204</v>
      </c>
      <c r="K78" s="4">
        <f t="shared" si="40"/>
        <v>0.58307938575462803</v>
      </c>
      <c r="L78" s="31">
        <f t="shared" si="49"/>
        <v>1.39853815290473</v>
      </c>
      <c r="M78" s="4">
        <f t="shared" si="41"/>
        <v>0.15407155655151988</v>
      </c>
      <c r="N78" s="4">
        <f t="shared" si="42"/>
        <v>0.13350260274319642</v>
      </c>
      <c r="O78" s="46">
        <f t="shared" si="43"/>
        <v>-1.4774439960896224E-6</v>
      </c>
      <c r="P78" s="31">
        <f t="shared" si="50"/>
        <v>1.4774439960896224E-6</v>
      </c>
      <c r="Q78" s="4">
        <f t="shared" si="44"/>
        <v>1551.6787013346725</v>
      </c>
      <c r="R78" s="32">
        <f t="shared" si="45"/>
        <v>41.534862604887678</v>
      </c>
      <c r="S78" s="32">
        <f t="shared" si="46"/>
        <v>5483.2349776413148</v>
      </c>
      <c r="T78" s="32">
        <f t="shared" si="47"/>
        <v>216.7205104321981</v>
      </c>
    </row>
    <row r="79" spans="6:20">
      <c r="F79" s="32">
        <f t="shared" si="36"/>
        <v>0.32005600111648558</v>
      </c>
      <c r="G79" s="32">
        <f t="shared" si="37"/>
        <v>8.6464749369083091E-3</v>
      </c>
      <c r="H79" s="32">
        <f t="shared" si="48"/>
        <v>2.701550636996615E-2</v>
      </c>
      <c r="I79" s="32">
        <f t="shared" si="38"/>
        <v>17.451958020513104</v>
      </c>
      <c r="J79" s="30">
        <f t="shared" si="39"/>
        <v>0.99881057705625309</v>
      </c>
      <c r="K79" s="4">
        <f t="shared" si="40"/>
        <v>0.58656805247093258</v>
      </c>
      <c r="L79" s="31">
        <f t="shared" si="49"/>
        <v>1.4187777601045026</v>
      </c>
      <c r="M79" s="4">
        <f t="shared" si="41"/>
        <v>0.14616136972529331</v>
      </c>
      <c r="N79" s="4">
        <f t="shared" si="42"/>
        <v>0.12752250563140563</v>
      </c>
      <c r="O79" s="46">
        <f t="shared" si="43"/>
        <v>-3.9856296590867757E-7</v>
      </c>
      <c r="P79" s="31">
        <f t="shared" si="50"/>
        <v>3.9856296590867757E-7</v>
      </c>
      <c r="Q79" s="4">
        <f t="shared" si="44"/>
        <v>1621.5768704269094</v>
      </c>
      <c r="R79" s="32">
        <f t="shared" si="45"/>
        <v>43.807720272407948</v>
      </c>
      <c r="S79" s="32">
        <f t="shared" si="46"/>
        <v>5765.4771665390426</v>
      </c>
      <c r="T79" s="32">
        <f t="shared" si="47"/>
        <v>228.62888735510484</v>
      </c>
    </row>
    <row r="80" spans="6:20">
      <c r="F80" s="32">
        <f t="shared" si="36"/>
        <v>0.31433315414577873</v>
      </c>
      <c r="G80" s="32">
        <f t="shared" si="37"/>
        <v>8.5708976478169139E-3</v>
      </c>
      <c r="H80" s="32">
        <f t="shared" si="48"/>
        <v>2.7266922164506952E-2</v>
      </c>
      <c r="I80" s="32">
        <f t="shared" si="38"/>
        <v>17.451958020513104</v>
      </c>
      <c r="J80" s="30">
        <f t="shared" si="39"/>
        <v>0.99831374850328869</v>
      </c>
      <c r="K80" s="4">
        <f t="shared" si="40"/>
        <v>0.58982607890685201</v>
      </c>
      <c r="L80" s="31">
        <f t="shared" si="49"/>
        <v>1.4379902001934104</v>
      </c>
      <c r="M80" s="4">
        <f t="shared" si="41"/>
        <v>0.13887859078663756</v>
      </c>
      <c r="N80" s="4">
        <f t="shared" si="42"/>
        <v>0.12194327991600264</v>
      </c>
      <c r="O80" s="46">
        <f t="shared" si="43"/>
        <v>-1.126388690098068E-7</v>
      </c>
      <c r="P80" s="31">
        <f t="shared" si="50"/>
        <v>1.126388690098068E-7</v>
      </c>
      <c r="Q80" s="4">
        <f t="shared" si="44"/>
        <v>1691.5795520452859</v>
      </c>
      <c r="R80" s="32">
        <f t="shared" si="45"/>
        <v>46.124167980690345</v>
      </c>
      <c r="S80" s="32">
        <f t="shared" si="46"/>
        <v>6048.4719693071502</v>
      </c>
      <c r="T80" s="32">
        <f t="shared" si="47"/>
        <v>240.65709384179087</v>
      </c>
    </row>
    <row r="81" spans="6:20">
      <c r="F81" s="32">
        <f t="shared" si="36"/>
        <v>0.30870340569201937</v>
      </c>
      <c r="G81" s="32">
        <f t="shared" si="37"/>
        <v>8.4962591028374009E-3</v>
      </c>
      <c r="H81" s="32">
        <f t="shared" si="48"/>
        <v>2.7522401587346812E-2</v>
      </c>
      <c r="I81" s="32">
        <f t="shared" si="38"/>
        <v>17.451958020513104</v>
      </c>
      <c r="J81" s="30">
        <f t="shared" si="39"/>
        <v>0.99760939049275055</v>
      </c>
      <c r="K81" s="4">
        <f t="shared" si="40"/>
        <v>0.59288073483511117</v>
      </c>
      <c r="L81" s="31">
        <f t="shared" si="49"/>
        <v>1.4562826806905991</v>
      </c>
      <c r="M81" s="4">
        <f t="shared" si="41"/>
        <v>0.13216163858929855</v>
      </c>
      <c r="N81" s="4">
        <f t="shared" si="42"/>
        <v>0.11673389565996534</v>
      </c>
      <c r="O81" s="46">
        <f t="shared" si="43"/>
        <v>-3.7859484908753238E-6</v>
      </c>
      <c r="P81" s="31">
        <f t="shared" si="50"/>
        <v>3.7859484908753238E-6</v>
      </c>
      <c r="Q81" s="4">
        <f t="shared" si="44"/>
        <v>1761.576070394249</v>
      </c>
      <c r="R81" s="32">
        <f t="shared" si="45"/>
        <v>48.482804036050837</v>
      </c>
      <c r="S81" s="32">
        <f t="shared" si="46"/>
        <v>6331.7424874963199</v>
      </c>
      <c r="T81" s="32">
        <f t="shared" si="47"/>
        <v>252.78950932731996</v>
      </c>
    </row>
    <row r="82" spans="6:20">
      <c r="F82" s="32">
        <f t="shared" si="36"/>
        <v>0.30314823195717333</v>
      </c>
      <c r="G82" s="32">
        <f t="shared" si="37"/>
        <v>8.422525859319914E-3</v>
      </c>
      <c r="H82" s="32">
        <f t="shared" si="48"/>
        <v>2.7783522948304017E-2</v>
      </c>
      <c r="I82" s="32">
        <f t="shared" si="38"/>
        <v>17.451958020513104</v>
      </c>
      <c r="J82" s="30">
        <f t="shared" si="39"/>
        <v>0.99661081360458059</v>
      </c>
      <c r="K82" s="4">
        <f t="shared" si="40"/>
        <v>0.5957462430871836</v>
      </c>
      <c r="L82" s="31">
        <f t="shared" si="49"/>
        <v>1.4736937700635038</v>
      </c>
      <c r="M82" s="4">
        <f t="shared" si="41"/>
        <v>0.12595564426766315</v>
      </c>
      <c r="N82" s="4">
        <f t="shared" si="42"/>
        <v>0.11186554719887427</v>
      </c>
      <c r="O82" s="46">
        <f t="shared" si="43"/>
        <v>-6.3538058298062694E-7</v>
      </c>
      <c r="P82" s="31">
        <f t="shared" si="50"/>
        <v>6.3538058298062694E-7</v>
      </c>
      <c r="Q82" s="4">
        <f t="shared" si="44"/>
        <v>1831.3819352088217</v>
      </c>
      <c r="R82" s="32">
        <f t="shared" si="45"/>
        <v>50.882242023983714</v>
      </c>
      <c r="S82" s="32">
        <f t="shared" si="46"/>
        <v>6614.5398152556763</v>
      </c>
      <c r="T82" s="32">
        <f t="shared" si="47"/>
        <v>265.00161194844173</v>
      </c>
    </row>
    <row r="83" spans="6:20">
      <c r="F83" s="32">
        <f t="shared" si="36"/>
        <v>0.30066056575400818</v>
      </c>
      <c r="G83" s="32">
        <f t="shared" si="37"/>
        <v>8.3713094447687656E-3</v>
      </c>
      <c r="H83" s="32">
        <f t="shared" si="48"/>
        <v>2.7843057581478543E-2</v>
      </c>
      <c r="I83" s="32">
        <f t="shared" si="38"/>
        <v>17.451958020513104</v>
      </c>
      <c r="J83" s="30">
        <f t="shared" si="39"/>
        <v>0.99519511157231455</v>
      </c>
      <c r="K83" s="4">
        <f t="shared" si="40"/>
        <v>0.59817555006270018</v>
      </c>
      <c r="L83" s="31">
        <f t="shared" si="49"/>
        <v>1.4886489613960492</v>
      </c>
      <c r="M83" s="4">
        <f t="shared" si="41"/>
        <v>0.11985967372247662</v>
      </c>
      <c r="N83" s="4">
        <f t="shared" si="42"/>
        <v>0.10703097587580443</v>
      </c>
      <c r="O83" s="46">
        <f t="shared" si="43"/>
        <v>-4.3645359326660582E-8</v>
      </c>
      <c r="P83" s="31">
        <f t="shared" si="50"/>
        <v>4.3645359326660582E-8</v>
      </c>
      <c r="Q83" s="4">
        <f t="shared" si="44"/>
        <v>1896.1914452794365</v>
      </c>
      <c r="R83" s="32">
        <f t="shared" si="45"/>
        <v>52.795767596422372</v>
      </c>
      <c r="S83" s="32">
        <f t="shared" si="46"/>
        <v>6881.1431194159495</v>
      </c>
      <c r="T83" s="32">
        <f t="shared" si="47"/>
        <v>276.25229101499758</v>
      </c>
    </row>
    <row r="84" spans="6:20">
      <c r="F84" s="32">
        <f t="shared" si="36"/>
        <v>0.29814476213841107</v>
      </c>
      <c r="G84" s="32">
        <f t="shared" si="37"/>
        <v>8.3209854641479938E-3</v>
      </c>
      <c r="H84" s="32">
        <f t="shared" si="48"/>
        <v>2.7909212305011248E-2</v>
      </c>
      <c r="I84" s="32">
        <f t="shared" si="38"/>
        <v>17.451958020513104</v>
      </c>
      <c r="J84" s="30">
        <f t="shared" si="39"/>
        <v>0.99318802174300935</v>
      </c>
      <c r="K84" s="4">
        <f t="shared" si="40"/>
        <v>0.60045632562502849</v>
      </c>
      <c r="L84" s="31">
        <f t="shared" si="49"/>
        <v>1.5028552925142811</v>
      </c>
      <c r="M84" s="4">
        <f t="shared" si="41"/>
        <v>0.11421833124716151</v>
      </c>
      <c r="N84" s="4">
        <f t="shared" si="42"/>
        <v>0.10250982957650248</v>
      </c>
      <c r="O84" s="46">
        <f t="shared" si="43"/>
        <v>-1.4395120873089695E-8</v>
      </c>
      <c r="P84" s="31">
        <f t="shared" si="50"/>
        <v>1.4395120873089695E-8</v>
      </c>
      <c r="Q84" s="4">
        <f t="shared" si="44"/>
        <v>1959.8715293646208</v>
      </c>
      <c r="R84" s="32">
        <f t="shared" si="45"/>
        <v>54.69847060358429</v>
      </c>
      <c r="S84" s="32">
        <f t="shared" si="46"/>
        <v>7143.5590497191561</v>
      </c>
      <c r="T84" s="32">
        <f t="shared" si="47"/>
        <v>287.40182010376202</v>
      </c>
    </row>
    <row r="85" spans="6:20">
      <c r="F85" s="32">
        <f t="shared" si="36"/>
        <v>0.29555053644342855</v>
      </c>
      <c r="G85" s="32">
        <f t="shared" si="37"/>
        <v>8.2715204156872269E-3</v>
      </c>
      <c r="H85" s="32">
        <f t="shared" si="48"/>
        <v>2.7986822542176243E-2</v>
      </c>
      <c r="I85" s="32">
        <f t="shared" si="38"/>
        <v>17.451958020513104</v>
      </c>
      <c r="J85" s="30">
        <f t="shared" si="39"/>
        <v>0.99034244023316376</v>
      </c>
      <c r="K85" s="4">
        <f t="shared" si="40"/>
        <v>0.60261067095392296</v>
      </c>
      <c r="L85" s="31">
        <f t="shared" si="49"/>
        <v>1.5164238868730433</v>
      </c>
      <c r="M85" s="4">
        <f t="shared" si="41"/>
        <v>0.10899685681193663</v>
      </c>
      <c r="N85" s="4">
        <f t="shared" si="42"/>
        <v>9.8284189123198112E-2</v>
      </c>
      <c r="O85" s="46">
        <f t="shared" si="43"/>
        <v>-6.313145556324784E-8</v>
      </c>
      <c r="P85" s="31">
        <f t="shared" si="50"/>
        <v>6.313145556324784E-8</v>
      </c>
      <c r="Q85" s="4">
        <f t="shared" si="44"/>
        <v>2021.9446084706919</v>
      </c>
      <c r="R85" s="32">
        <f t="shared" si="45"/>
        <v>56.587804947379276</v>
      </c>
      <c r="S85" s="32">
        <f t="shared" si="46"/>
        <v>7399.917878825936</v>
      </c>
      <c r="T85" s="32">
        <f t="shared" si="47"/>
        <v>298.387254310983</v>
      </c>
    </row>
    <row r="86" spans="6:20">
      <c r="F86" s="32">
        <f t="shared" si="36"/>
        <v>0.29280554973033451</v>
      </c>
      <c r="G86" s="32">
        <f t="shared" si="37"/>
        <v>8.2228828610122102E-3</v>
      </c>
      <c r="H86" s="32">
        <f t="shared" si="48"/>
        <v>2.8083084041901695E-2</v>
      </c>
      <c r="I86" s="32">
        <f t="shared" si="38"/>
        <v>17.451958020513107</v>
      </c>
      <c r="J86" s="30">
        <f t="shared" si="39"/>
        <v>0.98630790162108362</v>
      </c>
      <c r="K86" s="4">
        <f t="shared" si="40"/>
        <v>0.60466343544548773</v>
      </c>
      <c r="L86" s="31">
        <f t="shared" si="49"/>
        <v>1.5294902866545039</v>
      </c>
      <c r="M86" s="4">
        <f t="shared" si="41"/>
        <v>0.10416780452338777</v>
      </c>
      <c r="N86" s="4">
        <f t="shared" si="42"/>
        <v>9.4340555934205692E-2</v>
      </c>
      <c r="O86" s="46">
        <f t="shared" si="43"/>
        <v>-5.7892732435727012E-7</v>
      </c>
      <c r="P86" s="31">
        <f t="shared" si="50"/>
        <v>5.7892732435727012E-7</v>
      </c>
      <c r="Q86" s="4">
        <f t="shared" si="44"/>
        <v>2081.7256607934605</v>
      </c>
      <c r="R86" s="32">
        <f t="shared" si="45"/>
        <v>58.461276684246094</v>
      </c>
      <c r="S86" s="32">
        <f t="shared" si="46"/>
        <v>7647.5526797765988</v>
      </c>
      <c r="T86" s="32">
        <f t="shared" si="47"/>
        <v>309.11999321695987</v>
      </c>
    </row>
    <row r="87" spans="6:20">
      <c r="F87" s="32">
        <f t="shared" si="36"/>
        <v>0.28980574094947625</v>
      </c>
      <c r="G87" s="32">
        <f t="shared" si="37"/>
        <v>8.1750432947067693E-3</v>
      </c>
      <c r="H87" s="32">
        <f t="shared" si="48"/>
        <v>2.8208700310502058E-2</v>
      </c>
      <c r="I87" s="32">
        <f t="shared" si="38"/>
        <v>17.451958020513107</v>
      </c>
      <c r="J87" s="30">
        <f t="shared" si="39"/>
        <v>0.98058713575801437</v>
      </c>
      <c r="K87" s="4">
        <f t="shared" si="40"/>
        <v>0.60664253928729583</v>
      </c>
      <c r="L87" s="31">
        <f t="shared" si="49"/>
        <v>1.5422169397477588</v>
      </c>
      <c r="M87" s="4">
        <f t="shared" si="41"/>
        <v>9.9711283159454642E-2</v>
      </c>
      <c r="N87" s="4">
        <f t="shared" si="42"/>
        <v>9.0670419305861408E-2</v>
      </c>
      <c r="O87" s="46">
        <f t="shared" si="43"/>
        <v>-1.0604722225915353E-6</v>
      </c>
      <c r="P87" s="31">
        <f t="shared" si="50"/>
        <v>1.0604722225915353E-6</v>
      </c>
      <c r="Q87" s="4">
        <f t="shared" si="44"/>
        <v>2138.2212589218284</v>
      </c>
      <c r="R87" s="32">
        <f t="shared" si="45"/>
        <v>60.316442690470275</v>
      </c>
      <c r="S87" s="32">
        <f t="shared" si="46"/>
        <v>7882.6075014470298</v>
      </c>
      <c r="T87" s="32">
        <f t="shared" si="47"/>
        <v>319.47309461321066</v>
      </c>
    </row>
    <row r="88" spans="6:20">
      <c r="F88" s="32">
        <f t="shared" si="36"/>
        <v>0.29023145444266646</v>
      </c>
      <c r="G88" s="32">
        <f t="shared" si="37"/>
        <v>8.1575011099098566E-3</v>
      </c>
      <c r="H88" s="32">
        <f t="shared" si="48"/>
        <v>2.810688154243917E-2</v>
      </c>
      <c r="I88" s="32">
        <f t="shared" si="38"/>
        <v>17.451958020513107</v>
      </c>
      <c r="J88" s="30">
        <f t="shared" si="39"/>
        <v>0.97247398015372399</v>
      </c>
      <c r="K88" s="4">
        <f t="shared" si="40"/>
        <v>0.60754197891697093</v>
      </c>
      <c r="L88" s="31">
        <f t="shared" si="49"/>
        <v>1.5480432206236863</v>
      </c>
      <c r="M88" s="4">
        <f t="shared" si="41"/>
        <v>9.4740089599276059E-2</v>
      </c>
      <c r="N88" s="4">
        <f t="shared" si="42"/>
        <v>8.6541171278339851E-2</v>
      </c>
      <c r="O88" s="46">
        <f t="shared" si="43"/>
        <v>-3.6564075154843501E-6</v>
      </c>
      <c r="P88" s="31">
        <f t="shared" si="50"/>
        <v>3.6564075154843501E-6</v>
      </c>
      <c r="Q88" s="4">
        <f t="shared" si="44"/>
        <v>2171.8002244113118</v>
      </c>
      <c r="R88" s="32">
        <f t="shared" si="45"/>
        <v>61.042531641371539</v>
      </c>
      <c r="S88" s="32">
        <f t="shared" si="46"/>
        <v>8036.8666779707592</v>
      </c>
      <c r="T88" s="32">
        <f t="shared" si="47"/>
        <v>325.40290081562671</v>
      </c>
    </row>
    <row r="89" spans="6:20">
      <c r="F89" s="32">
        <f t="shared" si="36"/>
        <v>0.29015000844875838</v>
      </c>
      <c r="G89" s="32">
        <f t="shared" si="37"/>
        <v>8.1415146689959427E-3</v>
      </c>
      <c r="H89" s="32">
        <f t="shared" si="48"/>
        <v>2.8059674071778517E-2</v>
      </c>
      <c r="I89" s="32">
        <f t="shared" si="38"/>
        <v>17.451958020513107</v>
      </c>
      <c r="J89" s="30">
        <f t="shared" si="39"/>
        <v>0.96096393304180061</v>
      </c>
      <c r="K89" s="4">
        <f t="shared" si="40"/>
        <v>0.60837183150692498</v>
      </c>
      <c r="L89" s="31">
        <f t="shared" si="49"/>
        <v>1.5534424754170422</v>
      </c>
      <c r="M89" s="4">
        <f t="shared" si="41"/>
        <v>9.0160135641630224E-2</v>
      </c>
      <c r="N89" s="4">
        <f t="shared" si="42"/>
        <v>8.2703570506699103E-2</v>
      </c>
      <c r="O89" s="46">
        <f t="shared" si="43"/>
        <v>-3.6687598931051113E-7</v>
      </c>
      <c r="P89" s="31">
        <f t="shared" si="50"/>
        <v>3.6687598931051113E-7</v>
      </c>
      <c r="Q89" s="4">
        <f t="shared" si="44"/>
        <v>2196.887407183407</v>
      </c>
      <c r="R89" s="32">
        <f t="shared" si="45"/>
        <v>61.643944617960976</v>
      </c>
      <c r="S89" s="32">
        <f t="shared" si="46"/>
        <v>8158.2673581744984</v>
      </c>
      <c r="T89" s="32">
        <f t="shared" si="47"/>
        <v>330.10271434082409</v>
      </c>
    </row>
    <row r="90" spans="6:20">
      <c r="F90" s="32">
        <f t="shared" si="36"/>
        <v>0.28924456388067865</v>
      </c>
      <c r="G90" s="32">
        <f t="shared" si="37"/>
        <v>8.1271176782378406E-3</v>
      </c>
      <c r="H90" s="32">
        <f t="shared" si="48"/>
        <v>2.8097736978007649E-2</v>
      </c>
      <c r="I90" s="32">
        <f t="shared" si="38"/>
        <v>17.451958020513104</v>
      </c>
      <c r="J90" s="30">
        <f t="shared" si="39"/>
        <v>0.94462324884699378</v>
      </c>
      <c r="K90" s="4">
        <f t="shared" si="40"/>
        <v>0.60920677983820681</v>
      </c>
      <c r="L90" s="31">
        <f t="shared" si="49"/>
        <v>1.5588980269053483</v>
      </c>
      <c r="M90" s="4">
        <f t="shared" si="41"/>
        <v>8.5981671553542915E-2</v>
      </c>
      <c r="N90" s="4">
        <f t="shared" si="42"/>
        <v>7.917414612582041E-2</v>
      </c>
      <c r="O90" s="46">
        <f t="shared" si="43"/>
        <v>-1.5556300687058489E-6</v>
      </c>
      <c r="P90" s="31">
        <f t="shared" si="50"/>
        <v>1.5556300687058489E-6</v>
      </c>
      <c r="Q90" s="4">
        <f t="shared" si="44"/>
        <v>2210.6650713763097</v>
      </c>
      <c r="R90" s="32">
        <f t="shared" si="45"/>
        <v>62.114685722000054</v>
      </c>
      <c r="S90" s="32">
        <f t="shared" si="46"/>
        <v>8235.8116931946897</v>
      </c>
      <c r="T90" s="32">
        <f t="shared" si="47"/>
        <v>333.22221178035772</v>
      </c>
    </row>
    <row r="91" spans="6:20">
      <c r="F91" s="32">
        <f t="shared" si="36"/>
        <v>0.2870278037275002</v>
      </c>
      <c r="G91" s="32">
        <f t="shared" si="37"/>
        <v>8.1143516548688628E-3</v>
      </c>
      <c r="H91" s="32">
        <f t="shared" si="48"/>
        <v>2.8270263540644668E-2</v>
      </c>
      <c r="I91" s="32">
        <f t="shared" si="38"/>
        <v>17.451958020513107</v>
      </c>
      <c r="J91" s="30">
        <f t="shared" si="39"/>
        <v>0.92139148407070315</v>
      </c>
      <c r="K91" s="4">
        <f t="shared" si="40"/>
        <v>0.61013549995630623</v>
      </c>
      <c r="L91" s="31">
        <f t="shared" si="49"/>
        <v>1.5649937347153324</v>
      </c>
      <c r="M91" s="4">
        <f t="shared" si="41"/>
        <v>8.2233617276715618E-2</v>
      </c>
      <c r="N91" s="4">
        <f t="shared" si="42"/>
        <v>7.5985088583410146E-2</v>
      </c>
      <c r="O91" s="46">
        <f t="shared" si="43"/>
        <v>-2.7840441813031802E-7</v>
      </c>
      <c r="P91" s="31">
        <f t="shared" si="50"/>
        <v>2.7840441813031802E-7</v>
      </c>
      <c r="Q91" s="4">
        <f t="shared" si="44"/>
        <v>2208.9897108431737</v>
      </c>
      <c r="R91" s="32">
        <f t="shared" si="45"/>
        <v>62.448721284108991</v>
      </c>
      <c r="S91" s="32">
        <f t="shared" si="46"/>
        <v>8253.3415708457105</v>
      </c>
      <c r="T91" s="32">
        <f t="shared" si="47"/>
        <v>334.25226025741</v>
      </c>
    </row>
    <row r="92" spans="6:20">
      <c r="F92" s="32">
        <f t="shared" si="36"/>
        <v>0.28274931498507733</v>
      </c>
      <c r="G92" s="32">
        <f t="shared" si="37"/>
        <v>8.1032666181328761E-3</v>
      </c>
      <c r="H92" s="32">
        <f t="shared" si="48"/>
        <v>2.8658837311632542E-2</v>
      </c>
      <c r="I92" s="32">
        <f t="shared" si="38"/>
        <v>17.451958020513104</v>
      </c>
      <c r="J92" s="30">
        <f t="shared" si="39"/>
        <v>0.88826655922338726</v>
      </c>
      <c r="K92" s="4">
        <f t="shared" si="40"/>
        <v>0.61130594885012224</v>
      </c>
      <c r="L92" s="31">
        <f t="shared" si="49"/>
        <v>1.5727175320581557</v>
      </c>
      <c r="M92" s="4">
        <f t="shared" si="41"/>
        <v>7.8978209636184904E-2</v>
      </c>
      <c r="N92" s="4">
        <f t="shared" si="42"/>
        <v>7.3197223939133263E-2</v>
      </c>
      <c r="O92" s="46">
        <f t="shared" si="43"/>
        <v>-9.8889362809551073E-9</v>
      </c>
      <c r="P92" s="31">
        <f t="shared" si="50"/>
        <v>9.8889362809551073E-9</v>
      </c>
      <c r="Q92" s="4">
        <f t="shared" si="44"/>
        <v>2185.7120431272424</v>
      </c>
      <c r="R92" s="32">
        <f t="shared" si="45"/>
        <v>62.639965854059611</v>
      </c>
      <c r="S92" s="32">
        <f t="shared" si="46"/>
        <v>8186.8960038960349</v>
      </c>
      <c r="T92" s="32">
        <f t="shared" si="47"/>
        <v>332.43845993269559</v>
      </c>
    </row>
    <row r="93" spans="6:20">
      <c r="F93" s="32">
        <f t="shared" si="36"/>
        <v>0.30970675642946194</v>
      </c>
      <c r="G93" s="32">
        <f t="shared" si="37"/>
        <v>8.2757510399972499E-3</v>
      </c>
      <c r="H93" s="32">
        <f t="shared" si="48"/>
        <v>2.6721247981175752E-2</v>
      </c>
      <c r="I93" s="32">
        <f t="shared" si="38"/>
        <v>17.451958020513107</v>
      </c>
      <c r="J93" s="30">
        <f t="shared" si="39"/>
        <v>0.84075136777372639</v>
      </c>
      <c r="K93" s="4">
        <f t="shared" si="40"/>
        <v>0.60478897033289392</v>
      </c>
      <c r="L93" s="31">
        <f t="shared" si="49"/>
        <v>1.5302937543072099</v>
      </c>
      <c r="M93" s="4">
        <f t="shared" si="41"/>
        <v>7.1065437755049643E-2</v>
      </c>
      <c r="N93" s="4">
        <f t="shared" si="42"/>
        <v>6.635022964049947E-2</v>
      </c>
      <c r="O93" s="46">
        <f t="shared" si="43"/>
        <v>-1.4640961160106158E-7</v>
      </c>
      <c r="P93" s="31">
        <f t="shared" si="50"/>
        <v>1.4640961160106158E-7</v>
      </c>
      <c r="Q93" s="4">
        <f t="shared" si="44"/>
        <v>2000.0493861627479</v>
      </c>
      <c r="R93" s="32">
        <f t="shared" si="45"/>
        <v>53.443815622253126</v>
      </c>
      <c r="S93" s="32">
        <f t="shared" si="46"/>
        <v>7534.6554862026815</v>
      </c>
      <c r="T93" s="32">
        <f t="shared" si="47"/>
        <v>297.83103235721512</v>
      </c>
    </row>
    <row r="94" spans="6:20">
      <c r="F94" s="32">
        <f t="shared" si="36"/>
        <v>0.34525722454244351</v>
      </c>
      <c r="G94" s="32">
        <f t="shared" si="37"/>
        <v>8.4922174867157075E-3</v>
      </c>
      <c r="H94" s="32">
        <f t="shared" si="48"/>
        <v>2.45967843191989E-2</v>
      </c>
      <c r="I94" s="32">
        <f t="shared" si="38"/>
        <v>17.451958020513104</v>
      </c>
      <c r="J94" s="30">
        <f t="shared" si="39"/>
        <v>0.77171884150623749</v>
      </c>
      <c r="K94" s="4">
        <f t="shared" si="40"/>
        <v>0.59576191021086267</v>
      </c>
      <c r="L94" s="31">
        <f t="shared" si="49"/>
        <v>1.4737896434292719</v>
      </c>
      <c r="M94" s="4">
        <f t="shared" si="41"/>
        <v>6.2905997896978066E-2</v>
      </c>
      <c r="N94" s="4">
        <f t="shared" si="42"/>
        <v>5.9183030316360311E-2</v>
      </c>
      <c r="O94" s="46">
        <f t="shared" si="43"/>
        <v>-3.9965140634090623E-6</v>
      </c>
      <c r="P94" s="31">
        <f t="shared" si="50"/>
        <v>3.9965140634090623E-6</v>
      </c>
      <c r="Q94" s="4">
        <f t="shared" si="44"/>
        <v>1744.6559799364811</v>
      </c>
      <c r="R94" s="32">
        <f t="shared" si="45"/>
        <v>42.912926849698223</v>
      </c>
      <c r="S94" s="32">
        <f t="shared" si="46"/>
        <v>6611.5308841252936</v>
      </c>
      <c r="T94" s="32">
        <f t="shared" si="47"/>
        <v>252.69001437793568</v>
      </c>
    </row>
    <row r="95" spans="6:20">
      <c r="F95" s="32">
        <f t="shared" si="36"/>
        <v>0.39654446240518254</v>
      </c>
      <c r="G95" s="32">
        <f t="shared" si="37"/>
        <v>8.7697780052329241E-3</v>
      </c>
      <c r="H95" s="32">
        <f t="shared" si="48"/>
        <v>2.2115497344335905E-2</v>
      </c>
      <c r="I95" s="32">
        <f t="shared" si="38"/>
        <v>17.451958020513107</v>
      </c>
      <c r="J95" s="30">
        <f t="shared" si="39"/>
        <v>0.66847318127477384</v>
      </c>
      <c r="K95" s="4">
        <f t="shared" si="40"/>
        <v>0.58212480785694709</v>
      </c>
      <c r="L95" s="31">
        <f t="shared" si="49"/>
        <v>1.3930590252834774</v>
      </c>
      <c r="M95" s="4">
        <f t="shared" si="41"/>
        <v>5.3994051323239055E-2</v>
      </c>
      <c r="N95" s="4">
        <f t="shared" si="42"/>
        <v>5.1228041804839509E-2</v>
      </c>
      <c r="O95" s="46">
        <f t="shared" si="43"/>
        <v>-4.9529924606162012E-10</v>
      </c>
      <c r="P95" s="31">
        <f t="shared" si="50"/>
        <v>4.9529924606162012E-10</v>
      </c>
      <c r="Q95" s="4">
        <f t="shared" si="44"/>
        <v>1392.5355522634072</v>
      </c>
      <c r="R95" s="32">
        <f t="shared" si="45"/>
        <v>30.796616307974716</v>
      </c>
      <c r="S95" s="32">
        <f t="shared" si="46"/>
        <v>5311.227957622662</v>
      </c>
      <c r="T95" s="32">
        <f t="shared" si="47"/>
        <v>193.88254858256303</v>
      </c>
    </row>
    <row r="96" spans="6:20">
      <c r="F96" s="32">
        <f t="shared" si="36"/>
        <v>0.48704004663528627</v>
      </c>
      <c r="G96" s="32">
        <f t="shared" si="37"/>
        <v>9.090839291499727E-3</v>
      </c>
      <c r="H96" s="32">
        <f t="shared" si="48"/>
        <v>1.8665486245543348E-2</v>
      </c>
      <c r="I96" s="32">
        <f t="shared" si="38"/>
        <v>17.451958020513104</v>
      </c>
      <c r="J96" s="30">
        <f t="shared" si="39"/>
        <v>0.50156577332837282</v>
      </c>
      <c r="K96" s="4">
        <f t="shared" si="40"/>
        <v>0.55660289006295682</v>
      </c>
      <c r="L96" s="31">
        <f t="shared" si="49"/>
        <v>1.2553146549421295</v>
      </c>
      <c r="M96" s="4">
        <f t="shared" si="41"/>
        <v>4.2776718338174438E-2</v>
      </c>
      <c r="N96" s="4">
        <f t="shared" si="42"/>
        <v>4.1021934596263077E-2</v>
      </c>
      <c r="O96" s="46">
        <f t="shared" si="43"/>
        <v>-1.6052807694233451E-7</v>
      </c>
      <c r="P96" s="31">
        <f t="shared" si="50"/>
        <v>1.6052807694233451E-7</v>
      </c>
      <c r="Q96" s="4">
        <f t="shared" si="44"/>
        <v>890.68788467360014</v>
      </c>
      <c r="R96" s="32">
        <f t="shared" si="45"/>
        <v>16.625122460447184</v>
      </c>
      <c r="S96" s="32">
        <f t="shared" si="46"/>
        <v>3424.6873757368644</v>
      </c>
      <c r="T96" s="32">
        <f t="shared" si="47"/>
        <v>115.77104629773056</v>
      </c>
    </row>
    <row r="97" spans="6:20">
      <c r="F97" s="32">
        <f t="shared" si="36"/>
        <v>0.58029077304775123</v>
      </c>
      <c r="G97" s="32">
        <f t="shared" si="37"/>
        <v>9.04453326345365E-3</v>
      </c>
      <c r="H97" s="32">
        <f t="shared" si="48"/>
        <v>1.5586208989591135E-2</v>
      </c>
      <c r="I97" s="32">
        <f t="shared" si="38"/>
        <v>17.451958020513104</v>
      </c>
      <c r="J97" s="30">
        <f t="shared" si="39"/>
        <v>0.36527353181356165</v>
      </c>
      <c r="K97" s="4">
        <f t="shared" si="40"/>
        <v>0.52793741236375402</v>
      </c>
      <c r="L97" s="31">
        <f t="shared" si="49"/>
        <v>1.1183631708822541</v>
      </c>
      <c r="M97" s="4">
        <f t="shared" si="41"/>
        <v>3.4252675580419903E-2</v>
      </c>
      <c r="N97" s="4">
        <f t="shared" si="42"/>
        <v>3.3118285685069547E-2</v>
      </c>
      <c r="O97" s="46">
        <f t="shared" si="43"/>
        <v>-5.4695657206171866E-7</v>
      </c>
      <c r="P97" s="31">
        <f t="shared" si="50"/>
        <v>5.4695657206171866E-7</v>
      </c>
      <c r="Q97" s="4">
        <f t="shared" si="44"/>
        <v>541.35654357495571</v>
      </c>
      <c r="R97" s="32">
        <f t="shared" si="45"/>
        <v>8.437696226041961</v>
      </c>
      <c r="S97" s="32">
        <f t="shared" si="46"/>
        <v>2094.3870564807198</v>
      </c>
      <c r="T97" s="32">
        <f t="shared" si="47"/>
        <v>65.475129133066176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17.451958020513104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L193:L194"/>
    <mergeCell ref="L196:L197"/>
    <mergeCell ref="L198:L199"/>
    <mergeCell ref="L201:L205"/>
    <mergeCell ref="H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47CA-C05C-498A-BC38-4F404DA24F7A}">
  <sheetPr codeName="Sheet6"/>
  <dimension ref="A1:AF249"/>
  <sheetViews>
    <sheetView topLeftCell="B1" zoomScale="55" zoomScaleNormal="55" workbookViewId="0">
      <selection activeCell="V11" sqref="V11:AB54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4" max="14" width="14" bestFit="1" customWidth="1"/>
    <col min="15" max="15" width="6.2851562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0.4</v>
      </c>
      <c r="H2" s="81" t="s">
        <v>4</v>
      </c>
      <c r="I2" s="81"/>
      <c r="J2" s="81"/>
      <c r="L2" s="63" t="s">
        <v>5</v>
      </c>
      <c r="M2" s="61">
        <f>AVERAGE(S3:S4)</f>
        <v>1.6008329266963833E-7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1.44</v>
      </c>
      <c r="H3" s="5" t="s">
        <v>14</v>
      </c>
      <c r="I3" s="1">
        <f>((0.02/2)*(S57+2*SUM(S58:S96)+S97)+((F53-F52)/2)*(S96+S97))*B6</f>
        <v>417.7517330727257</v>
      </c>
      <c r="J3" s="1" t="s">
        <v>15</v>
      </c>
      <c r="L3" s="63" t="s">
        <v>16</v>
      </c>
      <c r="M3" s="61">
        <f>AVERAGE(T3:T4)</f>
        <v>-1.3340274389136555E-7</v>
      </c>
      <c r="O3" s="50">
        <f>0.75*PI()*$B$8*J40*$B$5/$B$10*(SQRT(1+($F$2/((0.75*PI())))^2))</f>
        <v>1338227.1504619827</v>
      </c>
      <c r="P3" s="1">
        <f>2*(1+2*C40)*(((0.044)/((O3)^(1/6)))-((5)/((O3)^(2/3))))</f>
        <v>8.3057007346326577E-3</v>
      </c>
      <c r="Q3" s="1">
        <f>2*(1+2*L40)*((0.044/(K40^(1/6)))-(5/(K40^(2/3))))</f>
        <v>8.3178421415862208E-3</v>
      </c>
      <c r="R3" s="1">
        <f>P3-Q3</f>
        <v>-1.2141406953563097E-5</v>
      </c>
      <c r="S3" s="61">
        <f>-R3*0.3*($B$4)*(I40*$B$2)</f>
        <v>1.1142110882531477E-5</v>
      </c>
      <c r="T3" s="61">
        <f>R3*0.25*(I40*$B$2)</f>
        <v>-9.2850924021095642E-6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16.690206340170469</v>
      </c>
      <c r="J4" s="1" t="s">
        <v>20</v>
      </c>
      <c r="L4" s="63" t="s">
        <v>21</v>
      </c>
      <c r="M4" s="61">
        <f>I5-M2</f>
        <v>0.55961668055982627</v>
      </c>
      <c r="O4" s="50">
        <f>0.75*PI()*$B$8*J41*$B$5/$B$10*(SQRT(1+($F$2/((0.75*PI())))^2))</f>
        <v>1321914.6055168547</v>
      </c>
      <c r="P4" s="1">
        <f>2*(1+2*C41)*(((0.044)/((O4)^(1/6)))-((5)/((O4)^(2/3))))</f>
        <v>8.2804810984295502E-3</v>
      </c>
      <c r="Q4" s="1">
        <f>2*(1+2*L41)*((0.044/(K41^(1/6)))-(5/(K41^(2/3))))</f>
        <v>8.2685430518301215E-3</v>
      </c>
      <c r="R4" s="1">
        <f>P4-Q4</f>
        <v>1.1938046599428709E-5</v>
      </c>
      <c r="S4" s="61">
        <f>-R4*0.3*($B$4)*(I41*$B$2)</f>
        <v>-1.08219442971922E-5</v>
      </c>
      <c r="T4" s="61">
        <f>R4*0.25*(I41*$B$2)</f>
        <v>9.018286914326833E-6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0.5596168406431189</v>
      </c>
      <c r="J5" s="1" t="s">
        <v>24</v>
      </c>
      <c r="L5" s="63" t="s">
        <v>25</v>
      </c>
      <c r="M5" s="61">
        <f>I6-M3</f>
        <v>9.3158738964430693E-2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9.31586055616868E-2</v>
      </c>
      <c r="J6" s="1" t="s">
        <v>24</v>
      </c>
      <c r="L6" s="63" t="s">
        <v>29</v>
      </c>
      <c r="M6" s="61">
        <f>10*M5</f>
        <v>0.93158738964430698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0.93158605561686803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0.38242644740681608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2.6814180803307646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295795.68172540428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0.56691150494100939</v>
      </c>
      <c r="P13" s="43">
        <v>0.96209638900001204</v>
      </c>
      <c r="Q13" s="38">
        <f>N13-P13</f>
        <v>4.771782168626082E-2</v>
      </c>
      <c r="R13" s="45">
        <f>DEGREES(N13)</f>
        <v>57.858092364657949</v>
      </c>
      <c r="S13" s="45">
        <f t="shared" ref="S13:U28" si="3">DEGREES(O13)</f>
        <v>32.481636590529753</v>
      </c>
      <c r="T13" s="45">
        <f t="shared" si="3"/>
        <v>55.124062574477371</v>
      </c>
      <c r="U13" s="45">
        <f t="shared" si="3"/>
        <v>2.7340297901805779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2.8747952161927839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325551.438409378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0.52464437744110748</v>
      </c>
      <c r="P14" s="43">
        <v>0.91981379069131675</v>
      </c>
      <c r="Q14" s="38">
        <f t="shared" ref="Q14:Q54" si="10">N14-P14</f>
        <v>4.6220636858085307E-2</v>
      </c>
      <c r="R14" s="45">
        <f t="shared" ref="R14:U54" si="11">DEGREES(N14)</f>
        <v>55.34969556291724</v>
      </c>
      <c r="S14" s="45">
        <f t="shared" si="3"/>
        <v>30.059908572644037</v>
      </c>
      <c r="T14" s="45">
        <f t="shared" si="3"/>
        <v>52.701448144542141</v>
      </c>
      <c r="U14" s="45">
        <f t="shared" si="3"/>
        <v>2.6482474183751017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3.0726568645059604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356961.44286179397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0.48776170745871106</v>
      </c>
      <c r="P15" s="43">
        <v>0.88100172281275635</v>
      </c>
      <c r="Q15" s="38">
        <f t="shared" si="10"/>
        <v>4.3749731432142003E-2</v>
      </c>
      <c r="R15" s="45">
        <f t="shared" si="11"/>
        <v>52.984355426817935</v>
      </c>
      <c r="S15" s="45">
        <f t="shared" si="3"/>
        <v>27.94668724547887</v>
      </c>
      <c r="T15" s="45">
        <f t="shared" si="3"/>
        <v>50.477680460925356</v>
      </c>
      <c r="U15" s="45">
        <f t="shared" si="3"/>
        <v>2.5066749658925755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3.274190119308404</v>
      </c>
      <c r="I16" s="34">
        <f t="shared" si="1"/>
        <v>0.58559340000000004</v>
      </c>
      <c r="J16" s="33">
        <f t="shared" si="6"/>
        <v>0.140542416</v>
      </c>
      <c r="K16" s="33">
        <f t="shared" si="7"/>
        <v>389968.29644994182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0.45537977175451566</v>
      </c>
      <c r="P16" s="43">
        <v>0.84537109415167111</v>
      </c>
      <c r="Q16" s="38">
        <f t="shared" si="10"/>
        <v>4.0515553867811582E-2</v>
      </c>
      <c r="R16" s="45">
        <f t="shared" si="11"/>
        <v>50.757566058507848</v>
      </c>
      <c r="S16" s="45">
        <f t="shared" si="3"/>
        <v>26.091338997164481</v>
      </c>
      <c r="T16" s="45">
        <f t="shared" si="3"/>
        <v>48.436195817247302</v>
      </c>
      <c r="U16" s="45">
        <f t="shared" si="3"/>
        <v>2.3213702412605421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3.4787569225498438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424526.41002331348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0.42677910917556383</v>
      </c>
      <c r="P17" s="43">
        <v>0.81264433881392928</v>
      </c>
      <c r="Q17" s="38">
        <f t="shared" si="10"/>
        <v>3.6696708334980177E-2</v>
      </c>
      <c r="R17" s="45">
        <f t="shared" si="11"/>
        <v>48.663657368854373</v>
      </c>
      <c r="S17" s="45">
        <f t="shared" si="3"/>
        <v>24.452641740112796</v>
      </c>
      <c r="T17" s="45">
        <f t="shared" si="3"/>
        <v>46.56109085923746</v>
      </c>
      <c r="U17" s="45">
        <f t="shared" si="3"/>
        <v>2.1025665096169144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3.6858522180671627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460599.33635511692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0.40137350197914029</v>
      </c>
      <c r="P18" s="43">
        <v>0.78256171682270526</v>
      </c>
      <c r="Q18" s="38">
        <f t="shared" si="10"/>
        <v>3.2440593812883889E-2</v>
      </c>
      <c r="R18" s="45">
        <f t="shared" si="11"/>
        <v>46.696192692829342</v>
      </c>
      <c r="S18" s="45">
        <f t="shared" si="3"/>
        <v>22.997007671790534</v>
      </c>
      <c r="T18" s="45">
        <f t="shared" si="3"/>
        <v>44.837483582452883</v>
      </c>
      <c r="U18" s="45">
        <f t="shared" si="3"/>
        <v>1.8587091103764579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3.8950727180764275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498104.01176942687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0.37868380805580965</v>
      </c>
      <c r="P19" s="43">
        <v>0.75189043677239309</v>
      </c>
      <c r="Q19" s="38">
        <f t="shared" si="10"/>
        <v>3.0859937670012827E-2</v>
      </c>
      <c r="R19" s="45">
        <f t="shared" si="11"/>
        <v>44.848292867834715</v>
      </c>
      <c r="S19" s="45">
        <f t="shared" si="3"/>
        <v>21.696983971540057</v>
      </c>
      <c r="T19" s="45">
        <f t="shared" si="3"/>
        <v>43.080148683306199</v>
      </c>
      <c r="U19" s="45">
        <f t="shared" si="3"/>
        <v>1.7681441845285184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4.1060935745799139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537064.51248991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0.35831664806240643</v>
      </c>
      <c r="P20" s="43">
        <v>0.72342316160577991</v>
      </c>
      <c r="Q20" s="38">
        <f t="shared" si="10"/>
        <v>2.9038734882080752E-2</v>
      </c>
      <c r="R20" s="45">
        <f t="shared" si="11"/>
        <v>43.112890913164236</v>
      </c>
      <c r="S20" s="45">
        <f t="shared" si="3"/>
        <v>20.530031663250355</v>
      </c>
      <c r="T20" s="45">
        <f t="shared" si="3"/>
        <v>41.449093962021685</v>
      </c>
      <c r="U20" s="45">
        <f t="shared" si="3"/>
        <v>1.6637969511425514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4.3186508849107144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577461.30292099144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0.3399473591156163</v>
      </c>
      <c r="P21" s="43">
        <v>0.6969568931209027</v>
      </c>
      <c r="Q21" s="38">
        <f t="shared" si="10"/>
        <v>2.7056735165260304E-2</v>
      </c>
      <c r="R21" s="45">
        <f t="shared" si="11"/>
        <v>41.482925210750736</v>
      </c>
      <c r="S21" s="45">
        <f t="shared" si="3"/>
        <v>19.477548933942966</v>
      </c>
      <c r="T21" s="45">
        <f t="shared" si="3"/>
        <v>39.932688478378125</v>
      </c>
      <c r="U21" s="45">
        <f t="shared" si="3"/>
        <v>1.5502367323726154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4.532528493755362</v>
      </c>
      <c r="I22" s="34">
        <f t="shared" si="1"/>
        <v>0.671763</v>
      </c>
      <c r="J22" s="33">
        <f t="shared" si="6"/>
        <v>0.16122312</v>
      </c>
      <c r="K22" s="33">
        <f t="shared" si="7"/>
        <v>619278.29258655931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0.32330648003219659</v>
      </c>
      <c r="P22" s="43">
        <v>0.6723094609825796</v>
      </c>
      <c r="Q22" s="38">
        <f t="shared" si="10"/>
        <v>2.4975417282752987E-2</v>
      </c>
      <c r="R22" s="45">
        <f t="shared" si="11"/>
        <v>39.951480642896946</v>
      </c>
      <c r="S22" s="45">
        <f t="shared" si="3"/>
        <v>18.52409679507549</v>
      </c>
      <c r="T22" s="45">
        <f t="shared" si="3"/>
        <v>38.520494641017102</v>
      </c>
      <c r="U22" s="45">
        <f t="shared" si="3"/>
        <v>1.4309860018798408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4.7475479656448858</v>
      </c>
      <c r="I23" s="34">
        <f t="shared" si="1"/>
        <v>0.68610199999999999</v>
      </c>
      <c r="J23" s="33">
        <f t="shared" si="6"/>
        <v>0.16466448</v>
      </c>
      <c r="K23" s="33">
        <f t="shared" si="7"/>
        <v>662502.13308302802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0.3081690711159849</v>
      </c>
      <c r="P23" s="43">
        <v>0.6493167044785495</v>
      </c>
      <c r="Q23" s="38">
        <f t="shared" si="10"/>
        <v>2.2842529260004851E-2</v>
      </c>
      <c r="R23" s="45">
        <f t="shared" si="11"/>
        <v>38.511887253966577</v>
      </c>
      <c r="S23" s="45">
        <f t="shared" si="3"/>
        <v>17.656787151412857</v>
      </c>
      <c r="T23" s="45">
        <f t="shared" si="3"/>
        <v>37.203106733964205</v>
      </c>
      <c r="U23" s="45">
        <f t="shared" si="3"/>
        <v>1.3087805200023694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4.9635609076472527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704418.13212257694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0.29434627269461749</v>
      </c>
      <c r="P24" s="43">
        <v>0.62723174037569218</v>
      </c>
      <c r="Q24" s="38">
        <f t="shared" si="10"/>
        <v>2.1293955421169963E-2</v>
      </c>
      <c r="R24" s="45">
        <f t="shared" si="11"/>
        <v>37.157785274945311</v>
      </c>
      <c r="S24" s="45">
        <f t="shared" si="3"/>
        <v>16.864799140808408</v>
      </c>
      <c r="T24" s="45">
        <f t="shared" si="3"/>
        <v>35.937731500172553</v>
      </c>
      <c r="U24" s="45">
        <f t="shared" si="3"/>
        <v>1.2200537747727582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5.1804430447771219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747484.19524026418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0.28167861796564947</v>
      </c>
      <c r="P25" s="43">
        <v>0.60654738449979684</v>
      </c>
      <c r="Q25" s="38">
        <f t="shared" si="10"/>
        <v>1.9731977072944162E-2</v>
      </c>
      <c r="R25" s="45">
        <f t="shared" si="11"/>
        <v>35.883164214265733</v>
      </c>
      <c r="S25" s="45">
        <f t="shared" si="3"/>
        <v>16.138995988509603</v>
      </c>
      <c r="T25" s="45">
        <f t="shared" si="3"/>
        <v>34.752605206537126</v>
      </c>
      <c r="U25" s="45">
        <f t="shared" si="3"/>
        <v>1.1305590077286043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5.39808961160018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791691.14188082342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0.27003071648950899</v>
      </c>
      <c r="P26" s="43">
        <v>0.5871434537493978</v>
      </c>
      <c r="Q26" s="38">
        <f t="shared" si="10"/>
        <v>1.8178312555987342E-2</v>
      </c>
      <c r="R26" s="45">
        <f t="shared" si="11"/>
        <v>34.682382456702889</v>
      </c>
      <c r="S26" s="45">
        <f t="shared" si="3"/>
        <v>15.471620393742551</v>
      </c>
      <c r="T26" s="45">
        <f t="shared" si="3"/>
        <v>33.640841868575144</v>
      </c>
      <c r="U26" s="45">
        <f t="shared" si="3"/>
        <v>1.0415405881277466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5.6164117395346294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837031.16674516094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0.25928700869703203</v>
      </c>
      <c r="P27" s="43">
        <v>0.56891164813842798</v>
      </c>
      <c r="Q27" s="38">
        <f t="shared" si="10"/>
        <v>1.6649328183777956E-2</v>
      </c>
      <c r="R27" s="45">
        <f t="shared" si="11"/>
        <v>33.550172590822328</v>
      </c>
      <c r="S27" s="45">
        <f t="shared" si="3"/>
        <v>14.856051280911807</v>
      </c>
      <c r="T27" s="45">
        <f t="shared" si="3"/>
        <v>32.596236354163644</v>
      </c>
      <c r="U27" s="45">
        <f t="shared" si="3"/>
        <v>0.9539362366586891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5.8353336031052683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883497.59623460006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0.24934835901117433</v>
      </c>
      <c r="P28" s="43">
        <v>0.55175511911746045</v>
      </c>
      <c r="Q28" s="38">
        <f t="shared" si="10"/>
        <v>1.5156385823548946E-2</v>
      </c>
      <c r="R28" s="45">
        <f t="shared" si="11"/>
        <v>32.481636590529753</v>
      </c>
      <c r="S28" s="45">
        <f t="shared" si="3"/>
        <v>14.286608599853139</v>
      </c>
      <c r="T28" s="45">
        <v>0</v>
      </c>
      <c r="U28" s="45">
        <f t="shared" si="3"/>
        <v>0.86839694036126702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6.0547901490891585</v>
      </c>
      <c r="I29" s="34">
        <f t="shared" si="1"/>
        <v>0.75179680000000004</v>
      </c>
      <c r="J29" s="33">
        <f t="shared" si="6"/>
        <v>0.180431232</v>
      </c>
      <c r="K29" s="33">
        <f t="shared" si="7"/>
        <v>925824.78483188176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0.24012930779018501</v>
      </c>
      <c r="P29" s="43">
        <v>0.53530877454434778</v>
      </c>
      <c r="Q29" s="38">
        <f t="shared" si="10"/>
        <v>1.3985332450238142E-2</v>
      </c>
      <c r="R29" s="45">
        <f t="shared" si="11"/>
        <v>31.472234042197247</v>
      </c>
      <c r="S29" s="45">
        <f t="shared" si="11"/>
        <v>13.758395873775521</v>
      </c>
      <c r="T29" s="45">
        <f t="shared" si="11"/>
        <v>30.670933517711244</v>
      </c>
      <c r="U29" s="45">
        <f t="shared" si="11"/>
        <v>0.80130052448599987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6.2747252766886312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968885.56245626474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0.23155584297434209</v>
      </c>
      <c r="P30" s="43">
        <v>0.51979598828677498</v>
      </c>
      <c r="Q30" s="38">
        <f t="shared" si="10"/>
        <v>1.2839505963777809E-2</v>
      </c>
      <c r="R30" s="45">
        <f t="shared" si="11"/>
        <v>30.517765839421301</v>
      </c>
      <c r="S30" s="45">
        <f t="shared" si="11"/>
        <v>13.267172524023817</v>
      </c>
      <c r="T30" s="45">
        <f t="shared" si="11"/>
        <v>29.78211633666378</v>
      </c>
      <c r="U30" s="45">
        <f t="shared" si="11"/>
        <v>0.73564950275751884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6.4950903692522886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1012674.5070378489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0.22356358358160261</v>
      </c>
      <c r="P31" s="43">
        <v>0.50514238810295897</v>
      </c>
      <c r="Q31" s="38">
        <f t="shared" si="10"/>
        <v>1.17256151215136E-2</v>
      </c>
      <c r="R31" s="45">
        <f t="shared" si="11"/>
        <v>29.614355150116502</v>
      </c>
      <c r="S31" s="45">
        <f t="shared" si="11"/>
        <v>12.809249792046055</v>
      </c>
      <c r="T31" s="45">
        <f t="shared" si="11"/>
        <v>28.942526891458996</v>
      </c>
      <c r="U31" s="45">
        <f t="shared" si="11"/>
        <v>0.67182825865750717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6.7158431019510054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1057186.8946603185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0.21609629117545043</v>
      </c>
      <c r="P32" s="43">
        <v>0.49128365232874022</v>
      </c>
      <c r="Q32" s="38">
        <f t="shared" si="10"/>
        <v>1.0645586087597858E-2</v>
      </c>
      <c r="R32" s="45">
        <f t="shared" si="11"/>
        <v>28.758426975471835</v>
      </c>
      <c r="S32" s="45">
        <f t="shared" si="11"/>
        <v>12.381405452783445</v>
      </c>
      <c r="T32" s="45">
        <f t="shared" si="11"/>
        <v>28.148479822209293</v>
      </c>
      <c r="U32" s="45">
        <f t="shared" si="11"/>
        <v>0.60994715326254356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6.9369464675549066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1102418.5920209151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0.20910464382373312</v>
      </c>
      <c r="P33" s="43">
        <v>0.47815954385178133</v>
      </c>
      <c r="Q33" s="38">
        <f t="shared" si="10"/>
        <v>9.6021636069298366E-3</v>
      </c>
      <c r="R33" s="45">
        <f t="shared" si="11"/>
        <v>27.946687245478877</v>
      </c>
      <c r="S33" s="45">
        <f t="shared" si="11"/>
        <v>11.980813567686225</v>
      </c>
      <c r="T33" s="45">
        <f t="shared" si="11"/>
        <v>27.396523796607681</v>
      </c>
      <c r="U33" s="45">
        <f t="shared" si="11"/>
        <v>0.55016344887119517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7.1583679757227188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1138199.1441623035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0.2025452212066125</v>
      </c>
      <c r="P34" s="43">
        <v>0.46546235546283854</v>
      </c>
      <c r="Q34" s="38">
        <f t="shared" si="10"/>
        <v>8.8501042229944815E-3</v>
      </c>
      <c r="R34" s="45">
        <f t="shared" si="11"/>
        <v>27.176102110467237</v>
      </c>
      <c r="S34" s="45">
        <f t="shared" si="11"/>
        <v>11.604986335682556</v>
      </c>
      <c r="T34" s="45">
        <f t="shared" si="11"/>
        <v>26.669028490238745</v>
      </c>
      <c r="U34" s="45">
        <f t="shared" si="11"/>
        <v>0.50707362022849056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7.3800789912041695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1174062.3930546241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0.19637966043166588</v>
      </c>
      <c r="P35" s="43">
        <v>0.45341993545053372</v>
      </c>
      <c r="Q35" s="38">
        <f t="shared" si="10"/>
        <v>8.1128004445821245E-3</v>
      </c>
      <c r="R35" s="45">
        <f t="shared" si="11"/>
        <v>26.443877873916211</v>
      </c>
      <c r="S35" s="45">
        <f t="shared" si="11"/>
        <v>11.251725724946706</v>
      </c>
      <c r="T35" s="45">
        <f t="shared" si="11"/>
        <v>25.979048648409798</v>
      </c>
      <c r="U35" s="45">
        <f t="shared" si="11"/>
        <v>0.46482922550641365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7.6020541839297771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1210004.3788199397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0.19057395054752169</v>
      </c>
      <c r="P36" s="43">
        <v>0.44198811682788264</v>
      </c>
      <c r="Q36" s="38">
        <f t="shared" si="10"/>
        <v>7.3895174757428461E-3</v>
      </c>
      <c r="R36" s="45">
        <f t="shared" si="11"/>
        <v>25.747441853171065</v>
      </c>
      <c r="S36" s="45">
        <f t="shared" si="11"/>
        <v>10.919083051507856</v>
      </c>
      <c r="T36" s="45">
        <f t="shared" si="11"/>
        <v>25.324053689172835</v>
      </c>
      <c r="U36" s="45">
        <f t="shared" si="11"/>
        <v>0.42338816399823076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7.8242710697435456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1246021.5864112321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0.18509784029917214</v>
      </c>
      <c r="P37" s="43">
        <v>0.43112734129785135</v>
      </c>
      <c r="Q37" s="38">
        <f t="shared" si="10"/>
        <v>6.6784543818588227E-3</v>
      </c>
      <c r="R37" s="45">
        <f t="shared" si="11"/>
        <v>25.084424338814244</v>
      </c>
      <c r="S37" s="45">
        <f t="shared" si="11"/>
        <v>10.60532504612909</v>
      </c>
      <c r="T37" s="45">
        <f t="shared" si="11"/>
        <v>24.701777089063082</v>
      </c>
      <c r="U37" s="45">
        <f t="shared" si="11"/>
        <v>0.3826472497511616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8.0467096249757795</v>
      </c>
      <c r="I38" s="34">
        <f t="shared" si="1"/>
        <v>0.78339000000000003</v>
      </c>
      <c r="J38" s="33">
        <f t="shared" si="6"/>
        <v>0.1880136</v>
      </c>
      <c r="K38" s="33">
        <f t="shared" si="7"/>
        <v>1282110.8853782597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0.17992433878047456</v>
      </c>
      <c r="P38" s="43">
        <v>0.4208026094931242</v>
      </c>
      <c r="Q38" s="38">
        <f t="shared" si="10"/>
        <v>5.9764996824396843E-3</v>
      </c>
      <c r="R38" s="45">
        <f t="shared" si="11"/>
        <v>24.452641740112796</v>
      </c>
      <c r="S38" s="45">
        <f t="shared" si="11"/>
        <v>10.308905243803197</v>
      </c>
      <c r="T38" s="45">
        <f t="shared" si="11"/>
        <v>24.110213532047727</v>
      </c>
      <c r="U38" s="45">
        <f t="shared" si="11"/>
        <v>0.34242820806507068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8.2693519614876951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1301906.5899914964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0.17502929264677478</v>
      </c>
      <c r="P39" s="43">
        <v>0.41064974000688886</v>
      </c>
      <c r="Q39" s="38">
        <f t="shared" si="10"/>
        <v>5.612699353122641E-3</v>
      </c>
      <c r="R39" s="45">
        <f t="shared" si="11"/>
        <v>23.850080945149021</v>
      </c>
      <c r="S39" s="45">
        <f t="shared" si="11"/>
        <v>10.028439759820369</v>
      </c>
      <c r="T39" s="45">
        <f t="shared" si="11"/>
        <v>23.528496960539286</v>
      </c>
      <c r="U39" s="45">
        <f t="shared" si="11"/>
        <v>0.32158398460973464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8.4921820514914437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1320887.238335568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0.17039102670647843</v>
      </c>
      <c r="P40" s="43">
        <v>0.40098707212158452</v>
      </c>
      <c r="Q40" s="38">
        <f t="shared" si="10"/>
        <v>5.2363021217738392E-3</v>
      </c>
      <c r="R40" s="45">
        <f t="shared" si="11"/>
        <v>23.274884883707784</v>
      </c>
      <c r="S40" s="45">
        <f t="shared" si="11"/>
        <v>9.7626866971821098</v>
      </c>
      <c r="T40" s="45">
        <f t="shared" si="11"/>
        <v>22.974866871874745</v>
      </c>
      <c r="U40" s="45">
        <f t="shared" si="11"/>
        <v>0.30001801183303906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8.7151854935403996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1339049.5497502906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0.16599003720729993</v>
      </c>
      <c r="P41" s="43">
        <v>0.39179441000080245</v>
      </c>
      <c r="Q41" s="38">
        <f t="shared" si="10"/>
        <v>4.837583613454155E-3</v>
      </c>
      <c r="R41" s="45">
        <f t="shared" si="11"/>
        <v>22.725339253956722</v>
      </c>
      <c r="S41" s="45">
        <f t="shared" si="11"/>
        <v>9.5105285731977887</v>
      </c>
      <c r="T41" s="45">
        <f t="shared" si="11"/>
        <v>22.448166129864152</v>
      </c>
      <c r="U41" s="45">
        <f t="shared" si="11"/>
        <v>0.27717312409256933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8.9383493127305691</v>
      </c>
      <c r="I42" s="34">
        <f t="shared" si="1"/>
        <v>0.74610200000000004</v>
      </c>
      <c r="J42" s="33">
        <f t="shared" si="6"/>
        <v>0.17906448</v>
      </c>
      <c r="K42" s="33">
        <f t="shared" si="7"/>
        <v>1356390.5692732686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0.16180872911761679</v>
      </c>
      <c r="P42" s="43">
        <v>0.38305628793244334</v>
      </c>
      <c r="Q42" s="38">
        <f t="shared" si="10"/>
        <v>4.4043687762783112E-3</v>
      </c>
      <c r="R42" s="45">
        <f t="shared" si="11"/>
        <v>22.199860356776998</v>
      </c>
      <c r="S42" s="45">
        <f t="shared" si="11"/>
        <v>9.2709572668150351</v>
      </c>
      <c r="T42" s="45">
        <f t="shared" si="11"/>
        <v>21.947508614477051</v>
      </c>
      <c r="U42" s="45">
        <f t="shared" si="11"/>
        <v>0.25235174229994634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9.1616617894569519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1372907.6284547986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0.15783119028815884</v>
      </c>
      <c r="P43" s="43">
        <v>0.37476529452658108</v>
      </c>
      <c r="Q43" s="38">
        <f t="shared" si="10"/>
        <v>3.9185135292285067E-3</v>
      </c>
      <c r="R43" s="45">
        <f t="shared" si="11"/>
        <v>21.696983971540053</v>
      </c>
      <c r="S43" s="45">
        <f t="shared" si="11"/>
        <v>9.0430610790376882</v>
      </c>
      <c r="T43" s="45">
        <f t="shared" si="11"/>
        <v>21.472469684350347</v>
      </c>
      <c r="U43" s="45">
        <f t="shared" si="11"/>
        <v>0.22451428718970659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9.3851123121053046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1358897.9625418028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0.15404299665045568</v>
      </c>
      <c r="P44" s="43">
        <v>0.36582119194580803</v>
      </c>
      <c r="Q44" s="38">
        <f t="shared" si="10"/>
        <v>4.4566083114047084E-3</v>
      </c>
      <c r="R44" s="45">
        <f t="shared" si="11"/>
        <v>21.2153552021264</v>
      </c>
      <c r="S44" s="45">
        <f t="shared" si="11"/>
        <v>8.8260135716189865</v>
      </c>
      <c r="T44" s="45">
        <f t="shared" si="11"/>
        <v>20.960010354939985</v>
      </c>
      <c r="U44" s="45">
        <f t="shared" si="11"/>
        <v>0.25534484718641431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9.608691249889139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1342644.6423383059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0.1504310436326077</v>
      </c>
      <c r="P45" s="43">
        <v>0.35732370931448881</v>
      </c>
      <c r="Q45" s="38">
        <f t="shared" si="10"/>
        <v>4.8970231180429091E-3</v>
      </c>
      <c r="R45" s="45">
        <f t="shared" si="11"/>
        <v>20.753719220521525</v>
      </c>
      <c r="S45" s="45">
        <f t="shared" si="11"/>
        <v>8.6190639078967575</v>
      </c>
      <c r="T45" s="45">
        <f t="shared" si="11"/>
        <v>20.47314046367967</v>
      </c>
      <c r="U45" s="45">
        <f t="shared" si="11"/>
        <v>0.28057875684185341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9.8323898427082366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1324144.5385247783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0.14698339980162151</v>
      </c>
      <c r="P46" s="43">
        <v>0.34930257344145121</v>
      </c>
      <c r="Q46" s="38">
        <f t="shared" si="10"/>
        <v>5.189729637166407E-3</v>
      </c>
      <c r="R46" s="45">
        <f t="shared" si="11"/>
        <v>20.310912836277229</v>
      </c>
      <c r="S46" s="45">
        <f t="shared" si="11"/>
        <v>8.4215284671169339</v>
      </c>
      <c r="T46" s="45">
        <f t="shared" si="11"/>
        <v>20.013563231253634</v>
      </c>
      <c r="U46" s="45">
        <f t="shared" si="11"/>
        <v>0.2973496050235952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10.056200105443338</v>
      </c>
      <c r="I47" s="34">
        <f t="shared" si="1"/>
        <v>0.6372544</v>
      </c>
      <c r="J47" s="33">
        <f t="shared" si="6"/>
        <v>0.15294105599999999</v>
      </c>
      <c r="K47" s="33">
        <f t="shared" si="7"/>
        <v>1303394.7995540809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0.14368917941487097</v>
      </c>
      <c r="P47" s="43">
        <v>0.341812379584367</v>
      </c>
      <c r="Q47" s="38">
        <f t="shared" si="10"/>
        <v>5.2612965514308718E-3</v>
      </c>
      <c r="R47" s="45">
        <f t="shared" si="11"/>
        <v>19.885856822671617</v>
      </c>
      <c r="S47" s="45">
        <f t="shared" si="11"/>
        <v>8.2327835421701749</v>
      </c>
      <c r="T47" s="45">
        <f t="shared" si="11"/>
        <v>19.584406735507894</v>
      </c>
      <c r="U47" s="45">
        <f t="shared" si="11"/>
        <v>0.30145008716372362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10.280114744538391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1280392.8216523135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0.1405384311125886</v>
      </c>
      <c r="P48" s="43">
        <v>0.33494684388434959</v>
      </c>
      <c r="Q48" s="38">
        <f t="shared" si="10"/>
        <v>5.0005152312666556E-3</v>
      </c>
      <c r="R48" s="45">
        <f t="shared" si="11"/>
        <v>19.477548933942966</v>
      </c>
      <c r="S48" s="45">
        <f t="shared" si="11"/>
        <v>8.0522589621413854</v>
      </c>
      <c r="T48" s="45">
        <f t="shared" si="11"/>
        <v>19.191040515800502</v>
      </c>
      <c r="U48" s="45">
        <f t="shared" si="11"/>
        <v>0.28650841814246414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10.504127085077709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1046634.9259070301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0.13752204043325283</v>
      </c>
      <c r="P49" s="43">
        <v>0.32159859169293636</v>
      </c>
      <c r="Q49" s="38">
        <f t="shared" si="10"/>
        <v>1.149850052354795E-2</v>
      </c>
      <c r="R49" s="45">
        <f t="shared" si="11"/>
        <v>19.085057552084535</v>
      </c>
      <c r="S49" s="45">
        <f t="shared" si="11"/>
        <v>7.8794325068528464</v>
      </c>
      <c r="T49" s="45">
        <f t="shared" si="11"/>
        <v>18.426242001356272</v>
      </c>
      <c r="U49" s="45">
        <f t="shared" si="11"/>
        <v>0.65881555072826503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10.72823100685668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801723.53975941241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0.13463164420372895</v>
      </c>
      <c r="P50" s="43">
        <v>0.30724122094065309</v>
      </c>
      <c r="Q50" s="38">
        <f t="shared" si="10"/>
        <v>1.9266526489452929E-2</v>
      </c>
      <c r="R50" s="45">
        <f t="shared" si="11"/>
        <v>18.707515906068526</v>
      </c>
      <c r="S50" s="45">
        <f t="shared" si="11"/>
        <v>7.7138250017806014</v>
      </c>
      <c r="T50" s="45">
        <f t="shared" si="11"/>
        <v>17.603625252345871</v>
      </c>
      <c r="U50" s="45">
        <f t="shared" si="11"/>
        <v>1.1038906537226549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10.952420888184019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545651.53924555273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0.13185955516138559</v>
      </c>
      <c r="P51" s="43">
        <v>0.29076218916570223</v>
      </c>
      <c r="Q51" s="38">
        <f t="shared" si="10"/>
        <v>2.9403047553349715E-2</v>
      </c>
      <c r="R51" s="45">
        <f t="shared" si="11"/>
        <v>18.344116810808607</v>
      </c>
      <c r="S51" s="45">
        <f t="shared" si="11"/>
        <v>7.554995999219865</v>
      </c>
      <c r="T51" s="45">
        <f t="shared" si="11"/>
        <v>16.659446281179211</v>
      </c>
      <c r="U51" s="45">
        <f t="shared" si="11"/>
        <v>1.6846705296294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11.176691556351036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278412.37173304515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0.12919869541835688</v>
      </c>
      <c r="P52" s="43">
        <v>0.26852459098174719</v>
      </c>
      <c r="Q52" s="38">
        <f t="shared" si="10"/>
        <v>4.5531837440220158E-2</v>
      </c>
      <c r="R52" s="45">
        <f t="shared" si="11"/>
        <v>17.99410787753116</v>
      </c>
      <c r="S52" s="45">
        <f t="shared" si="11"/>
        <v>7.4025399660680549</v>
      </c>
      <c r="T52" s="45">
        <f t="shared" si="11"/>
        <v>15.385325758730801</v>
      </c>
      <c r="U52" s="45">
        <f t="shared" si="11"/>
        <v>2.6087821188003608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11.288855680920873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140603.19498086572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0.1279079166912247</v>
      </c>
      <c r="P53" s="43">
        <v>0.25007006155390449</v>
      </c>
      <c r="Q53" s="38">
        <f t="shared" si="10"/>
        <v>6.1015740111253269E-2</v>
      </c>
      <c r="R53" s="45">
        <f t="shared" si="11"/>
        <v>17.823903501857338</v>
      </c>
      <c r="S53" s="45">
        <f t="shared" si="11"/>
        <v>7.3285837927181126</v>
      </c>
      <c r="T53" s="45">
        <f t="shared" si="11"/>
        <v>14.327959109615437</v>
      </c>
      <c r="U53" s="45">
        <f t="shared" si="11"/>
        <v>3.4959443922419005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11.401038243867005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0.12664253758837793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7.2560829106409424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0.40145607301968494</v>
      </c>
      <c r="G57" s="32">
        <f t="shared" ref="G57:G98" si="37">2*(1+2*L13)*((0.044/(K13^(1/6)))-(5/(K13^(2/3))))</f>
        <v>1.2033367660439061E-2</v>
      </c>
      <c r="H57" s="32">
        <f>G57/F57</f>
        <v>2.9974307201099479E-2</v>
      </c>
      <c r="I57" s="32">
        <f t="shared" ref="I57:I98" si="38">($B$2*$B$6)/(2*G13*TAN(O13))-0.5</f>
        <v>15.207963267948967</v>
      </c>
      <c r="J57" s="30">
        <f t="shared" ref="J57:J98" si="39">(2/PI())*ACOS((COSH((G13*I57)/$B$6))/COSH(I57))</f>
        <v>0.99999668042905643</v>
      </c>
      <c r="K57" s="4">
        <f t="shared" ref="K57:K98" si="40">(($B$2*J13*F57*COS(P13))/(8*PI()*J57*G13*(SIN(P13)^2)))*(1-H57*TAN(P13))</f>
        <v>0.28175350005640348</v>
      </c>
      <c r="L57" s="31">
        <f>K57/(1-K57)</f>
        <v>0.39227967011120757</v>
      </c>
      <c r="M57" s="4">
        <f t="shared" ref="M57:M98" si="41">(($B$2*J13*F57)/(8*PI()*J57*G13*COS(P13)))*(1+H57*_xlfn.COT(P13))</f>
        <v>0.61871710192645701</v>
      </c>
      <c r="N57" s="4">
        <f t="shared" ref="N57:N98" si="42">M57/(1+M57)</f>
        <v>0.38222682715226364</v>
      </c>
      <c r="O57" s="46">
        <f t="shared" ref="O57:O98" si="43">TAN(P13)-((1+L57)/(1-N57))*TAN(O13)</f>
        <v>-4.2868977760956994E-6</v>
      </c>
      <c r="P57" s="31">
        <f>ABS(O57)</f>
        <v>4.2868977760956994E-6</v>
      </c>
      <c r="Q57" s="4">
        <f t="shared" ref="Q57:Q98" si="44">0.5*$B$9*(H13^2)*J13*F57</f>
        <v>187.86522918773784</v>
      </c>
      <c r="R57" s="32">
        <f t="shared" ref="R57:R98" si="45">0.5*$B$9*(H13^2)*J13*G57</f>
        <v>5.6311300920782141</v>
      </c>
      <c r="S57" s="32">
        <f t="shared" ref="S57:S98" si="46">$B$2*(Q57*COS(P13)-R57*SIN(P13))</f>
        <v>411.20745306944912</v>
      </c>
      <c r="T57" s="32">
        <f t="shared" ref="T57:T98" si="47">$B$2*(Q57*SIN(P13)+R57*COS(P13))*G13</f>
        <v>15.104931423948685</v>
      </c>
    </row>
    <row r="58" spans="1:32">
      <c r="F58" s="32">
        <f t="shared" si="36"/>
        <v>0.41681627601065646</v>
      </c>
      <c r="G58" s="32">
        <f t="shared" si="37"/>
        <v>1.181841677869408E-2</v>
      </c>
      <c r="H58" s="32">
        <f t="shared" ref="H58:H98" si="48">G58/F58</f>
        <v>2.8354019405883099E-2</v>
      </c>
      <c r="I58" s="32">
        <f t="shared" si="38"/>
        <v>15.207963267948966</v>
      </c>
      <c r="J58" s="30">
        <f t="shared" si="39"/>
        <v>0.99999550503829582</v>
      </c>
      <c r="K58" s="4">
        <f t="shared" si="40"/>
        <v>0.30957472620393955</v>
      </c>
      <c r="L58" s="31">
        <f t="shared" ref="L58:L98" si="49">K58/(1-K58)</f>
        <v>0.44838266783290226</v>
      </c>
      <c r="M58" s="4">
        <f t="shared" si="41"/>
        <v>0.5660933181300084</v>
      </c>
      <c r="N58" s="4">
        <f t="shared" si="42"/>
        <v>0.3614684460859276</v>
      </c>
      <c r="O58" s="46">
        <f t="shared" si="43"/>
        <v>-1.2778650071876285E-5</v>
      </c>
      <c r="P58" s="31">
        <f t="shared" ref="P58:P98" si="50">ABS(O58)</f>
        <v>1.2778650071876285E-5</v>
      </c>
      <c r="Q58" s="4">
        <f t="shared" si="44"/>
        <v>230.15648316628378</v>
      </c>
      <c r="R58" s="32">
        <f t="shared" si="45"/>
        <v>6.5258613900866171</v>
      </c>
      <c r="S58" s="32">
        <f t="shared" si="46"/>
        <v>537.10512784790239</v>
      </c>
      <c r="T58" s="32">
        <f t="shared" si="47"/>
        <v>19.751568565109469</v>
      </c>
    </row>
    <row r="59" spans="1:32">
      <c r="F59" s="32">
        <f t="shared" si="36"/>
        <v>0.42722530793969327</v>
      </c>
      <c r="G59" s="32">
        <f t="shared" si="37"/>
        <v>1.1598751123912118E-2</v>
      </c>
      <c r="H59" s="32">
        <f t="shared" si="48"/>
        <v>2.7149026306160184E-2</v>
      </c>
      <c r="I59" s="32">
        <f t="shared" si="38"/>
        <v>15.207963267948967</v>
      </c>
      <c r="J59" s="30">
        <f t="shared" si="39"/>
        <v>0.9999939105899831</v>
      </c>
      <c r="K59" s="4">
        <f t="shared" si="40"/>
        <v>0.33475477036282242</v>
      </c>
      <c r="L59" s="31">
        <f t="shared" si="49"/>
        <v>0.50320506701776202</v>
      </c>
      <c r="M59" s="4">
        <f t="shared" si="41"/>
        <v>0.51997288916848972</v>
      </c>
      <c r="N59" s="4">
        <f t="shared" si="42"/>
        <v>0.34209352868980714</v>
      </c>
      <c r="O59" s="46">
        <f t="shared" si="43"/>
        <v>-5.8186786866532003E-6</v>
      </c>
      <c r="P59" s="31">
        <f t="shared" si="50"/>
        <v>5.8186786866532003E-6</v>
      </c>
      <c r="Q59" s="4">
        <f t="shared" si="44"/>
        <v>276.46767173070958</v>
      </c>
      <c r="R59" s="32">
        <f t="shared" si="45"/>
        <v>7.5058280926198933</v>
      </c>
      <c r="S59" s="32">
        <f t="shared" si="46"/>
        <v>680.59332933334963</v>
      </c>
      <c r="T59" s="32">
        <f t="shared" si="47"/>
        <v>25.117894788600299</v>
      </c>
    </row>
    <row r="60" spans="1:32">
      <c r="F60" s="32">
        <f t="shared" si="36"/>
        <v>0.43366002706036411</v>
      </c>
      <c r="G60" s="32">
        <f t="shared" si="37"/>
        <v>1.1376043304703194E-2</v>
      </c>
      <c r="H60" s="32">
        <f t="shared" si="48"/>
        <v>2.6232630620390763E-2</v>
      </c>
      <c r="I60" s="32">
        <f t="shared" si="38"/>
        <v>15.207963267948964</v>
      </c>
      <c r="J60" s="30">
        <f t="shared" si="39"/>
        <v>0.99999174843644323</v>
      </c>
      <c r="K60" s="4">
        <f t="shared" si="40"/>
        <v>0.35755169646710994</v>
      </c>
      <c r="L60" s="31">
        <f t="shared" si="49"/>
        <v>0.55654547533380661</v>
      </c>
      <c r="M60" s="4">
        <f t="shared" si="41"/>
        <v>0.47951441356640279</v>
      </c>
      <c r="N60" s="4">
        <f t="shared" si="42"/>
        <v>0.32410256309063085</v>
      </c>
      <c r="O60" s="46">
        <f t="shared" si="43"/>
        <v>-1.557919067085578E-6</v>
      </c>
      <c r="P60" s="31">
        <f t="shared" si="50"/>
        <v>1.557919067085578E-6</v>
      </c>
      <c r="Q60" s="4">
        <f t="shared" si="44"/>
        <v>326.68906586760647</v>
      </c>
      <c r="R60" s="32">
        <f t="shared" si="45"/>
        <v>8.5699135926254275</v>
      </c>
      <c r="S60" s="32">
        <f t="shared" si="46"/>
        <v>841.3236048504051</v>
      </c>
      <c r="T60" s="32">
        <f t="shared" si="47"/>
        <v>31.214997647775281</v>
      </c>
    </row>
    <row r="61" spans="1:32">
      <c r="F61" s="32">
        <f t="shared" si="36"/>
        <v>0.43696874148016329</v>
      </c>
      <c r="G61" s="32">
        <f t="shared" si="37"/>
        <v>1.1151619972594829E-2</v>
      </c>
      <c r="H61" s="32">
        <f t="shared" si="48"/>
        <v>2.5520406642407557E-2</v>
      </c>
      <c r="I61" s="32">
        <f t="shared" si="38"/>
        <v>15.207963267948966</v>
      </c>
      <c r="J61" s="30">
        <f t="shared" si="39"/>
        <v>0.9999888170038187</v>
      </c>
      <c r="K61" s="4">
        <f t="shared" si="40"/>
        <v>0.37822922909878998</v>
      </c>
      <c r="L61" s="31">
        <f t="shared" si="49"/>
        <v>0.60830976108860046</v>
      </c>
      <c r="M61" s="4">
        <f t="shared" si="41"/>
        <v>0.44396167523651209</v>
      </c>
      <c r="N61" s="4">
        <f t="shared" si="42"/>
        <v>0.30746084390625805</v>
      </c>
      <c r="O61" s="46">
        <f t="shared" si="43"/>
        <v>-8.3716693577429169E-9</v>
      </c>
      <c r="P61" s="31">
        <f t="shared" si="50"/>
        <v>8.3716693577429169E-9</v>
      </c>
      <c r="Q61" s="4">
        <f t="shared" si="44"/>
        <v>380.7423439384271</v>
      </c>
      <c r="R61" s="32">
        <f t="shared" si="45"/>
        <v>9.7166994432920575</v>
      </c>
      <c r="S61" s="32">
        <f t="shared" si="46"/>
        <v>1018.9429574701019</v>
      </c>
      <c r="T61" s="32">
        <f t="shared" si="47"/>
        <v>38.054156077987663</v>
      </c>
    </row>
    <row r="62" spans="1:32">
      <c r="F62" s="32">
        <f t="shared" si="36"/>
        <v>0.43786637045108351</v>
      </c>
      <c r="G62" s="32">
        <f t="shared" si="37"/>
        <v>1.0926520164847185E-2</v>
      </c>
      <c r="H62" s="32">
        <f t="shared" si="48"/>
        <v>2.4954006295552784E-2</v>
      </c>
      <c r="I62" s="32">
        <f t="shared" si="38"/>
        <v>15.207963267948964</v>
      </c>
      <c r="J62" s="30">
        <f t="shared" si="39"/>
        <v>0.99998484299968515</v>
      </c>
      <c r="K62" s="4">
        <f t="shared" si="40"/>
        <v>0.39704089831182954</v>
      </c>
      <c r="L62" s="31">
        <f t="shared" si="49"/>
        <v>0.65848727915407657</v>
      </c>
      <c r="M62" s="4">
        <f t="shared" si="41"/>
        <v>0.41265238565388485</v>
      </c>
      <c r="N62" s="4">
        <f t="shared" si="42"/>
        <v>0.29211176779549869</v>
      </c>
      <c r="O62" s="46">
        <f t="shared" si="43"/>
        <v>-8.0872030072676182E-8</v>
      </c>
      <c r="P62" s="31">
        <f t="shared" si="50"/>
        <v>8.0872030072676182E-8</v>
      </c>
      <c r="Q62" s="4">
        <f t="shared" si="44"/>
        <v>438.58606533862837</v>
      </c>
      <c r="R62" s="32">
        <f t="shared" si="45"/>
        <v>10.944479435601856</v>
      </c>
      <c r="S62" s="32">
        <f t="shared" si="46"/>
        <v>1213.1546315214887</v>
      </c>
      <c r="T62" s="32">
        <f t="shared" si="47"/>
        <v>45.649023964897061</v>
      </c>
    </row>
    <row r="63" spans="1:32">
      <c r="F63" s="32">
        <f t="shared" si="36"/>
        <v>0.43181384975940923</v>
      </c>
      <c r="G63" s="32">
        <f t="shared" si="37"/>
        <v>1.0744420980565312E-2</v>
      </c>
      <c r="H63" s="32">
        <f t="shared" si="48"/>
        <v>2.4882066627903918E-2</v>
      </c>
      <c r="I63" s="32">
        <f t="shared" si="38"/>
        <v>15.207963267948966</v>
      </c>
      <c r="J63" s="30">
        <f t="shared" si="39"/>
        <v>0.99997945593446869</v>
      </c>
      <c r="K63" s="4">
        <f t="shared" si="40"/>
        <v>0.41299863364318262</v>
      </c>
      <c r="L63" s="31">
        <f t="shared" si="49"/>
        <v>0.70357354737763134</v>
      </c>
      <c r="M63" s="4">
        <f t="shared" si="41"/>
        <v>0.37959927987678005</v>
      </c>
      <c r="N63" s="4">
        <f t="shared" si="42"/>
        <v>0.27515183967817397</v>
      </c>
      <c r="O63" s="46">
        <f t="shared" si="43"/>
        <v>-5.1294982217342522E-7</v>
      </c>
      <c r="P63" s="31">
        <f t="shared" si="50"/>
        <v>5.1294982217342522E-7</v>
      </c>
      <c r="Q63" s="4">
        <f t="shared" si="44"/>
        <v>494.29269113765872</v>
      </c>
      <c r="R63" s="32">
        <f t="shared" si="45"/>
        <v>12.299023674573156</v>
      </c>
      <c r="S63" s="32">
        <f t="shared" si="46"/>
        <v>1410.5215308271272</v>
      </c>
      <c r="T63" s="32">
        <f t="shared" si="47"/>
        <v>53.237047321259588</v>
      </c>
    </row>
    <row r="64" spans="1:32">
      <c r="F64" s="32">
        <f t="shared" si="36"/>
        <v>0.42429666249454956</v>
      </c>
      <c r="G64" s="32">
        <f t="shared" si="37"/>
        <v>1.0562606376859043E-2</v>
      </c>
      <c r="H64" s="32">
        <f t="shared" si="48"/>
        <v>2.4894389493329394E-2</v>
      </c>
      <c r="I64" s="32">
        <f t="shared" si="38"/>
        <v>15.207963267948966</v>
      </c>
      <c r="J64" s="30">
        <f t="shared" si="39"/>
        <v>0.99997215358133862</v>
      </c>
      <c r="K64" s="4">
        <f t="shared" si="40"/>
        <v>0.42737371988503298</v>
      </c>
      <c r="L64" s="31">
        <f t="shared" si="49"/>
        <v>0.74633968912364357</v>
      </c>
      <c r="M64" s="4">
        <f t="shared" si="41"/>
        <v>0.35042637608132621</v>
      </c>
      <c r="N64" s="4">
        <f t="shared" si="42"/>
        <v>0.25949313660341494</v>
      </c>
      <c r="O64" s="46">
        <f t="shared" si="43"/>
        <v>-2.3115636849091459E-8</v>
      </c>
      <c r="P64" s="31">
        <f t="shared" si="50"/>
        <v>2.3115636849091459E-8</v>
      </c>
      <c r="Q64" s="4">
        <f t="shared" si="44"/>
        <v>552.04810849022999</v>
      </c>
      <c r="R64" s="32">
        <f t="shared" si="45"/>
        <v>13.742900631811548</v>
      </c>
      <c r="S64" s="32">
        <f t="shared" si="46"/>
        <v>1618.7490257008089</v>
      </c>
      <c r="T64" s="32">
        <f t="shared" si="47"/>
        <v>61.319390746721979</v>
      </c>
    </row>
    <row r="65" spans="6:20">
      <c r="F65" s="32">
        <f t="shared" si="36"/>
        <v>0.41573253486056228</v>
      </c>
      <c r="G65" s="32">
        <f t="shared" si="37"/>
        <v>1.0381541089332934E-2</v>
      </c>
      <c r="H65" s="32">
        <f t="shared" si="48"/>
        <v>2.4971683038506786E-2</v>
      </c>
      <c r="I65" s="32">
        <f t="shared" si="38"/>
        <v>15.207963267948966</v>
      </c>
      <c r="J65" s="30">
        <f t="shared" si="39"/>
        <v>0.9999622551544628</v>
      </c>
      <c r="K65" s="4">
        <f t="shared" si="40"/>
        <v>0.44036529693141924</v>
      </c>
      <c r="L65" s="31">
        <f t="shared" si="49"/>
        <v>0.78687989596930774</v>
      </c>
      <c r="M65" s="4">
        <f t="shared" si="41"/>
        <v>0.32456976063023596</v>
      </c>
      <c r="N65" s="4">
        <f t="shared" si="42"/>
        <v>0.24503787590304363</v>
      </c>
      <c r="O65" s="46">
        <f t="shared" si="43"/>
        <v>-1.2889553001604881E-6</v>
      </c>
      <c r="P65" s="31">
        <f t="shared" si="50"/>
        <v>1.2889553001604881E-6</v>
      </c>
      <c r="Q65" s="4">
        <f t="shared" si="44"/>
        <v>611.69792736063084</v>
      </c>
      <c r="R65" s="32">
        <f t="shared" si="45"/>
        <v>15.275126757361223</v>
      </c>
      <c r="S65" s="32">
        <f t="shared" si="46"/>
        <v>1836.9779637337356</v>
      </c>
      <c r="T65" s="32">
        <f t="shared" si="47"/>
        <v>69.872376342289797</v>
      </c>
    </row>
    <row r="66" spans="6:20">
      <c r="F66" s="32">
        <f t="shared" si="36"/>
        <v>0.40644875799049524</v>
      </c>
      <c r="G66" s="32">
        <f t="shared" si="37"/>
        <v>1.0201580444230928E-2</v>
      </c>
      <c r="H66" s="32">
        <f t="shared" si="48"/>
        <v>2.5099302787067419E-2</v>
      </c>
      <c r="I66" s="32">
        <f t="shared" si="38"/>
        <v>15.207963267948966</v>
      </c>
      <c r="J66" s="30">
        <f t="shared" si="39"/>
        <v>0.9999488378405097</v>
      </c>
      <c r="K66" s="4">
        <f t="shared" si="40"/>
        <v>0.45214417481690783</v>
      </c>
      <c r="L66" s="31">
        <f t="shared" si="49"/>
        <v>0.82529774081676011</v>
      </c>
      <c r="M66" s="4">
        <f t="shared" si="41"/>
        <v>0.30155890323718865</v>
      </c>
      <c r="N66" s="4">
        <f t="shared" si="42"/>
        <v>0.23169055390974824</v>
      </c>
      <c r="O66" s="46">
        <f t="shared" si="43"/>
        <v>-5.3164269653294127E-8</v>
      </c>
      <c r="P66" s="31">
        <f t="shared" si="50"/>
        <v>5.3164269653294127E-8</v>
      </c>
      <c r="Q66" s="4">
        <f t="shared" si="44"/>
        <v>673.10716338714167</v>
      </c>
      <c r="R66" s="32">
        <f t="shared" si="45"/>
        <v>16.894520501997931</v>
      </c>
      <c r="S66" s="32">
        <f t="shared" si="46"/>
        <v>2064.4297003282059</v>
      </c>
      <c r="T66" s="32">
        <f t="shared" si="47"/>
        <v>78.874409291535571</v>
      </c>
    </row>
    <row r="67" spans="6:20">
      <c r="F67" s="32">
        <f t="shared" si="36"/>
        <v>0.39670436693772487</v>
      </c>
      <c r="G67" s="32">
        <f t="shared" si="37"/>
        <v>1.0022993644616373E-2</v>
      </c>
      <c r="H67" s="32">
        <f t="shared" si="48"/>
        <v>2.5265649889328782E-2</v>
      </c>
      <c r="I67" s="32">
        <f t="shared" si="38"/>
        <v>15.207963267948967</v>
      </c>
      <c r="J67" s="30">
        <f t="shared" si="39"/>
        <v>0.99993065076634013</v>
      </c>
      <c r="K67" s="4">
        <f t="shared" si="40"/>
        <v>0.46286300186603635</v>
      </c>
      <c r="L67" s="31">
        <f t="shared" si="49"/>
        <v>0.86172243482396804</v>
      </c>
      <c r="M67" s="4">
        <f t="shared" si="41"/>
        <v>0.28100288932105577</v>
      </c>
      <c r="N67" s="4">
        <f t="shared" si="42"/>
        <v>0.21936163584298399</v>
      </c>
      <c r="O67" s="46">
        <f t="shared" si="43"/>
        <v>-1.4975944209183467E-6</v>
      </c>
      <c r="P67" s="31">
        <f t="shared" si="50"/>
        <v>1.4975944209183467E-6</v>
      </c>
      <c r="Q67" s="4">
        <f t="shared" si="44"/>
        <v>736.16579562951131</v>
      </c>
      <c r="R67" s="32">
        <f t="shared" si="45"/>
        <v>18.599707252874396</v>
      </c>
      <c r="S67" s="32">
        <f t="shared" si="46"/>
        <v>2300.4311055953094</v>
      </c>
      <c r="T67" s="32">
        <f t="shared" si="47"/>
        <v>88.306866492783968</v>
      </c>
    </row>
    <row r="68" spans="6:20">
      <c r="F68" s="32">
        <f t="shared" si="36"/>
        <v>0.38710909252453857</v>
      </c>
      <c r="G68" s="32">
        <f t="shared" si="37"/>
        <v>9.8799699865839627E-3</v>
      </c>
      <c r="H68" s="32">
        <f t="shared" si="48"/>
        <v>2.5522443614412593E-2</v>
      </c>
      <c r="I68" s="32">
        <f t="shared" si="38"/>
        <v>15.207963267948967</v>
      </c>
      <c r="J68" s="30">
        <f t="shared" si="39"/>
        <v>0.99990599838223049</v>
      </c>
      <c r="K68" s="4">
        <f t="shared" si="40"/>
        <v>0.47232015715011838</v>
      </c>
      <c r="L68" s="31">
        <f t="shared" si="49"/>
        <v>0.89508849646259381</v>
      </c>
      <c r="M68" s="4">
        <f t="shared" si="41"/>
        <v>0.26176456387496005</v>
      </c>
      <c r="N68" s="4">
        <f t="shared" si="42"/>
        <v>0.20745911826138491</v>
      </c>
      <c r="O68" s="46">
        <f t="shared" si="43"/>
        <v>-8.5743084354827914E-7</v>
      </c>
      <c r="P68" s="31">
        <f t="shared" si="50"/>
        <v>8.5743084354827914E-7</v>
      </c>
      <c r="Q68" s="4">
        <f t="shared" si="44"/>
        <v>798.56315028532526</v>
      </c>
      <c r="R68" s="32">
        <f t="shared" si="45"/>
        <v>20.381282975704902</v>
      </c>
      <c r="S68" s="32">
        <f t="shared" si="46"/>
        <v>2538.3960361223926</v>
      </c>
      <c r="T68" s="32">
        <f t="shared" si="47"/>
        <v>97.812904421437707</v>
      </c>
    </row>
    <row r="69" spans="6:20">
      <c r="F69" s="32">
        <f t="shared" si="36"/>
        <v>0.37731873104901692</v>
      </c>
      <c r="G69" s="32">
        <f t="shared" si="37"/>
        <v>9.7383044607906397E-3</v>
      </c>
      <c r="H69" s="32">
        <f t="shared" si="48"/>
        <v>2.5809226151366313E-2</v>
      </c>
      <c r="I69" s="32">
        <f t="shared" si="38"/>
        <v>15.207963267948966</v>
      </c>
      <c r="J69" s="30">
        <f t="shared" si="39"/>
        <v>0.99987258238862864</v>
      </c>
      <c r="K69" s="4">
        <f t="shared" si="40"/>
        <v>0.48093880720042109</v>
      </c>
      <c r="L69" s="31">
        <f t="shared" si="49"/>
        <v>0.92655512273313456</v>
      </c>
      <c r="M69" s="4">
        <f t="shared" si="41"/>
        <v>0.24448830953313355</v>
      </c>
      <c r="N69" s="4">
        <f t="shared" si="42"/>
        <v>0.19645689530410509</v>
      </c>
      <c r="O69" s="46">
        <f t="shared" si="43"/>
        <v>-6.2524601052160733E-7</v>
      </c>
      <c r="P69" s="31">
        <f t="shared" si="50"/>
        <v>6.2524601052160733E-7</v>
      </c>
      <c r="Q69" s="4">
        <f t="shared" si="44"/>
        <v>862.04372435935318</v>
      </c>
      <c r="R69" s="32">
        <f t="shared" si="45"/>
        <v>22.24868143435663</v>
      </c>
      <c r="S69" s="32">
        <f t="shared" si="46"/>
        <v>2782.3629448790825</v>
      </c>
      <c r="T69" s="32">
        <f t="shared" si="47"/>
        <v>107.64321674672682</v>
      </c>
    </row>
    <row r="70" spans="6:20">
      <c r="F70" s="32">
        <f t="shared" si="36"/>
        <v>0.36745710113720098</v>
      </c>
      <c r="G70" s="32">
        <f t="shared" si="37"/>
        <v>9.5980819129220813E-3</v>
      </c>
      <c r="H70" s="32">
        <f t="shared" si="48"/>
        <v>2.6120278756943532E-2</v>
      </c>
      <c r="I70" s="32">
        <f t="shared" si="38"/>
        <v>15.207963267948966</v>
      </c>
      <c r="J70" s="30">
        <f t="shared" si="39"/>
        <v>0.99982728746949234</v>
      </c>
      <c r="K70" s="4">
        <f t="shared" si="40"/>
        <v>0.48881822730934271</v>
      </c>
      <c r="L70" s="31">
        <f t="shared" si="49"/>
        <v>0.95625128559728989</v>
      </c>
      <c r="M70" s="4">
        <f t="shared" si="41"/>
        <v>0.22892002945113921</v>
      </c>
      <c r="N70" s="4">
        <f t="shared" si="42"/>
        <v>0.18627740126701292</v>
      </c>
      <c r="O70" s="46">
        <f t="shared" si="43"/>
        <v>-8.1851600342019992E-7</v>
      </c>
      <c r="P70" s="31">
        <f t="shared" si="50"/>
        <v>8.1851600342019992E-7</v>
      </c>
      <c r="Q70" s="4">
        <f t="shared" si="44"/>
        <v>926.51943092838519</v>
      </c>
      <c r="R70" s="32">
        <f t="shared" si="45"/>
        <v>24.200945809574108</v>
      </c>
      <c r="S70" s="32">
        <f t="shared" si="46"/>
        <v>3031.7802731039774</v>
      </c>
      <c r="T70" s="32">
        <f t="shared" si="47"/>
        <v>117.78044375982876</v>
      </c>
    </row>
    <row r="71" spans="6:20">
      <c r="F71" s="32">
        <f t="shared" si="36"/>
        <v>0.35761958534838068</v>
      </c>
      <c r="G71" s="32">
        <f t="shared" si="37"/>
        <v>9.4593612402826335E-3</v>
      </c>
      <c r="H71" s="32">
        <f t="shared" si="48"/>
        <v>2.6450903775495544E-2</v>
      </c>
      <c r="I71" s="32">
        <f t="shared" si="38"/>
        <v>15.207963267948967</v>
      </c>
      <c r="J71" s="30">
        <f t="shared" si="39"/>
        <v>0.99976589085636769</v>
      </c>
      <c r="K71" s="4">
        <f t="shared" si="40"/>
        <v>0.49604579095029477</v>
      </c>
      <c r="L71" s="31">
        <f t="shared" si="49"/>
        <v>0.98430726848313621</v>
      </c>
      <c r="M71" s="4">
        <f t="shared" si="41"/>
        <v>0.21484495161035397</v>
      </c>
      <c r="N71" s="4">
        <f t="shared" si="42"/>
        <v>0.17684968878173579</v>
      </c>
      <c r="O71" s="46">
        <f t="shared" si="43"/>
        <v>-4.187795988874754E-6</v>
      </c>
      <c r="P71" s="31">
        <f t="shared" si="50"/>
        <v>4.187795988874754E-6</v>
      </c>
      <c r="Q71" s="4">
        <f t="shared" si="44"/>
        <v>991.91366786675678</v>
      </c>
      <c r="R71" s="32">
        <f t="shared" si="45"/>
        <v>26.237012982342431</v>
      </c>
      <c r="S71" s="32">
        <f t="shared" si="46"/>
        <v>3286.1634631842885</v>
      </c>
      <c r="T71" s="32">
        <f t="shared" si="47"/>
        <v>128.20920786142915</v>
      </c>
    </row>
    <row r="72" spans="6:20">
      <c r="F72" s="32">
        <f t="shared" si="36"/>
        <v>0.34787437466214977</v>
      </c>
      <c r="G72" s="32">
        <f t="shared" si="37"/>
        <v>9.3221809309168811E-3</v>
      </c>
      <c r="H72" s="32">
        <f t="shared" si="48"/>
        <v>2.6797549948801028E-2</v>
      </c>
      <c r="I72" s="32">
        <f t="shared" si="38"/>
        <v>15.207963267948964</v>
      </c>
      <c r="J72" s="30">
        <f t="shared" si="39"/>
        <v>0.99968266864604216</v>
      </c>
      <c r="K72" s="4">
        <f t="shared" si="40"/>
        <v>0.5026907466849958</v>
      </c>
      <c r="L72" s="31">
        <f t="shared" si="49"/>
        <v>1.0108212210694236</v>
      </c>
      <c r="M72" s="4">
        <f t="shared" si="41"/>
        <v>0.20207833786069809</v>
      </c>
      <c r="N72" s="4">
        <f t="shared" si="42"/>
        <v>0.16810746146572336</v>
      </c>
      <c r="O72" s="46">
        <f t="shared" si="43"/>
        <v>-3.2368746798461245E-6</v>
      </c>
      <c r="P72" s="31">
        <f t="shared" si="50"/>
        <v>3.2368746798461245E-6</v>
      </c>
      <c r="Q72" s="4">
        <f t="shared" si="44"/>
        <v>1058.1457989183359</v>
      </c>
      <c r="R72" s="32">
        <f t="shared" si="45"/>
        <v>28.355714899628079</v>
      </c>
      <c r="S72" s="32">
        <f t="shared" si="46"/>
        <v>3545.0382287023472</v>
      </c>
      <c r="T72" s="32">
        <f t="shared" si="47"/>
        <v>138.91430868522252</v>
      </c>
    </row>
    <row r="73" spans="6:20">
      <c r="F73" s="32">
        <f t="shared" si="36"/>
        <v>0.33969672857128219</v>
      </c>
      <c r="G73" s="32">
        <f t="shared" si="37"/>
        <v>9.2143995289616816E-3</v>
      </c>
      <c r="H73" s="32">
        <f t="shared" si="48"/>
        <v>2.7125370231606823E-2</v>
      </c>
      <c r="I73" s="32">
        <f t="shared" si="38"/>
        <v>15.207963267948964</v>
      </c>
      <c r="J73" s="30">
        <f t="shared" si="39"/>
        <v>0.99956986216863863</v>
      </c>
      <c r="K73" s="4">
        <f t="shared" si="40"/>
        <v>0.50864487742947651</v>
      </c>
      <c r="L73" s="31">
        <f t="shared" si="49"/>
        <v>1.0351878998808473</v>
      </c>
      <c r="M73" s="4">
        <f t="shared" si="41"/>
        <v>0.19014872961892459</v>
      </c>
      <c r="N73" s="4">
        <f t="shared" si="42"/>
        <v>0.15976888004561293</v>
      </c>
      <c r="O73" s="46">
        <f t="shared" si="43"/>
        <v>-8.3682464141476842E-6</v>
      </c>
      <c r="P73" s="31">
        <f t="shared" si="50"/>
        <v>8.3682464141476842E-6</v>
      </c>
      <c r="Q73" s="4">
        <f t="shared" si="44"/>
        <v>1123.4953380777936</v>
      </c>
      <c r="R73" s="32">
        <f t="shared" si="45"/>
        <v>30.47522699884443</v>
      </c>
      <c r="S73" s="32">
        <f t="shared" si="46"/>
        <v>3803.1410613393432</v>
      </c>
      <c r="T73" s="32">
        <f t="shared" si="47"/>
        <v>149.58890408423733</v>
      </c>
    </row>
    <row r="74" spans="6:20">
      <c r="F74" s="32">
        <f t="shared" si="36"/>
        <v>0.33159710226913192</v>
      </c>
      <c r="G74" s="32">
        <f t="shared" si="37"/>
        <v>9.1078902023375933E-3</v>
      </c>
      <c r="H74" s="32">
        <f t="shared" si="48"/>
        <v>2.746673640997447E-2</v>
      </c>
      <c r="I74" s="32">
        <f t="shared" si="38"/>
        <v>15.207963267948966</v>
      </c>
      <c r="J74" s="30">
        <f t="shared" si="39"/>
        <v>0.9994169546545576</v>
      </c>
      <c r="K74" s="4">
        <f t="shared" si="40"/>
        <v>0.51413158445474993</v>
      </c>
      <c r="L74" s="31">
        <f t="shared" si="49"/>
        <v>1.05817041817337</v>
      </c>
      <c r="M74" s="4">
        <f t="shared" si="41"/>
        <v>0.17928662719273225</v>
      </c>
      <c r="N74" s="4">
        <f t="shared" si="42"/>
        <v>0.15202972971848278</v>
      </c>
      <c r="O74" s="46">
        <f t="shared" si="43"/>
        <v>-2.2581699721246906E-7</v>
      </c>
      <c r="P74" s="31">
        <f t="shared" si="50"/>
        <v>2.2581699721246906E-7</v>
      </c>
      <c r="Q74" s="4">
        <f t="shared" si="44"/>
        <v>1189.4054903077492</v>
      </c>
      <c r="R74" s="32">
        <f t="shared" si="45"/>
        <v>32.669087086859392</v>
      </c>
      <c r="S74" s="32">
        <f t="shared" si="46"/>
        <v>4064.3304338214393</v>
      </c>
      <c r="T74" s="32">
        <f t="shared" si="47"/>
        <v>160.47993312530423</v>
      </c>
    </row>
    <row r="75" spans="6:20">
      <c r="F75" s="32">
        <f t="shared" si="36"/>
        <v>0.32361655084816365</v>
      </c>
      <c r="G75" s="32">
        <f t="shared" si="37"/>
        <v>9.0026412653220599E-3</v>
      </c>
      <c r="H75" s="32">
        <f t="shared" si="48"/>
        <v>2.7818853027532491E-2</v>
      </c>
      <c r="I75" s="32">
        <f t="shared" si="38"/>
        <v>15.207963267948966</v>
      </c>
      <c r="J75" s="30">
        <f t="shared" si="39"/>
        <v>0.99920969076017185</v>
      </c>
      <c r="K75" s="4">
        <f t="shared" si="40"/>
        <v>0.51921866661165217</v>
      </c>
      <c r="L75" s="31">
        <f t="shared" si="49"/>
        <v>1.0799476405467199</v>
      </c>
      <c r="M75" s="4">
        <f t="shared" si="41"/>
        <v>0.16937402640985477</v>
      </c>
      <c r="N75" s="4">
        <f t="shared" si="42"/>
        <v>0.14484161832280235</v>
      </c>
      <c r="O75" s="46">
        <f t="shared" si="43"/>
        <v>-5.0977006945673864E-6</v>
      </c>
      <c r="P75" s="31">
        <f t="shared" si="50"/>
        <v>5.0977006945673864E-6</v>
      </c>
      <c r="Q75" s="4">
        <f t="shared" si="44"/>
        <v>1255.8501207190475</v>
      </c>
      <c r="R75" s="32">
        <f t="shared" si="45"/>
        <v>34.936309932892122</v>
      </c>
      <c r="S75" s="32">
        <f t="shared" si="46"/>
        <v>4328.3785784071315</v>
      </c>
      <c r="T75" s="32">
        <f t="shared" si="47"/>
        <v>171.58016948175509</v>
      </c>
    </row>
    <row r="76" spans="6:20">
      <c r="F76" s="32">
        <f t="shared" si="36"/>
        <v>0.31576849474091861</v>
      </c>
      <c r="G76" s="32">
        <f t="shared" si="37"/>
        <v>8.8986367625373524E-3</v>
      </c>
      <c r="H76" s="32">
        <f t="shared" si="48"/>
        <v>2.8180888564701478E-2</v>
      </c>
      <c r="I76" s="32">
        <f t="shared" si="38"/>
        <v>15.207963267948966</v>
      </c>
      <c r="J76" s="30">
        <f t="shared" si="39"/>
        <v>0.99892874753188965</v>
      </c>
      <c r="K76" s="4">
        <f t="shared" si="40"/>
        <v>0.52393354985352103</v>
      </c>
      <c r="L76" s="31">
        <f t="shared" si="49"/>
        <v>1.1005470973480993</v>
      </c>
      <c r="M76" s="4">
        <f t="shared" si="41"/>
        <v>0.16030104502161754</v>
      </c>
      <c r="N76" s="4">
        <f t="shared" si="42"/>
        <v>0.13815470192792162</v>
      </c>
      <c r="O76" s="46">
        <f t="shared" si="43"/>
        <v>-6.1163127296204323E-7</v>
      </c>
      <c r="P76" s="31">
        <f t="shared" si="50"/>
        <v>6.1163127296204323E-7</v>
      </c>
      <c r="Q76" s="4">
        <f t="shared" si="44"/>
        <v>1322.7358389270105</v>
      </c>
      <c r="R76" s="32">
        <f t="shared" si="45"/>
        <v>37.275871277339007</v>
      </c>
      <c r="S76" s="32">
        <f t="shared" si="46"/>
        <v>4594.8321875427282</v>
      </c>
      <c r="T76" s="32">
        <f t="shared" si="47"/>
        <v>182.87498487250073</v>
      </c>
    </row>
    <row r="77" spans="6:20">
      <c r="F77" s="32">
        <f t="shared" si="36"/>
        <v>0.30807136609872293</v>
      </c>
      <c r="G77" s="32">
        <f t="shared" si="37"/>
        <v>8.7958575666383636E-3</v>
      </c>
      <c r="H77" s="32">
        <f t="shared" si="48"/>
        <v>2.8551363529902642E-2</v>
      </c>
      <c r="I77" s="32">
        <f t="shared" si="38"/>
        <v>15.207963267948964</v>
      </c>
      <c r="J77" s="30">
        <f t="shared" si="39"/>
        <v>0.9985479328738498</v>
      </c>
      <c r="K77" s="4">
        <f t="shared" si="40"/>
        <v>0.52832475340948626</v>
      </c>
      <c r="L77" s="31">
        <f t="shared" si="49"/>
        <v>1.1201027767059248</v>
      </c>
      <c r="M77" s="4">
        <f t="shared" si="41"/>
        <v>0.15197885173659018</v>
      </c>
      <c r="N77" s="4">
        <f t="shared" si="42"/>
        <v>0.13192850850298549</v>
      </c>
      <c r="O77" s="46">
        <f t="shared" si="43"/>
        <v>-1.2392443903275208E-6</v>
      </c>
      <c r="P77" s="31">
        <f t="shared" si="50"/>
        <v>1.2392443903275208E-6</v>
      </c>
      <c r="Q77" s="4">
        <f t="shared" si="44"/>
        <v>1390.0109388475635</v>
      </c>
      <c r="R77" s="32">
        <f t="shared" si="45"/>
        <v>39.686707625578052</v>
      </c>
      <c r="S77" s="32">
        <f t="shared" si="46"/>
        <v>4863.400914016278</v>
      </c>
      <c r="T77" s="32">
        <f t="shared" si="47"/>
        <v>194.35491033881533</v>
      </c>
    </row>
    <row r="78" spans="6:20">
      <c r="F78" s="32">
        <f t="shared" si="36"/>
        <v>0.30273905639271209</v>
      </c>
      <c r="G78" s="32">
        <f t="shared" si="37"/>
        <v>8.7185804149574313E-3</v>
      </c>
      <c r="H78" s="32">
        <f t="shared" si="48"/>
        <v>2.8798994483380164E-2</v>
      </c>
      <c r="I78" s="32">
        <f t="shared" si="38"/>
        <v>15.207963267948966</v>
      </c>
      <c r="J78" s="30">
        <f t="shared" si="39"/>
        <v>0.99803174348826817</v>
      </c>
      <c r="K78" s="4">
        <f t="shared" si="40"/>
        <v>0.53223603176313272</v>
      </c>
      <c r="L78" s="31">
        <f t="shared" si="49"/>
        <v>1.1378303330401411</v>
      </c>
      <c r="M78" s="4">
        <f t="shared" si="41"/>
        <v>0.14405262921758849</v>
      </c>
      <c r="N78" s="4">
        <f t="shared" si="42"/>
        <v>0.12591433780114233</v>
      </c>
      <c r="O78" s="46">
        <f t="shared" si="43"/>
        <v>2.0980717163610052E-10</v>
      </c>
      <c r="P78" s="31">
        <f t="shared" si="50"/>
        <v>2.0980717163610052E-10</v>
      </c>
      <c r="Q78" s="4">
        <f t="shared" si="44"/>
        <v>1455.3007019524173</v>
      </c>
      <c r="R78" s="32">
        <f t="shared" si="45"/>
        <v>41.911196887186939</v>
      </c>
      <c r="S78" s="32">
        <f t="shared" si="46"/>
        <v>5126.664118375099</v>
      </c>
      <c r="T78" s="32">
        <f t="shared" si="47"/>
        <v>205.53559738668875</v>
      </c>
    </row>
    <row r="79" spans="6:20">
      <c r="F79" s="32">
        <f t="shared" si="36"/>
        <v>0.29746119767123574</v>
      </c>
      <c r="G79" s="32">
        <f t="shared" si="37"/>
        <v>8.6422905143732059E-3</v>
      </c>
      <c r="H79" s="32">
        <f t="shared" si="48"/>
        <v>2.9053505405182159E-2</v>
      </c>
      <c r="I79" s="32">
        <f t="shared" si="38"/>
        <v>15.207963267948966</v>
      </c>
      <c r="J79" s="30">
        <f t="shared" si="39"/>
        <v>0.9973320544271056</v>
      </c>
      <c r="K79" s="4">
        <f t="shared" si="40"/>
        <v>0.53588857794109657</v>
      </c>
      <c r="L79" s="31">
        <f t="shared" si="49"/>
        <v>1.1546550084110694</v>
      </c>
      <c r="M79" s="4">
        <f t="shared" si="41"/>
        <v>0.1367652438270833</v>
      </c>
      <c r="N79" s="4">
        <f t="shared" si="42"/>
        <v>0.12031089494489072</v>
      </c>
      <c r="O79" s="46">
        <f t="shared" si="43"/>
        <v>-8.6364943585603982E-8</v>
      </c>
      <c r="P79" s="31">
        <f t="shared" si="50"/>
        <v>8.6364943585603982E-8</v>
      </c>
      <c r="Q79" s="4">
        <f t="shared" si="44"/>
        <v>1520.668400062204</v>
      </c>
      <c r="R79" s="32">
        <f t="shared" si="45"/>
        <v>44.180747580696945</v>
      </c>
      <c r="S79" s="32">
        <f t="shared" si="46"/>
        <v>5390.6333270962659</v>
      </c>
      <c r="T79" s="32">
        <f t="shared" si="47"/>
        <v>216.83214096232541</v>
      </c>
    </row>
    <row r="80" spans="6:20">
      <c r="F80" s="32">
        <f t="shared" si="36"/>
        <v>0.2922341154027126</v>
      </c>
      <c r="G80" s="32">
        <f t="shared" si="37"/>
        <v>8.5669538854527515E-3</v>
      </c>
      <c r="H80" s="32">
        <f t="shared" si="48"/>
        <v>2.9315379122136644E-2</v>
      </c>
      <c r="I80" s="32">
        <f t="shared" si="38"/>
        <v>15.207963267948966</v>
      </c>
      <c r="J80" s="30">
        <f t="shared" si="39"/>
        <v>0.99638363114867634</v>
      </c>
      <c r="K80" s="4">
        <f t="shared" si="40"/>
        <v>0.5393092273579132</v>
      </c>
      <c r="L80" s="31">
        <f t="shared" si="49"/>
        <v>1.1706534173995828</v>
      </c>
      <c r="M80" s="4">
        <f t="shared" si="41"/>
        <v>0.13005271274097419</v>
      </c>
      <c r="N80" s="4">
        <f t="shared" si="42"/>
        <v>0.11508552767023382</v>
      </c>
      <c r="O80" s="46">
        <f t="shared" si="43"/>
        <v>-3.0977796772191368E-8</v>
      </c>
      <c r="P80" s="31">
        <f t="shared" si="50"/>
        <v>3.0977796772191368E-8</v>
      </c>
      <c r="Q80" s="4">
        <f t="shared" si="44"/>
        <v>1585.9914013957634</v>
      </c>
      <c r="R80" s="32">
        <f t="shared" si="45"/>
        <v>46.493939216365604</v>
      </c>
      <c r="S80" s="32">
        <f t="shared" si="46"/>
        <v>5654.7811307208849</v>
      </c>
      <c r="T80" s="32">
        <f t="shared" si="47"/>
        <v>228.22709539808349</v>
      </c>
    </row>
    <row r="81" spans="6:20">
      <c r="F81" s="32">
        <f t="shared" si="36"/>
        <v>0.28704770757309361</v>
      </c>
      <c r="G81" s="32">
        <f t="shared" si="37"/>
        <v>8.4925376521866359E-3</v>
      </c>
      <c r="H81" s="32">
        <f t="shared" si="48"/>
        <v>2.9585805523369674E-2</v>
      </c>
      <c r="I81" s="32">
        <f t="shared" si="38"/>
        <v>15.207963267948966</v>
      </c>
      <c r="J81" s="30">
        <f t="shared" si="39"/>
        <v>0.99509804448298234</v>
      </c>
      <c r="K81" s="4">
        <f t="shared" si="40"/>
        <v>0.54252369825707181</v>
      </c>
      <c r="L81" s="31">
        <f t="shared" si="49"/>
        <v>1.1859055784750456</v>
      </c>
      <c r="M81" s="4">
        <f t="shared" si="41"/>
        <v>0.12385997775853783</v>
      </c>
      <c r="N81" s="4">
        <f t="shared" si="42"/>
        <v>0.1102094390847231</v>
      </c>
      <c r="O81" s="46">
        <f t="shared" si="43"/>
        <v>-1.9229679126819832E-8</v>
      </c>
      <c r="P81" s="31">
        <f t="shared" si="50"/>
        <v>1.9229679126819832E-8</v>
      </c>
      <c r="Q81" s="4">
        <f t="shared" si="44"/>
        <v>1651.1082551016534</v>
      </c>
      <c r="R81" s="32">
        <f t="shared" si="45"/>
        <v>48.849367733467766</v>
      </c>
      <c r="S81" s="32">
        <f t="shared" si="46"/>
        <v>5918.4401313995286</v>
      </c>
      <c r="T81" s="32">
        <f t="shared" si="47"/>
        <v>239.69827568126829</v>
      </c>
    </row>
    <row r="82" spans="6:20">
      <c r="F82" s="32">
        <f t="shared" si="36"/>
        <v>0.28188389248973333</v>
      </c>
      <c r="G82" s="32">
        <f t="shared" si="37"/>
        <v>8.4190101051990901E-3</v>
      </c>
      <c r="H82" s="32">
        <f t="shared" si="48"/>
        <v>2.9866942842453205E-2</v>
      </c>
      <c r="I82" s="32">
        <f t="shared" si="38"/>
        <v>15.207963267948966</v>
      </c>
      <c r="J82" s="30">
        <f t="shared" si="39"/>
        <v>0.99335541823691198</v>
      </c>
      <c r="K82" s="4">
        <f t="shared" si="40"/>
        <v>0.54555582516073953</v>
      </c>
      <c r="L82" s="31">
        <f t="shared" si="49"/>
        <v>1.2004903030250211</v>
      </c>
      <c r="M82" s="4">
        <f t="shared" si="41"/>
        <v>0.11813962685369697</v>
      </c>
      <c r="N82" s="4">
        <f t="shared" si="42"/>
        <v>0.10565731149885717</v>
      </c>
      <c r="O82" s="46">
        <f t="shared" si="43"/>
        <v>-2.5582044926864E-8</v>
      </c>
      <c r="P82" s="31">
        <f t="shared" si="50"/>
        <v>2.5582044926864E-8</v>
      </c>
      <c r="Q82" s="4">
        <f t="shared" si="44"/>
        <v>1715.798123979544</v>
      </c>
      <c r="R82" s="32">
        <f t="shared" si="45"/>
        <v>51.245644498085476</v>
      </c>
      <c r="S82" s="32">
        <f t="shared" si="46"/>
        <v>6180.7230272915176</v>
      </c>
      <c r="T82" s="32">
        <f t="shared" si="47"/>
        <v>251.21606800102259</v>
      </c>
    </row>
    <row r="83" spans="6:20">
      <c r="F83" s="32">
        <f t="shared" si="36"/>
        <v>0.27954955142332238</v>
      </c>
      <c r="G83" s="32">
        <f t="shared" si="37"/>
        <v>8.3679871104277489E-3</v>
      </c>
      <c r="H83" s="32">
        <f t="shared" si="48"/>
        <v>2.9933824138948774E-2</v>
      </c>
      <c r="I83" s="32">
        <f t="shared" si="38"/>
        <v>15.207963267948962</v>
      </c>
      <c r="J83" s="30">
        <f t="shared" si="39"/>
        <v>0.99099323268002171</v>
      </c>
      <c r="K83" s="4">
        <f t="shared" si="40"/>
        <v>0.54814937083330395</v>
      </c>
      <c r="L83" s="31">
        <f t="shared" si="49"/>
        <v>1.213120742675964</v>
      </c>
      <c r="M83" s="4">
        <f t="shared" si="41"/>
        <v>0.11252706747809571</v>
      </c>
      <c r="N83" s="4">
        <f t="shared" si="42"/>
        <v>0.10114546492174334</v>
      </c>
      <c r="O83" s="46">
        <f t="shared" si="43"/>
        <v>-1.0030933872418046E-6</v>
      </c>
      <c r="P83" s="31">
        <f t="shared" si="50"/>
        <v>1.0030933872418046E-6</v>
      </c>
      <c r="Q83" s="4">
        <f t="shared" si="44"/>
        <v>1775.6694119255194</v>
      </c>
      <c r="R83" s="32">
        <f t="shared" si="45"/>
        <v>53.152575905489087</v>
      </c>
      <c r="S83" s="32">
        <f t="shared" si="46"/>
        <v>6427.2975291560551</v>
      </c>
      <c r="T83" s="32">
        <f t="shared" si="47"/>
        <v>261.82307050583336</v>
      </c>
    </row>
    <row r="84" spans="6:20">
      <c r="F84" s="32">
        <f t="shared" si="36"/>
        <v>0.27712701707756959</v>
      </c>
      <c r="G84" s="32">
        <f t="shared" si="37"/>
        <v>8.3178421415862208E-3</v>
      </c>
      <c r="H84" s="32">
        <f t="shared" si="48"/>
        <v>3.0014547947369581E-2</v>
      </c>
      <c r="I84" s="32">
        <f t="shared" si="38"/>
        <v>15.207963267948964</v>
      </c>
      <c r="J84" s="30">
        <f t="shared" si="39"/>
        <v>0.98779112163309524</v>
      </c>
      <c r="K84" s="4">
        <f t="shared" si="40"/>
        <v>0.55060048683249652</v>
      </c>
      <c r="L84" s="31">
        <f t="shared" si="49"/>
        <v>1.2251915516145044</v>
      </c>
      <c r="M84" s="4">
        <f t="shared" si="41"/>
        <v>0.10733695771392268</v>
      </c>
      <c r="N84" s="4">
        <f t="shared" si="42"/>
        <v>9.6932516309685815E-2</v>
      </c>
      <c r="O84" s="46">
        <f t="shared" si="43"/>
        <v>-3.4755161085198161E-6</v>
      </c>
      <c r="P84" s="31">
        <f t="shared" si="50"/>
        <v>3.4755161085198161E-6</v>
      </c>
      <c r="Q84" s="4">
        <f t="shared" si="44"/>
        <v>1834.0700496224943</v>
      </c>
      <c r="R84" s="32">
        <f t="shared" si="45"/>
        <v>55.048783443228857</v>
      </c>
      <c r="S84" s="32">
        <f t="shared" si="46"/>
        <v>6668.3901185456716</v>
      </c>
      <c r="T84" s="32">
        <f t="shared" si="47"/>
        <v>272.28556605922284</v>
      </c>
    </row>
    <row r="85" spans="6:20">
      <c r="F85" s="32">
        <f t="shared" si="36"/>
        <v>0.27455709293883973</v>
      </c>
      <c r="G85" s="32">
        <f t="shared" si="37"/>
        <v>8.2685430518301215E-3</v>
      </c>
      <c r="H85" s="32">
        <f t="shared" si="48"/>
        <v>3.0115933131882409E-2</v>
      </c>
      <c r="I85" s="32">
        <f t="shared" si="38"/>
        <v>15.207963267948966</v>
      </c>
      <c r="J85" s="30">
        <f t="shared" si="39"/>
        <v>0.98345019983410487</v>
      </c>
      <c r="K85" s="4">
        <f t="shared" si="40"/>
        <v>0.55292730850793004</v>
      </c>
      <c r="L85" s="31">
        <f t="shared" si="49"/>
        <v>1.2367727195829801</v>
      </c>
      <c r="M85" s="4">
        <f t="shared" si="41"/>
        <v>0.1025382818235583</v>
      </c>
      <c r="N85" s="4">
        <f t="shared" si="42"/>
        <v>9.3002014999391869E-2</v>
      </c>
      <c r="O85" s="46">
        <f t="shared" si="43"/>
        <v>-2.4506386697709104E-8</v>
      </c>
      <c r="P85" s="31">
        <f t="shared" si="50"/>
        <v>2.4506386697709104E-8</v>
      </c>
      <c r="Q85" s="4">
        <f t="shared" si="44"/>
        <v>1890.4185154746353</v>
      </c>
      <c r="R85" s="32">
        <f t="shared" si="45"/>
        <v>56.931717603306531</v>
      </c>
      <c r="S85" s="32">
        <f t="shared" si="46"/>
        <v>6901.7339824971832</v>
      </c>
      <c r="T85" s="32">
        <f t="shared" si="47"/>
        <v>282.52638642750179</v>
      </c>
    </row>
    <row r="86" spans="6:20">
      <c r="F86" s="32">
        <f t="shared" si="36"/>
        <v>0.27176526251673389</v>
      </c>
      <c r="G86" s="32">
        <f t="shared" si="37"/>
        <v>8.2200596057267952E-3</v>
      </c>
      <c r="H86" s="32">
        <f t="shared" si="48"/>
        <v>3.0246910622805028E-2</v>
      </c>
      <c r="I86" s="32">
        <f t="shared" si="38"/>
        <v>15.207963267948966</v>
      </c>
      <c r="J86" s="30">
        <f t="shared" si="39"/>
        <v>0.97756487858093943</v>
      </c>
      <c r="K86" s="4">
        <f t="shared" si="40"/>
        <v>0.55516741950783643</v>
      </c>
      <c r="L86" s="31">
        <f t="shared" si="49"/>
        <v>1.248036775754146</v>
      </c>
      <c r="M86" s="4">
        <f t="shared" si="41"/>
        <v>9.8109045272948614E-2</v>
      </c>
      <c r="N86" s="4">
        <f t="shared" si="42"/>
        <v>8.9343627297562608E-2</v>
      </c>
      <c r="O86" s="46">
        <f t="shared" si="43"/>
        <v>-1.3582106992426901E-6</v>
      </c>
      <c r="P86" s="31">
        <f t="shared" si="50"/>
        <v>1.3582106992426901E-6</v>
      </c>
      <c r="Q86" s="4">
        <f t="shared" si="44"/>
        <v>1943.9632026103195</v>
      </c>
      <c r="R86" s="32">
        <f t="shared" si="45"/>
        <v>58.798881243376158</v>
      </c>
      <c r="S86" s="32">
        <f t="shared" si="46"/>
        <v>7124.4048147057474</v>
      </c>
      <c r="T86" s="32">
        <f t="shared" si="47"/>
        <v>292.44660420087581</v>
      </c>
    </row>
    <row r="87" spans="6:20">
      <c r="F87" s="32">
        <f t="shared" si="36"/>
        <v>0.26864020070862576</v>
      </c>
      <c r="G87" s="32">
        <f t="shared" si="37"/>
        <v>8.1723633684091853E-3</v>
      </c>
      <c r="H87" s="32">
        <f t="shared" si="48"/>
        <v>3.0421222686894674E-2</v>
      </c>
      <c r="I87" s="32">
        <f t="shared" si="38"/>
        <v>15.207963267948967</v>
      </c>
      <c r="J87" s="30">
        <f t="shared" si="39"/>
        <v>0.96958425541225468</v>
      </c>
      <c r="K87" s="4">
        <f t="shared" si="40"/>
        <v>0.55734561280937189</v>
      </c>
      <c r="L87" s="31">
        <f t="shared" si="49"/>
        <v>1.259098811482811</v>
      </c>
      <c r="M87" s="4">
        <f t="shared" si="41"/>
        <v>9.4031906627822473E-2</v>
      </c>
      <c r="N87" s="4">
        <f t="shared" si="42"/>
        <v>8.5949875920585075E-2</v>
      </c>
      <c r="O87" s="46">
        <f t="shared" si="43"/>
        <v>-7.874539675878367E-8</v>
      </c>
      <c r="P87" s="31">
        <f t="shared" si="50"/>
        <v>7.874539675878367E-8</v>
      </c>
      <c r="Q87" s="4">
        <f t="shared" si="44"/>
        <v>1993.6025865703464</v>
      </c>
      <c r="R87" s="32">
        <f t="shared" si="45"/>
        <v>60.647828235225731</v>
      </c>
      <c r="S87" s="32">
        <f t="shared" si="46"/>
        <v>7332.1333820885811</v>
      </c>
      <c r="T87" s="32">
        <f t="shared" si="47"/>
        <v>301.90269177615784</v>
      </c>
    </row>
    <row r="88" spans="6:20">
      <c r="F88" s="32">
        <f t="shared" si="36"/>
        <v>0.26858442155715456</v>
      </c>
      <c r="G88" s="32">
        <f t="shared" si="37"/>
        <v>8.1549599480788462E-3</v>
      </c>
      <c r="H88" s="32">
        <f t="shared" si="48"/>
        <v>3.0362743679619844E-2</v>
      </c>
      <c r="I88" s="32">
        <f t="shared" si="38"/>
        <v>15.207963267948966</v>
      </c>
      <c r="J88" s="30">
        <f t="shared" si="39"/>
        <v>0.9587587600364077</v>
      </c>
      <c r="K88" s="4">
        <f t="shared" si="40"/>
        <v>0.55838745540000112</v>
      </c>
      <c r="L88" s="31">
        <f t="shared" si="49"/>
        <v>1.2644284276520585</v>
      </c>
      <c r="M88" s="4">
        <f t="shared" si="41"/>
        <v>8.947159694249289E-2</v>
      </c>
      <c r="N88" s="4">
        <f t="shared" si="42"/>
        <v>8.2123845351808278E-2</v>
      </c>
      <c r="O88" s="46">
        <f t="shared" si="43"/>
        <v>-4.9874535945626519E-8</v>
      </c>
      <c r="P88" s="31">
        <f t="shared" si="50"/>
        <v>4.9874535945626519E-8</v>
      </c>
      <c r="Q88" s="4">
        <f t="shared" si="44"/>
        <v>2020.9666760260793</v>
      </c>
      <c r="R88" s="32">
        <f t="shared" si="45"/>
        <v>61.362093169233162</v>
      </c>
      <c r="S88" s="32">
        <f t="shared" si="46"/>
        <v>7461.1589740023355</v>
      </c>
      <c r="T88" s="32">
        <f t="shared" si="47"/>
        <v>307.1002764707012</v>
      </c>
    </row>
    <row r="89" spans="6:20">
      <c r="F89" s="32">
        <f t="shared" si="36"/>
        <v>0.2679331057126923</v>
      </c>
      <c r="G89" s="32">
        <f t="shared" si="37"/>
        <v>8.1391031568494171E-3</v>
      </c>
      <c r="H89" s="32">
        <f t="shared" si="48"/>
        <v>3.0377370258892419E-2</v>
      </c>
      <c r="I89" s="32">
        <f t="shared" si="38"/>
        <v>15.207963267948967</v>
      </c>
      <c r="J89" s="30">
        <f t="shared" si="39"/>
        <v>0.94406527388851869</v>
      </c>
      <c r="K89" s="4">
        <f t="shared" si="40"/>
        <v>0.559386645274636</v>
      </c>
      <c r="L89" s="31">
        <f t="shared" si="49"/>
        <v>1.2695635283758111</v>
      </c>
      <c r="M89" s="4">
        <f t="shared" si="41"/>
        <v>8.5284697386204547E-2</v>
      </c>
      <c r="N89" s="4">
        <f t="shared" si="42"/>
        <v>7.8582788084641655E-2</v>
      </c>
      <c r="O89" s="46">
        <f t="shared" si="43"/>
        <v>-1.4782999946394426E-7</v>
      </c>
      <c r="P89" s="31">
        <f t="shared" si="50"/>
        <v>1.4782999946394426E-7</v>
      </c>
      <c r="Q89" s="4">
        <f t="shared" si="44"/>
        <v>2039.4060893629453</v>
      </c>
      <c r="R89" s="32">
        <f t="shared" si="45"/>
        <v>61.951793884818024</v>
      </c>
      <c r="S89" s="32">
        <f t="shared" si="46"/>
        <v>7555.6832059228545</v>
      </c>
      <c r="T89" s="32">
        <f t="shared" si="47"/>
        <v>311.01161451092401</v>
      </c>
    </row>
    <row r="90" spans="6:20">
      <c r="F90" s="32">
        <f t="shared" si="36"/>
        <v>0.26637878647396945</v>
      </c>
      <c r="G90" s="32">
        <f t="shared" si="37"/>
        <v>8.1248275455628755E-3</v>
      </c>
      <c r="H90" s="32">
        <f t="shared" si="48"/>
        <v>3.0501030705599501E-2</v>
      </c>
      <c r="I90" s="32">
        <f t="shared" si="38"/>
        <v>15.207963267948964</v>
      </c>
      <c r="J90" s="30">
        <f t="shared" si="39"/>
        <v>0.92409914636614743</v>
      </c>
      <c r="K90" s="4">
        <f t="shared" si="40"/>
        <v>0.56041306796306312</v>
      </c>
      <c r="L90" s="31">
        <f t="shared" si="49"/>
        <v>1.2748628931398116</v>
      </c>
      <c r="M90" s="4">
        <f t="shared" si="41"/>
        <v>8.1480974679227575E-2</v>
      </c>
      <c r="N90" s="4">
        <f t="shared" si="42"/>
        <v>7.5342032441574128E-2</v>
      </c>
      <c r="O90" s="46">
        <f t="shared" si="43"/>
        <v>-1.0035201630786972E-7</v>
      </c>
      <c r="P90" s="31">
        <f t="shared" si="50"/>
        <v>1.0035201630786972E-7</v>
      </c>
      <c r="Q90" s="4">
        <f t="shared" si="44"/>
        <v>2046.1908148683435</v>
      </c>
      <c r="R90" s="32">
        <f t="shared" si="45"/>
        <v>62.41092887381501</v>
      </c>
      <c r="S90" s="32">
        <f t="shared" si="46"/>
        <v>7605.0600413109714</v>
      </c>
      <c r="T90" s="32">
        <f t="shared" si="47"/>
        <v>313.28864027891711</v>
      </c>
    </row>
    <row r="91" spans="6:20">
      <c r="F91" s="32">
        <f t="shared" si="36"/>
        <v>0.26346936334187848</v>
      </c>
      <c r="G91" s="32">
        <f t="shared" si="37"/>
        <v>8.1121753938877723E-3</v>
      </c>
      <c r="H91" s="32">
        <f t="shared" si="48"/>
        <v>3.0789824255055394E-2</v>
      </c>
      <c r="I91" s="32">
        <f t="shared" si="38"/>
        <v>15.207963267948966</v>
      </c>
      <c r="J91" s="30">
        <f t="shared" si="39"/>
        <v>0.89691116283794314</v>
      </c>
      <c r="K91" s="4">
        <f t="shared" si="40"/>
        <v>0.56156662343068642</v>
      </c>
      <c r="L91" s="31">
        <f t="shared" si="49"/>
        <v>1.2808482507077246</v>
      </c>
      <c r="M91" s="4">
        <f t="shared" si="41"/>
        <v>7.8088702811950211E-2</v>
      </c>
      <c r="N91" s="4">
        <f t="shared" si="42"/>
        <v>7.2432539742113541E-2</v>
      </c>
      <c r="O91" s="46">
        <f t="shared" si="43"/>
        <v>-2.9994413341949411E-8</v>
      </c>
      <c r="P91" s="31">
        <f t="shared" si="50"/>
        <v>2.9994413341949411E-8</v>
      </c>
      <c r="Q91" s="4">
        <f t="shared" si="44"/>
        <v>2037.4737593525513</v>
      </c>
      <c r="R91" s="32">
        <f t="shared" si="45"/>
        <v>62.733458974752082</v>
      </c>
      <c r="S91" s="32">
        <f t="shared" si="46"/>
        <v>7594.3013045496054</v>
      </c>
      <c r="T91" s="32">
        <f t="shared" si="47"/>
        <v>313.44429238917036</v>
      </c>
    </row>
    <row r="92" spans="6:20">
      <c r="F92" s="32">
        <f t="shared" si="36"/>
        <v>0.25851918812095681</v>
      </c>
      <c r="G92" s="32">
        <f t="shared" si="37"/>
        <v>8.1011974127665233E-3</v>
      </c>
      <c r="H92" s="32">
        <f t="shared" si="48"/>
        <v>3.1336928881952504E-2</v>
      </c>
      <c r="I92" s="32">
        <f t="shared" si="38"/>
        <v>15.207963267948964</v>
      </c>
      <c r="J92" s="30">
        <f t="shared" si="39"/>
        <v>0.85974261238132133</v>
      </c>
      <c r="K92" s="4">
        <f t="shared" si="40"/>
        <v>0.56299463627607105</v>
      </c>
      <c r="L92" s="31">
        <f t="shared" si="49"/>
        <v>1.2883014329126947</v>
      </c>
      <c r="M92" s="4">
        <f t="shared" si="41"/>
        <v>7.5165537282514364E-2</v>
      </c>
      <c r="N92" s="4">
        <f t="shared" si="42"/>
        <v>6.9910664614953696E-2</v>
      </c>
      <c r="O92" s="46">
        <f t="shared" si="43"/>
        <v>-1.3398456699675876E-7</v>
      </c>
      <c r="P92" s="31">
        <f t="shared" si="50"/>
        <v>1.3398456699675876E-7</v>
      </c>
      <c r="Q92" s="4">
        <f t="shared" si="44"/>
        <v>2007.6406838014329</v>
      </c>
      <c r="R92" s="32">
        <f t="shared" si="45"/>
        <v>62.913293328799988</v>
      </c>
      <c r="S92" s="32">
        <f t="shared" si="46"/>
        <v>7501.5633999355441</v>
      </c>
      <c r="T92" s="32">
        <f t="shared" si="47"/>
        <v>310.76638691381874</v>
      </c>
    </row>
    <row r="93" spans="6:20">
      <c r="F93" s="32">
        <f t="shared" si="36"/>
        <v>0.28226648923195014</v>
      </c>
      <c r="G93" s="32">
        <f t="shared" si="37"/>
        <v>8.2738488143316788E-3</v>
      </c>
      <c r="H93" s="32">
        <f t="shared" si="48"/>
        <v>2.9312189473305536E-2</v>
      </c>
      <c r="I93" s="32">
        <f t="shared" si="38"/>
        <v>15.207963267948966</v>
      </c>
      <c r="J93" s="30">
        <f t="shared" si="39"/>
        <v>0.80854456637208838</v>
      </c>
      <c r="K93" s="4">
        <f t="shared" si="40"/>
        <v>0.55641770099160459</v>
      </c>
      <c r="L93" s="31">
        <f t="shared" si="49"/>
        <v>1.2543730943174394</v>
      </c>
      <c r="M93" s="4">
        <f t="shared" si="41"/>
        <v>6.785811566912453E-2</v>
      </c>
      <c r="N93" s="4">
        <f t="shared" si="42"/>
        <v>6.3546003606110485E-2</v>
      </c>
      <c r="O93" s="46">
        <f t="shared" si="43"/>
        <v>-2.2433584758729808E-6</v>
      </c>
      <c r="P93" s="31">
        <f t="shared" si="50"/>
        <v>2.2433584758729808E-6</v>
      </c>
      <c r="Q93" s="4">
        <f t="shared" si="44"/>
        <v>1830.9080057549409</v>
      </c>
      <c r="R93" s="32">
        <f t="shared" si="45"/>
        <v>53.667922372880803</v>
      </c>
      <c r="S93" s="32">
        <f t="shared" si="46"/>
        <v>6880.3050369695302</v>
      </c>
      <c r="T93" s="32">
        <f t="shared" si="47"/>
        <v>278.04744743081926</v>
      </c>
    </row>
    <row r="94" spans="6:20">
      <c r="F94" s="32">
        <f t="shared" si="36"/>
        <v>0.31379096593905248</v>
      </c>
      <c r="G94" s="32">
        <f t="shared" si="37"/>
        <v>8.4905297398573248E-3</v>
      </c>
      <c r="H94" s="32">
        <f t="shared" si="48"/>
        <v>2.7057916452274275E-2</v>
      </c>
      <c r="I94" s="32">
        <f t="shared" si="38"/>
        <v>15.207963267948964</v>
      </c>
      <c r="J94" s="30">
        <f t="shared" si="39"/>
        <v>0.73695842990994831</v>
      </c>
      <c r="K94" s="4">
        <f t="shared" si="40"/>
        <v>0.54734753415507409</v>
      </c>
      <c r="L94" s="31">
        <f t="shared" si="49"/>
        <v>1.2092003809885126</v>
      </c>
      <c r="M94" s="4">
        <f t="shared" si="41"/>
        <v>6.0319425160213373E-2</v>
      </c>
      <c r="N94" s="4">
        <f t="shared" si="42"/>
        <v>5.6887975197756249E-2</v>
      </c>
      <c r="O94" s="46">
        <f t="shared" si="43"/>
        <v>1.3533100751139671E-9</v>
      </c>
      <c r="P94" s="31">
        <f t="shared" si="50"/>
        <v>1.3533100751139671E-9</v>
      </c>
      <c r="Q94" s="4">
        <f t="shared" si="44"/>
        <v>1592.3744457032744</v>
      </c>
      <c r="R94" s="32">
        <f t="shared" si="45"/>
        <v>43.086334712575756</v>
      </c>
      <c r="S94" s="32">
        <f t="shared" si="46"/>
        <v>6019.1015379981573</v>
      </c>
      <c r="T94" s="32">
        <f t="shared" si="47"/>
        <v>235.8200370887408</v>
      </c>
    </row>
    <row r="95" spans="6:20">
      <c r="F95" s="32">
        <f t="shared" si="36"/>
        <v>0.35981608287588468</v>
      </c>
      <c r="G95" s="32">
        <f t="shared" si="37"/>
        <v>8.7684303645099507E-3</v>
      </c>
      <c r="H95" s="32">
        <f t="shared" si="48"/>
        <v>2.4369200771758002E-2</v>
      </c>
      <c r="I95" s="32">
        <f t="shared" si="38"/>
        <v>15.207963267948967</v>
      </c>
      <c r="J95" s="30">
        <f t="shared" si="39"/>
        <v>0.63361701408713356</v>
      </c>
      <c r="K95" s="4">
        <f t="shared" si="40"/>
        <v>0.5337093353468485</v>
      </c>
      <c r="L95" s="31">
        <f t="shared" si="49"/>
        <v>1.1445850749421418</v>
      </c>
      <c r="M95" s="4">
        <f t="shared" si="41"/>
        <v>5.2063385745209897E-2</v>
      </c>
      <c r="N95" s="4">
        <f t="shared" si="42"/>
        <v>4.94869286876016E-2</v>
      </c>
      <c r="O95" s="46">
        <f t="shared" si="43"/>
        <v>-1.1235939845199994E-8</v>
      </c>
      <c r="P95" s="31">
        <f t="shared" si="50"/>
        <v>1.1235939845199994E-8</v>
      </c>
      <c r="Q95" s="4">
        <f t="shared" si="44"/>
        <v>1268.6975245082574</v>
      </c>
      <c r="R95" s="32">
        <f t="shared" si="45"/>
        <v>30.917144693374095</v>
      </c>
      <c r="S95" s="32">
        <f t="shared" si="46"/>
        <v>4826.325451676048</v>
      </c>
      <c r="T95" s="32">
        <f t="shared" si="47"/>
        <v>181.2477551948125</v>
      </c>
    </row>
    <row r="96" spans="6:20">
      <c r="F96" s="32">
        <f t="shared" si="36"/>
        <v>0.44251931101347242</v>
      </c>
      <c r="G96" s="32">
        <f t="shared" si="37"/>
        <v>9.0903193843157124E-3</v>
      </c>
      <c r="H96" s="32">
        <f t="shared" si="48"/>
        <v>2.0542198177739997E-2</v>
      </c>
      <c r="I96" s="32">
        <f t="shared" si="38"/>
        <v>15.207963267948962</v>
      </c>
      <c r="J96" s="30">
        <f t="shared" si="39"/>
        <v>0.47178291532587074</v>
      </c>
      <c r="K96" s="4">
        <f t="shared" si="40"/>
        <v>0.50821126247653436</v>
      </c>
      <c r="L96" s="31">
        <f t="shared" si="49"/>
        <v>1.0333934547500392</v>
      </c>
      <c r="M96" s="4">
        <f t="shared" si="41"/>
        <v>4.1588914019554023E-2</v>
      </c>
      <c r="N96" s="4">
        <f t="shared" si="42"/>
        <v>3.9928337811373116E-2</v>
      </c>
      <c r="O96" s="46">
        <f t="shared" si="43"/>
        <v>-9.7092808737375691E-8</v>
      </c>
      <c r="P96" s="31">
        <f t="shared" si="50"/>
        <v>9.7092808737375691E-8</v>
      </c>
      <c r="Q96" s="4">
        <f t="shared" si="44"/>
        <v>812.43015550138546</v>
      </c>
      <c r="R96" s="32">
        <f t="shared" si="45"/>
        <v>16.689101259881582</v>
      </c>
      <c r="S96" s="32">
        <f t="shared" si="46"/>
        <v>3115.5505480999036</v>
      </c>
      <c r="T96" s="32">
        <f t="shared" si="47"/>
        <v>108.96167194051156</v>
      </c>
    </row>
    <row r="97" spans="6:20">
      <c r="F97" s="32">
        <f t="shared" si="36"/>
        <v>0.52927707824374925</v>
      </c>
      <c r="G97" s="32">
        <f t="shared" si="37"/>
        <v>9.0454127780515113E-3</v>
      </c>
      <c r="H97" s="32">
        <f t="shared" si="48"/>
        <v>1.7090127552974826E-2</v>
      </c>
      <c r="I97" s="32">
        <f t="shared" si="38"/>
        <v>15.207963267948964</v>
      </c>
      <c r="J97" s="30">
        <f t="shared" si="39"/>
        <v>0.34227197185907654</v>
      </c>
      <c r="K97" s="4">
        <f t="shared" si="40"/>
        <v>0.47958765754057359</v>
      </c>
      <c r="L97" s="31">
        <f t="shared" si="49"/>
        <v>0.92155319620991549</v>
      </c>
      <c r="M97" s="4">
        <f t="shared" si="41"/>
        <v>3.3526952329842277E-2</v>
      </c>
      <c r="N97" s="4">
        <f t="shared" si="42"/>
        <v>3.2439359471239416E-2</v>
      </c>
      <c r="O97" s="46">
        <f t="shared" si="43"/>
        <v>-6.1552198060699226E-8</v>
      </c>
      <c r="P97" s="31">
        <f t="shared" si="50"/>
        <v>6.1552198060699226E-8</v>
      </c>
      <c r="Q97" s="4">
        <f t="shared" si="44"/>
        <v>495.65581785737567</v>
      </c>
      <c r="R97" s="32">
        <f t="shared" si="45"/>
        <v>8.4708211495566061</v>
      </c>
      <c r="S97" s="32">
        <f t="shared" si="46"/>
        <v>1912.56878587608</v>
      </c>
      <c r="T97" s="32">
        <f t="shared" si="47"/>
        <v>62.18856640930845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15.207963267948964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L193:L194"/>
    <mergeCell ref="L196:L197"/>
    <mergeCell ref="L198:L199"/>
    <mergeCell ref="L201:L205"/>
    <mergeCell ref="H2:J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719B-3AF2-4817-832B-3F2CD315D376}">
  <sheetPr codeName="Sheet18"/>
  <dimension ref="A1:AF249"/>
  <sheetViews>
    <sheetView topLeftCell="B1" zoomScale="55" zoomScaleNormal="55" workbookViewId="0">
      <selection activeCell="V11" sqref="V11:AB54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4" max="14" width="14" bestFit="1" customWidth="1"/>
    <col min="15" max="15" width="6.2851562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0.45</v>
      </c>
      <c r="H2" s="81" t="s">
        <v>4</v>
      </c>
      <c r="I2" s="81"/>
      <c r="J2" s="81"/>
      <c r="L2" s="63" t="s">
        <v>5</v>
      </c>
      <c r="M2" s="61">
        <f>AVERAGE(S3:S4)</f>
        <v>1.5803568644983302E-7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1.6199999999999999</v>
      </c>
      <c r="H3" s="5" t="s">
        <v>14</v>
      </c>
      <c r="I3" s="1">
        <f>((0.02/2)*(S57+2*SUM(S58:S96)+S97)+((F53-F52)/2)*(S96+S97))*B6</f>
        <v>385.94368415772067</v>
      </c>
      <c r="J3" s="1" t="s">
        <v>15</v>
      </c>
      <c r="L3" s="63" t="s">
        <v>16</v>
      </c>
      <c r="M3" s="61">
        <f>AVERAGE(T3:T4)</f>
        <v>-1.3169640537486071E-7</v>
      </c>
      <c r="O3" s="50">
        <f>0.75*PI()*$B$8*J40*$B$5/$B$10*(SQRT(1+($F$2/((0.75*PI())))^2))</f>
        <v>1343196.7495296136</v>
      </c>
      <c r="P3" s="1">
        <f>2*(1+2*C40)*(((0.044)/((O3)^(1/6)))-((5)/((O3)^(2/3))))</f>
        <v>8.302245455260357E-3</v>
      </c>
      <c r="Q3" s="1">
        <f>2*(1+2*L40)*((0.044/(K40^(1/6)))-(5/(K40^(2/3))))</f>
        <v>8.314303177136266E-3</v>
      </c>
      <c r="R3" s="1">
        <f>P3-Q3</f>
        <v>-1.2057721875909089E-5</v>
      </c>
      <c r="S3" s="61">
        <f>-R3*0.3*($B$4)*(I40*$B$2)</f>
        <v>1.1065313488456766E-5</v>
      </c>
      <c r="T3" s="61">
        <f>R3*0.25*(I40*$B$2)</f>
        <v>-9.2210945737139728E-6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15.69935739518883</v>
      </c>
      <c r="J4" s="1" t="s">
        <v>20</v>
      </c>
      <c r="L4" s="63" t="s">
        <v>21</v>
      </c>
      <c r="M4" s="61">
        <f>I5-M2</f>
        <v>0.51700687771228904</v>
      </c>
      <c r="O4" s="50">
        <f>0.75*PI()*$B$8*J41*$B$5/$B$10*(SQRT(1+($F$2/((0.75*PI())))^2))</f>
        <v>1326823.6268207463</v>
      </c>
      <c r="P4" s="1">
        <f>2*(1+2*C41)*(((0.044)/((O4)^(1/6)))-((5)/((O4)^(2/3))))</f>
        <v>8.2770477040571954E-3</v>
      </c>
      <c r="Q4" s="1">
        <f>2*(1+2*L41)*((0.044/(K41^(1/6)))-(5/(K41^(2/3))))</f>
        <v>8.2651898576517804E-3</v>
      </c>
      <c r="R4" s="1">
        <f>P4-Q4</f>
        <v>1.185784640541504E-5</v>
      </c>
      <c r="S4" s="61">
        <f>-R4*0.3*($B$4)*(I41*$B$2)</f>
        <v>-1.07492421155571E-5</v>
      </c>
      <c r="T4" s="61">
        <f>R4*0.25*(I41*$B$2)</f>
        <v>8.9577017629642513E-6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0.51700703574797546</v>
      </c>
      <c r="J5" s="1" t="s">
        <v>24</v>
      </c>
      <c r="L5" s="63" t="s">
        <v>25</v>
      </c>
      <c r="M5" s="61">
        <f>I6-M3</f>
        <v>8.7628182143588113E-2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8.7628050447182734E-2</v>
      </c>
      <c r="J6" s="1" t="s">
        <v>24</v>
      </c>
      <c r="L6" s="63" t="s">
        <v>29</v>
      </c>
      <c r="M6" s="61">
        <f>10*M5</f>
        <v>0.87628182143588118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0.87628050447182737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0.42255763102910382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2.7822298469976778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306916.5455197976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0.62151408457355639</v>
      </c>
      <c r="P13" s="43">
        <v>0.9713325619747758</v>
      </c>
      <c r="Q13" s="38">
        <f>N13-P13</f>
        <v>3.8481648711497063E-2</v>
      </c>
      <c r="R13" s="45">
        <f>DEGREES(N13)</f>
        <v>57.858092364657949</v>
      </c>
      <c r="S13" s="45">
        <f t="shared" ref="S13:U28" si="3">DEGREES(O13)</f>
        <v>35.610133954001689</v>
      </c>
      <c r="T13" s="45">
        <f t="shared" si="3"/>
        <v>55.653256304784122</v>
      </c>
      <c r="U13" s="45">
        <f t="shared" si="3"/>
        <v>2.2048360598738244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2.9690482540782179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336224.96808732598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0.57713997441266907</v>
      </c>
      <c r="P14" s="43">
        <v>0.92886170646529886</v>
      </c>
      <c r="Q14" s="38">
        <f t="shared" ref="Q14:Q54" si="10">N14-P14</f>
        <v>3.7172721084103189E-2</v>
      </c>
      <c r="R14" s="45">
        <f t="shared" ref="R14:U54" si="11">DEGREES(N14)</f>
        <v>55.34969556291724</v>
      </c>
      <c r="S14" s="45">
        <f t="shared" si="3"/>
        <v>33.06768472213426</v>
      </c>
      <c r="T14" s="45">
        <f t="shared" si="3"/>
        <v>53.219855531781157</v>
      </c>
      <c r="U14" s="45">
        <f t="shared" si="3"/>
        <v>2.1298400311360828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3.1610156923045483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367226.40118659276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0.53808612211758822</v>
      </c>
      <c r="P15" s="43">
        <v>0.88977751544763262</v>
      </c>
      <c r="Q15" s="38">
        <f t="shared" si="10"/>
        <v>3.4973938797265736E-2</v>
      </c>
      <c r="R15" s="45">
        <f t="shared" si="11"/>
        <v>52.984355426817935</v>
      </c>
      <c r="S15" s="45">
        <f t="shared" si="3"/>
        <v>30.830063811898825</v>
      </c>
      <c r="T15" s="45">
        <f t="shared" si="3"/>
        <v>50.980496340785756</v>
      </c>
      <c r="U15" s="45">
        <f t="shared" si="3"/>
        <v>2.0038590860321732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3.3572490133108652</v>
      </c>
      <c r="I16" s="34">
        <f t="shared" si="1"/>
        <v>0.58559340000000004</v>
      </c>
      <c r="J16" s="33">
        <f t="shared" si="6"/>
        <v>0.140542416</v>
      </c>
      <c r="K16" s="33">
        <f t="shared" si="7"/>
        <v>399860.92156298744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0.50355000455063681</v>
      </c>
      <c r="P16" s="43">
        <v>0.85382559696558458</v>
      </c>
      <c r="Q16" s="38">
        <f t="shared" si="10"/>
        <v>3.2061051053898115E-2</v>
      </c>
      <c r="R16" s="45">
        <f t="shared" si="11"/>
        <v>50.757566058507848</v>
      </c>
      <c r="S16" s="45">
        <f t="shared" si="3"/>
        <v>28.851290034544888</v>
      </c>
      <c r="T16" s="45">
        <f t="shared" si="3"/>
        <v>48.920603146366027</v>
      </c>
      <c r="U16" s="45">
        <f t="shared" si="3"/>
        <v>1.8369629121418221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3.5570422721958841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434079.87960528518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0.47286028084451664</v>
      </c>
      <c r="P17" s="43">
        <v>0.82075208919592946</v>
      </c>
      <c r="Q17" s="38">
        <f t="shared" si="10"/>
        <v>2.8588957952979999E-2</v>
      </c>
      <c r="R17" s="45">
        <f t="shared" si="11"/>
        <v>48.663657368854373</v>
      </c>
      <c r="S17" s="45">
        <f t="shared" si="3"/>
        <v>27.092898391761612</v>
      </c>
      <c r="T17" s="45">
        <f t="shared" si="3"/>
        <v>47.025630737471651</v>
      </c>
      <c r="U17" s="45">
        <f t="shared" si="3"/>
        <v>1.6380266313827234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3.7598279978518465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469843.6557307443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0.44545749391059819</v>
      </c>
      <c r="P18" s="43">
        <v>0.79031381450238714</v>
      </c>
      <c r="Q18" s="38">
        <f t="shared" si="10"/>
        <v>2.4688496133202009E-2</v>
      </c>
      <c r="R18" s="45">
        <f t="shared" si="11"/>
        <v>46.696192692829342</v>
      </c>
      <c r="S18" s="45">
        <f t="shared" si="3"/>
        <v>25.522834353551847</v>
      </c>
      <c r="T18" s="45">
        <f t="shared" si="3"/>
        <v>45.281646061871818</v>
      </c>
      <c r="U18" s="45">
        <f t="shared" si="3"/>
        <v>1.4145466309575279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3.9651470942580791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507065.16100197774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0.42087568477531845</v>
      </c>
      <c r="P19" s="43">
        <v>0.75927293631806991</v>
      </c>
      <c r="Q19" s="38">
        <f t="shared" si="10"/>
        <v>2.3477438124336003E-2</v>
      </c>
      <c r="R19" s="45">
        <f t="shared" si="11"/>
        <v>44.848292867834715</v>
      </c>
      <c r="S19" s="45">
        <f t="shared" si="3"/>
        <v>24.114400437304184</v>
      </c>
      <c r="T19" s="45">
        <f t="shared" si="3"/>
        <v>43.50313474953073</v>
      </c>
      <c r="U19" s="45">
        <f t="shared" si="3"/>
        <v>1.3451581183039887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4.1726256054439457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545766.69914784806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0.39872617220421624</v>
      </c>
      <c r="P20" s="43">
        <v>0.73044538164436834</v>
      </c>
      <c r="Q20" s="38">
        <f t="shared" si="10"/>
        <v>2.2016514843492319E-2</v>
      </c>
      <c r="R20" s="45">
        <f t="shared" si="11"/>
        <v>43.112890913164236</v>
      </c>
      <c r="S20" s="45">
        <f t="shared" si="3"/>
        <v>22.845326848708069</v>
      </c>
      <c r="T20" s="45">
        <f t="shared" si="3"/>
        <v>41.851437533045001</v>
      </c>
      <c r="U20" s="45">
        <f t="shared" si="3"/>
        <v>1.26145338011924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4.381956807835981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585926.15032571438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0.3786838080558097</v>
      </c>
      <c r="P21" s="43">
        <v>0.70363215470578289</v>
      </c>
      <c r="Q21" s="38">
        <f t="shared" si="10"/>
        <v>2.0381473580380116E-2</v>
      </c>
      <c r="R21" s="45">
        <f t="shared" si="11"/>
        <v>41.482925210750736</v>
      </c>
      <c r="S21" s="45">
        <f t="shared" si="3"/>
        <v>21.69698397154006</v>
      </c>
      <c r="T21" s="45">
        <f t="shared" si="3"/>
        <v>40.315152794337564</v>
      </c>
      <c r="U21" s="45">
        <f t="shared" si="3"/>
        <v>1.1677724164131718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4.5928873866778241</v>
      </c>
      <c r="I22" s="34">
        <f t="shared" si="1"/>
        <v>0.671763</v>
      </c>
      <c r="J22" s="33">
        <f t="shared" si="6"/>
        <v>0.16122312</v>
      </c>
      <c r="K22" s="33">
        <f t="shared" si="7"/>
        <v>627525.11380410613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0.36047558805912067</v>
      </c>
      <c r="P22" s="43">
        <v>0.6786532714106821</v>
      </c>
      <c r="Q22" s="38">
        <f t="shared" si="10"/>
        <v>1.8631606854650484E-2</v>
      </c>
      <c r="R22" s="45">
        <f t="shared" si="11"/>
        <v>39.951480642896946</v>
      </c>
      <c r="S22" s="45">
        <f t="shared" si="3"/>
        <v>20.65372981328407</v>
      </c>
      <c r="T22" s="45">
        <f t="shared" si="3"/>
        <v>38.883968204578458</v>
      </c>
      <c r="U22" s="45">
        <f t="shared" si="3"/>
        <v>1.0675124383184873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4.8052067266766878</v>
      </c>
      <c r="I23" s="34">
        <f t="shared" si="1"/>
        <v>0.68610199999999999</v>
      </c>
      <c r="J23" s="33">
        <f t="shared" si="6"/>
        <v>0.16466448</v>
      </c>
      <c r="K23" s="33">
        <f t="shared" si="7"/>
        <v>670548.19232264312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0.34387133030896805</v>
      </c>
      <c r="P23" s="43">
        <v>0.6553469636051994</v>
      </c>
      <c r="Q23" s="38">
        <f t="shared" si="10"/>
        <v>1.6812270133354956E-2</v>
      </c>
      <c r="R23" s="45">
        <f t="shared" si="11"/>
        <v>38.511887253966577</v>
      </c>
      <c r="S23" s="45">
        <f t="shared" si="3"/>
        <v>19.702375922252937</v>
      </c>
      <c r="T23" s="45">
        <f t="shared" si="3"/>
        <v>37.548615131291491</v>
      </c>
      <c r="U23" s="45">
        <f t="shared" si="3"/>
        <v>0.96327212267508466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5.0187385749731996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712248.83070285246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0.32867609442620016</v>
      </c>
      <c r="P24" s="43">
        <v>0.63298552901956384</v>
      </c>
      <c r="Q24" s="38">
        <f t="shared" si="10"/>
        <v>1.5540166777298303E-2</v>
      </c>
      <c r="R24" s="45">
        <f t="shared" si="11"/>
        <v>37.157785274945311</v>
      </c>
      <c r="S24" s="45">
        <f t="shared" si="3"/>
        <v>18.831753037464591</v>
      </c>
      <c r="T24" s="45">
        <f t="shared" si="3"/>
        <v>36.267399305676705</v>
      </c>
      <c r="U24" s="45">
        <f t="shared" si="3"/>
        <v>0.89038596926861069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5.2333345144543983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755115.88567775546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0.31472403221585366</v>
      </c>
      <c r="P25" s="43">
        <v>0.6120397585603683</v>
      </c>
      <c r="Q25" s="38">
        <f t="shared" si="10"/>
        <v>1.4239603012372704E-2</v>
      </c>
      <c r="R25" s="45">
        <f t="shared" si="11"/>
        <v>35.883164214265733</v>
      </c>
      <c r="S25" s="45">
        <f t="shared" si="3"/>
        <v>18.032358757307769</v>
      </c>
      <c r="T25" s="45">
        <f t="shared" si="3"/>
        <v>35.067295059715001</v>
      </c>
      <c r="U25" s="45">
        <f t="shared" si="3"/>
        <v>0.81586915455072928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5.448868823422508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799138.4899398546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0.30187340017474751</v>
      </c>
      <c r="P26" s="43">
        <v>0.59238953209989731</v>
      </c>
      <c r="Q26" s="38">
        <f t="shared" si="10"/>
        <v>1.2932234205487836E-2</v>
      </c>
      <c r="R26" s="45">
        <f t="shared" si="11"/>
        <v>34.682382456702889</v>
      </c>
      <c r="S26" s="45">
        <f t="shared" si="3"/>
        <v>17.296071777276801</v>
      </c>
      <c r="T26" s="45">
        <f t="shared" si="3"/>
        <v>33.941420017053723</v>
      </c>
      <c r="U26" s="45">
        <f t="shared" si="3"/>
        <v>0.74096243964917241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5.6652344018568552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844307.35871654307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0.29000250835622582</v>
      </c>
      <c r="P27" s="43">
        <v>0.57392627242751215</v>
      </c>
      <c r="Q27" s="38">
        <f t="shared" si="10"/>
        <v>1.1634703894693788E-2</v>
      </c>
      <c r="R27" s="45">
        <f t="shared" si="11"/>
        <v>33.550172590822328</v>
      </c>
      <c r="S27" s="45">
        <f t="shared" si="3"/>
        <v>16.61591977701913</v>
      </c>
      <c r="T27" s="45">
        <f t="shared" si="3"/>
        <v>32.883553161771957</v>
      </c>
      <c r="U27" s="45">
        <f t="shared" si="3"/>
        <v>0.66661942905037541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5.8823395226329387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890614.51871687151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0.27900642143684495</v>
      </c>
      <c r="P28" s="43">
        <v>0.55655213430022576</v>
      </c>
      <c r="Q28" s="38">
        <f t="shared" si="10"/>
        <v>1.0359370640783627E-2</v>
      </c>
      <c r="R28" s="45">
        <f t="shared" si="11"/>
        <v>32.481636590529753</v>
      </c>
      <c r="S28" s="45">
        <f t="shared" si="3"/>
        <v>15.985890405379594</v>
      </c>
      <c r="T28" s="45">
        <v>0</v>
      </c>
      <c r="U28" s="45">
        <f t="shared" si="3"/>
        <v>0.59354821612863706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6.1001052244618794</v>
      </c>
      <c r="I29" s="34">
        <f t="shared" si="1"/>
        <v>0.75179680000000004</v>
      </c>
      <c r="J29" s="33">
        <f t="shared" si="6"/>
        <v>0.180431232</v>
      </c>
      <c r="K29" s="33">
        <f t="shared" si="7"/>
        <v>932753.81438923173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0.26879426361495545</v>
      </c>
      <c r="P29" s="43">
        <v>0.53992472702705485</v>
      </c>
      <c r="Q29" s="38">
        <f t="shared" si="10"/>
        <v>9.3693799675310663E-3</v>
      </c>
      <c r="R29" s="45">
        <f t="shared" si="11"/>
        <v>31.472234042197247</v>
      </c>
      <c r="S29" s="45">
        <f t="shared" si="11"/>
        <v>15.400776862463815</v>
      </c>
      <c r="T29" s="45">
        <f t="shared" si="11"/>
        <v>30.935408113403295</v>
      </c>
      <c r="U29" s="45">
        <f t="shared" si="11"/>
        <v>0.53682592879395041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6.3184632069764577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975639.17274499394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0.25928700869703208</v>
      </c>
      <c r="P30" s="43">
        <v>0.52424087167963707</v>
      </c>
      <c r="Q30" s="38">
        <f t="shared" si="10"/>
        <v>8.3946225709157218E-3</v>
      </c>
      <c r="R30" s="45">
        <f t="shared" si="11"/>
        <v>30.517765839421301</v>
      </c>
      <c r="S30" s="45">
        <f t="shared" si="11"/>
        <v>14.856051280911808</v>
      </c>
      <c r="T30" s="45">
        <f t="shared" si="11"/>
        <v>30.03678939550257</v>
      </c>
      <c r="U30" s="45">
        <f t="shared" si="11"/>
        <v>0.48097644391873146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6.5373541211069357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1019264.0110542343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0.25041566084676892</v>
      </c>
      <c r="P31" s="43">
        <v>0.50942757404904704</v>
      </c>
      <c r="Q31" s="38">
        <f t="shared" si="10"/>
        <v>7.4404291754255336E-3</v>
      </c>
      <c r="R31" s="45">
        <f t="shared" si="11"/>
        <v>29.614355150116502</v>
      </c>
      <c r="S31" s="45">
        <f t="shared" si="11"/>
        <v>14.347760490499274</v>
      </c>
      <c r="T31" s="45">
        <f t="shared" si="11"/>
        <v>29.188049960598619</v>
      </c>
      <c r="U31" s="45">
        <f t="shared" si="11"/>
        <v>0.42630518951788626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6.7567261724908541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1063622.5790162627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0.24211975077612161</v>
      </c>
      <c r="P32" s="43">
        <v>0.49541859284357892</v>
      </c>
      <c r="Q32" s="38">
        <f t="shared" si="10"/>
        <v>6.510645572759155E-3</v>
      </c>
      <c r="R32" s="45">
        <f t="shared" si="11"/>
        <v>28.758426975471835</v>
      </c>
      <c r="S32" s="45">
        <f t="shared" si="11"/>
        <v>13.872439856231106</v>
      </c>
      <c r="T32" s="45">
        <f t="shared" si="11"/>
        <v>28.385394462247202</v>
      </c>
      <c r="U32" s="45">
        <f t="shared" si="11"/>
        <v>0.3730325132246341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6.9765339742398229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1108709.8332154844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0.23434608748833619</v>
      </c>
      <c r="P33" s="43">
        <v>0.48215500990798871</v>
      </c>
      <c r="Q33" s="38">
        <f t="shared" si="10"/>
        <v>5.6066975507224615E-3</v>
      </c>
      <c r="R33" s="45">
        <f t="shared" si="11"/>
        <v>27.946687245478877</v>
      </c>
      <c r="S33" s="45">
        <f t="shared" si="11"/>
        <v>13.42704175848521</v>
      </c>
      <c r="T33" s="45">
        <f t="shared" si="11"/>
        <v>27.625447138816146</v>
      </c>
      <c r="U33" s="45">
        <f t="shared" si="11"/>
        <v>0.32124010666273284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7.1967375994857958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1144300.0142317209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0.22704771780967278</v>
      </c>
      <c r="P34" s="43">
        <v>0.46935499008460974</v>
      </c>
      <c r="Q34" s="38">
        <f t="shared" si="10"/>
        <v>4.9574696012232855E-3</v>
      </c>
      <c r="R34" s="45">
        <f t="shared" si="11"/>
        <v>27.176102110467237</v>
      </c>
      <c r="S34" s="45">
        <f t="shared" si="11"/>
        <v>13.008875978571547</v>
      </c>
      <c r="T34" s="45">
        <f t="shared" si="11"/>
        <v>26.892060025252739</v>
      </c>
      <c r="U34" s="45">
        <f t="shared" si="11"/>
        <v>0.28404208521449753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7.417301794885601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1179983.9955223631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0.22018305552410153</v>
      </c>
      <c r="P35" s="43">
        <v>0.45721808763642452</v>
      </c>
      <c r="Q35" s="38">
        <f t="shared" si="10"/>
        <v>4.3146482586913226E-3</v>
      </c>
      <c r="R35" s="45">
        <f t="shared" si="11"/>
        <v>26.443877873916211</v>
      </c>
      <c r="S35" s="45">
        <f t="shared" si="11"/>
        <v>12.615559801825684</v>
      </c>
      <c r="T35" s="45">
        <f t="shared" si="11"/>
        <v>26.196666738609728</v>
      </c>
      <c r="U35" s="45">
        <f t="shared" si="11"/>
        <v>0.24721113530648259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7.6381953245124752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1215756.8948245028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0.21371514949080461</v>
      </c>
      <c r="P36" s="43">
        <v>0.44569962943881297</v>
      </c>
      <c r="Q36" s="38">
        <f t="shared" si="10"/>
        <v>3.6780048648125119E-3</v>
      </c>
      <c r="R36" s="45">
        <f t="shared" si="11"/>
        <v>25.747441853171065</v>
      </c>
      <c r="S36" s="45">
        <f t="shared" si="11"/>
        <v>12.244976083830569</v>
      </c>
      <c r="T36" s="45">
        <f t="shared" si="11"/>
        <v>25.536707697388724</v>
      </c>
      <c r="U36" s="45">
        <f t="shared" si="11"/>
        <v>0.21073415578234184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7.8593904199260782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1251614.3717375724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0.20761106610846969</v>
      </c>
      <c r="P37" s="43">
        <v>0.43476035455358025</v>
      </c>
      <c r="Q37" s="38">
        <f t="shared" si="10"/>
        <v>3.0454411261299219E-3</v>
      </c>
      <c r="R37" s="45">
        <f t="shared" si="11"/>
        <v>25.084424338814244</v>
      </c>
      <c r="S37" s="45">
        <f t="shared" si="11"/>
        <v>11.895237868226838</v>
      </c>
      <c r="T37" s="45">
        <f t="shared" si="11"/>
        <v>24.90993341553143</v>
      </c>
      <c r="U37" s="45">
        <f t="shared" si="11"/>
        <v>0.17449092328281313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8.0808623171464724</v>
      </c>
      <c r="I38" s="34">
        <f t="shared" si="1"/>
        <v>0.78339000000000003</v>
      </c>
      <c r="J38" s="33">
        <f t="shared" si="6"/>
        <v>0.1880136</v>
      </c>
      <c r="K38" s="33">
        <f t="shared" si="7"/>
        <v>1287552.5553822459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0.2018413662337869</v>
      </c>
      <c r="P38" s="43">
        <v>0.42436564239901881</v>
      </c>
      <c r="Q38" s="38">
        <f t="shared" si="10"/>
        <v>2.4134667765450812E-3</v>
      </c>
      <c r="R38" s="45">
        <f t="shared" si="11"/>
        <v>24.452641740112796</v>
      </c>
      <c r="S38" s="45">
        <f t="shared" si="11"/>
        <v>11.564658416350353</v>
      </c>
      <c r="T38" s="45">
        <f t="shared" si="11"/>
        <v>24.31436027982172</v>
      </c>
      <c r="U38" s="45">
        <f t="shared" si="11"/>
        <v>0.13828146029107649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8.3025888651046902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1307139.3269763777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0.19637966043166591</v>
      </c>
      <c r="P39" s="43">
        <v>0.41418415246182583</v>
      </c>
      <c r="Q39" s="38">
        <f t="shared" si="10"/>
        <v>2.0782868981856772E-3</v>
      </c>
      <c r="R39" s="45">
        <f t="shared" si="11"/>
        <v>23.850080945149021</v>
      </c>
      <c r="S39" s="45">
        <f t="shared" si="11"/>
        <v>11.251725724946708</v>
      </c>
      <c r="T39" s="45">
        <f t="shared" si="11"/>
        <v>23.731003877265646</v>
      </c>
      <c r="U39" s="45">
        <f t="shared" si="11"/>
        <v>0.11907706788337433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8.5245501931581948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1325921.8295627711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0.19120222944044801</v>
      </c>
      <c r="P40" s="43">
        <v>0.40450084608011116</v>
      </c>
      <c r="Q40" s="38">
        <f t="shared" si="10"/>
        <v>1.7225281632471945E-3</v>
      </c>
      <c r="R40" s="45">
        <f t="shared" si="11"/>
        <v>23.274884883707784</v>
      </c>
      <c r="S40" s="45">
        <f t="shared" si="11"/>
        <v>10.955080780429688</v>
      </c>
      <c r="T40" s="45">
        <f t="shared" si="11"/>
        <v>23.176191289861301</v>
      </c>
      <c r="U40" s="45">
        <f t="shared" si="11"/>
        <v>9.8693593846485933E-2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8.7467284276360733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1343895.9815020785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0.18628769913979748</v>
      </c>
      <c r="P41" s="43">
        <v>0.39529633216469384</v>
      </c>
      <c r="Q41" s="38">
        <f t="shared" si="10"/>
        <v>1.3356614495627639E-3</v>
      </c>
      <c r="R41" s="45">
        <f t="shared" si="11"/>
        <v>22.725339253956722</v>
      </c>
      <c r="S41" s="45">
        <f t="shared" si="11"/>
        <v>10.673498935913251</v>
      </c>
      <c r="T41" s="45">
        <f t="shared" si="11"/>
        <v>22.648811490038451</v>
      </c>
      <c r="U41" s="45">
        <f t="shared" si="11"/>
        <v>7.652776391827204E-2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8.969107449261104</v>
      </c>
      <c r="I42" s="34">
        <f t="shared" si="1"/>
        <v>0.74610200000000004</v>
      </c>
      <c r="J42" s="33">
        <f t="shared" si="6"/>
        <v>0.17906448</v>
      </c>
      <c r="K42" s="33">
        <f t="shared" si="7"/>
        <v>1361058.1029373442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0.18161676123909487</v>
      </c>
      <c r="P42" s="43">
        <v>0.38655495681771995</v>
      </c>
      <c r="Q42" s="38">
        <f t="shared" si="10"/>
        <v>9.056998910016989E-4</v>
      </c>
      <c r="R42" s="45">
        <f t="shared" si="11"/>
        <v>22.199860356776998</v>
      </c>
      <c r="S42" s="45">
        <f t="shared" si="11"/>
        <v>10.405873907835296</v>
      </c>
      <c r="T42" s="45">
        <f t="shared" si="11"/>
        <v>22.147967575517139</v>
      </c>
      <c r="U42" s="45">
        <f t="shared" si="11"/>
        <v>5.1892781259856031E-2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9.191672684794403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1377404.8679395567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0.17717193245918705</v>
      </c>
      <c r="P43" s="43">
        <v>0.37826868527112095</v>
      </c>
      <c r="Q43" s="38">
        <f t="shared" si="10"/>
        <v>4.1512278468863739E-4</v>
      </c>
      <c r="R43" s="45">
        <f t="shared" si="11"/>
        <v>21.696983971540053</v>
      </c>
      <c r="S43" s="45">
        <f t="shared" si="11"/>
        <v>10.151203978088295</v>
      </c>
      <c r="T43" s="45">
        <f t="shared" si="11"/>
        <v>21.673199187997678</v>
      </c>
      <c r="U43" s="45">
        <f t="shared" si="11"/>
        <v>2.3784783542376915E-2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9.4144109274468448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1363140.1950659209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0.17293734623777893</v>
      </c>
      <c r="P44" s="43">
        <v>0.36938505523487397</v>
      </c>
      <c r="Q44" s="38">
        <f t="shared" si="10"/>
        <v>8.9274502233877007E-4</v>
      </c>
      <c r="R44" s="45">
        <f t="shared" si="11"/>
        <v>21.2153552021264</v>
      </c>
      <c r="S44" s="45">
        <f t="shared" si="11"/>
        <v>9.9085800596173588</v>
      </c>
      <c r="T44" s="45">
        <f t="shared" si="11"/>
        <v>21.164204680165074</v>
      </c>
      <c r="U44" s="45">
        <f t="shared" si="11"/>
        <v>5.1150521961323921E-2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9.6373101815649829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1346643.631824461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0.16889857200927824</v>
      </c>
      <c r="P45" s="43">
        <v>0.36095524196273215</v>
      </c>
      <c r="Q45" s="38">
        <f t="shared" si="10"/>
        <v>1.2654904697995684E-3</v>
      </c>
      <c r="R45" s="45">
        <f t="shared" si="11"/>
        <v>20.753719220521525</v>
      </c>
      <c r="S45" s="45">
        <f t="shared" si="11"/>
        <v>9.6771753419180637</v>
      </c>
      <c r="T45" s="45">
        <f t="shared" si="11"/>
        <v>20.681211957587983</v>
      </c>
      <c r="U45" s="45">
        <f t="shared" si="11"/>
        <v>7.2507262933543037E-2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9.8603595278768665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1327911.2632430587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0.16504245794121122</v>
      </c>
      <c r="P46" s="43">
        <v>0.35300527827895495</v>
      </c>
      <c r="Q46" s="38">
        <f t="shared" si="10"/>
        <v>1.4870247996626729E-3</v>
      </c>
      <c r="R46" s="45">
        <f t="shared" si="11"/>
        <v>20.310912836277229</v>
      </c>
      <c r="S46" s="45">
        <f t="shared" si="11"/>
        <v>9.4562362804968014</v>
      </c>
      <c r="T46" s="45">
        <f t="shared" si="11"/>
        <v>20.225712591225271</v>
      </c>
      <c r="U46" s="45">
        <f t="shared" si="11"/>
        <v>8.5200245051957918E-2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10.083549006213964</v>
      </c>
      <c r="I47" s="34">
        <f t="shared" si="1"/>
        <v>0.6372544</v>
      </c>
      <c r="J47" s="33">
        <f t="shared" si="6"/>
        <v>0.15294105599999999</v>
      </c>
      <c r="K47" s="33">
        <f t="shared" si="7"/>
        <v>1306939.5196933171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0.1613569936889552</v>
      </c>
      <c r="P47" s="43">
        <v>0.34558324626685355</v>
      </c>
      <c r="Q47" s="38">
        <f t="shared" si="10"/>
        <v>1.4904298689443207E-3</v>
      </c>
      <c r="R47" s="45">
        <f t="shared" si="11"/>
        <v>19.885856822671617</v>
      </c>
      <c r="S47" s="45">
        <f t="shared" si="11"/>
        <v>9.2450747332961924</v>
      </c>
      <c r="T47" s="45">
        <f t="shared" si="11"/>
        <v>19.80046148152087</v>
      </c>
      <c r="U47" s="45">
        <f t="shared" si="11"/>
        <v>8.5395341150745985E-2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10.30686951313907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1283725.1398717652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0.15783119028815887</v>
      </c>
      <c r="P48" s="43">
        <v>0.33877162937799843</v>
      </c>
      <c r="Q48" s="38">
        <f t="shared" si="10"/>
        <v>1.1757297376178144E-3</v>
      </c>
      <c r="R48" s="45">
        <f t="shared" si="11"/>
        <v>19.477548933942966</v>
      </c>
      <c r="S48" s="45">
        <f t="shared" si="11"/>
        <v>9.04306107903769</v>
      </c>
      <c r="T48" s="45">
        <f t="shared" si="11"/>
        <v>19.410184582129439</v>
      </c>
      <c r="U48" s="45">
        <f t="shared" si="11"/>
        <v>6.7364351813524431E-2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10.530312712330206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1049244.0710380122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0.15445497476335238</v>
      </c>
      <c r="P49" s="43">
        <v>0.32588372581847497</v>
      </c>
      <c r="Q49" s="38">
        <f t="shared" si="10"/>
        <v>7.2133663980093465E-3</v>
      </c>
      <c r="R49" s="45">
        <f t="shared" si="11"/>
        <v>19.085057552084535</v>
      </c>
      <c r="S49" s="45">
        <f t="shared" si="11"/>
        <v>8.8496181787397319</v>
      </c>
      <c r="T49" s="45">
        <f t="shared" si="11"/>
        <v>18.671762101397114</v>
      </c>
      <c r="U49" s="45">
        <f t="shared" si="11"/>
        <v>0.41329545068742035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10.753870955915414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803639.61993194802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0.15121909741059711</v>
      </c>
      <c r="P50" s="43">
        <v>0.31210399576471032</v>
      </c>
      <c r="Q50" s="38">
        <f t="shared" si="10"/>
        <v>1.4403751665395703E-2</v>
      </c>
      <c r="R50" s="45">
        <f t="shared" si="11"/>
        <v>18.707515906068526</v>
      </c>
      <c r="S50" s="45">
        <f t="shared" si="11"/>
        <v>8.6642160634048899</v>
      </c>
      <c r="T50" s="45">
        <f t="shared" si="11"/>
        <v>17.882241726486821</v>
      </c>
      <c r="U50" s="45">
        <f t="shared" si="11"/>
        <v>0.82527417958170457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10.977537215237742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546902.83908665401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0.14811505002650951</v>
      </c>
      <c r="P51" s="43">
        <v>0.29639431925693044</v>
      </c>
      <c r="Q51" s="38">
        <f t="shared" si="10"/>
        <v>2.377091746212151E-2</v>
      </c>
      <c r="R51" s="45">
        <f t="shared" si="11"/>
        <v>18.344116810808607</v>
      </c>
      <c r="S51" s="45">
        <f t="shared" si="11"/>
        <v>8.4863672488880475</v>
      </c>
      <c r="T51" s="45">
        <f t="shared" si="11"/>
        <v>16.982143565075216</v>
      </c>
      <c r="U51" s="45">
        <f t="shared" si="11"/>
        <v>1.3619732457333924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11.201305019764821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279025.49527600466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0.14513499361757129</v>
      </c>
      <c r="P52" s="43">
        <v>0.27534386971003982</v>
      </c>
      <c r="Q52" s="38">
        <f t="shared" si="10"/>
        <v>3.8712558711927525E-2</v>
      </c>
      <c r="R52" s="45">
        <f t="shared" si="11"/>
        <v>17.99410787753116</v>
      </c>
      <c r="S52" s="45">
        <f t="shared" si="11"/>
        <v>8.3156225939449744</v>
      </c>
      <c r="T52" s="45">
        <f t="shared" si="11"/>
        <v>15.776041649185307</v>
      </c>
      <c r="U52" s="45">
        <f t="shared" si="11"/>
        <v>2.2180662283458537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11.313225118623755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140906.71740136252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0.14368917941487097</v>
      </c>
      <c r="P53" s="43">
        <v>0.25793412451127529</v>
      </c>
      <c r="Q53" s="38">
        <f t="shared" si="10"/>
        <v>5.3151677153882471E-2</v>
      </c>
      <c r="R53" s="45">
        <f t="shared" si="11"/>
        <v>17.823903501857338</v>
      </c>
      <c r="S53" s="45">
        <f t="shared" si="11"/>
        <v>8.2327835421701749</v>
      </c>
      <c r="T53" s="45">
        <f t="shared" si="11"/>
        <v>14.778536726897952</v>
      </c>
      <c r="U53" s="45">
        <f t="shared" si="11"/>
        <v>3.0453667749593851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11.425168403052886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0.14227169434190834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8.1515676299666229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0.35332181477738916</v>
      </c>
      <c r="G57" s="32">
        <f t="shared" ref="G57:G98" si="37">2*(1+2*L13)*((0.044/(K13^(1/6)))-(5/(K13^(2/3))))</f>
        <v>1.2017332748051548E-2</v>
      </c>
      <c r="H57" s="32">
        <f>G57/F57</f>
        <v>3.401242789275008E-2</v>
      </c>
      <c r="I57" s="32">
        <f t="shared" ref="I57:I98" si="38">($B$2*$B$6)/(2*G13*TAN(O13))-0.5</f>
        <v>13.462634015954633</v>
      </c>
      <c r="J57" s="30">
        <f t="shared" ref="J57:J98" si="39">(2/PI())*ACOS((COSH((G13*I57)/$B$6))/COSH(I57))</f>
        <v>0.99998655785719492</v>
      </c>
      <c r="K57" s="4">
        <f t="shared" ref="K57:K98" si="40">(($B$2*J13*F57*COS(P13))/(8*PI()*J57*G13*(SIN(P13)^2)))*(1-H57*TAN(P13))</f>
        <v>0.23986954843319791</v>
      </c>
      <c r="L57" s="31">
        <f>K57/(1-K57)</f>
        <v>0.31556366139360958</v>
      </c>
      <c r="M57" s="4">
        <f t="shared" ref="M57:M98" si="41">(($B$2*J13*F57)/(8*PI()*J57*G13*COS(P13)))*(1+H57*_xlfn.COT(P13))</f>
        <v>0.5531463672606205</v>
      </c>
      <c r="N57" s="4">
        <f t="shared" ref="N57:N98" si="42">M57/(1+M57)</f>
        <v>0.35614567881083781</v>
      </c>
      <c r="O57" s="46">
        <f t="shared" ref="O57:O98" si="43">TAN(P13)-((1+L57)/(1-N57))*TAN(O13)</f>
        <v>-7.5286183287559538E-8</v>
      </c>
      <c r="P57" s="31">
        <f>ABS(O57)</f>
        <v>7.5286183287559538E-8</v>
      </c>
      <c r="Q57" s="4">
        <f t="shared" ref="Q57:Q98" si="44">0.5*$B$9*(H13^2)*J13*F57</f>
        <v>178.00646298124701</v>
      </c>
      <c r="R57" s="32">
        <f t="shared" ref="R57:R98" si="45">0.5*$B$9*(H13^2)*J13*G57</f>
        <v>6.0544319865931504</v>
      </c>
      <c r="S57" s="32">
        <f t="shared" ref="S57:S98" si="46">$B$2*(Q57*COS(P13)-R57*SIN(P13))</f>
        <v>381.72977305667871</v>
      </c>
      <c r="T57" s="32">
        <f t="shared" ref="T57:T98" si="47">$B$2*(Q57*SIN(P13)+R57*COS(P13))*G13</f>
        <v>14.436946453133642</v>
      </c>
    </row>
    <row r="58" spans="1:32">
      <c r="F58" s="32">
        <f t="shared" si="36"/>
        <v>0.36918937882189673</v>
      </c>
      <c r="G58" s="32">
        <f t="shared" si="37"/>
        <v>1.1801819690747379E-2</v>
      </c>
      <c r="H58" s="32">
        <f t="shared" ref="H58:H98" si="48">G58/F58</f>
        <v>3.1966845114579472E-2</v>
      </c>
      <c r="I58" s="32">
        <f t="shared" si="38"/>
        <v>13.462634015954633</v>
      </c>
      <c r="J58" s="30">
        <f t="shared" si="39"/>
        <v>0.99998243786071817</v>
      </c>
      <c r="K58" s="4">
        <f t="shared" si="40"/>
        <v>0.26572452145188846</v>
      </c>
      <c r="L58" s="31">
        <f t="shared" ref="L58:L98" si="49">K58/(1-K58)</f>
        <v>0.36188668859990741</v>
      </c>
      <c r="M58" s="4">
        <f t="shared" si="41"/>
        <v>0.50860582207344529</v>
      </c>
      <c r="N58" s="4">
        <f t="shared" si="42"/>
        <v>0.33713632456648718</v>
      </c>
      <c r="O58" s="46">
        <f t="shared" si="43"/>
        <v>-3.2007041461667995E-10</v>
      </c>
      <c r="P58" s="31">
        <f t="shared" ref="P58:P98" si="50">ABS(O58)</f>
        <v>3.2007041461667995E-10</v>
      </c>
      <c r="Q58" s="4">
        <f t="shared" si="44"/>
        <v>217.44449991097565</v>
      </c>
      <c r="R58" s="32">
        <f t="shared" si="45"/>
        <v>6.9510146496713485</v>
      </c>
      <c r="S58" s="32">
        <f t="shared" si="46"/>
        <v>498.5068097501956</v>
      </c>
      <c r="T58" s="32">
        <f t="shared" si="47"/>
        <v>18.830766632921208</v>
      </c>
    </row>
    <row r="59" spans="1:32">
      <c r="F59" s="32">
        <f t="shared" si="36"/>
        <v>0.38057133483506145</v>
      </c>
      <c r="G59" s="32">
        <f t="shared" si="37"/>
        <v>1.158223824467077E-2</v>
      </c>
      <c r="H59" s="32">
        <f t="shared" si="48"/>
        <v>3.0433816697441177E-2</v>
      </c>
      <c r="I59" s="32">
        <f t="shared" si="38"/>
        <v>13.46263401595464</v>
      </c>
      <c r="J59" s="30">
        <f t="shared" si="39"/>
        <v>0.99997703695116602</v>
      </c>
      <c r="K59" s="4">
        <f t="shared" si="40"/>
        <v>0.2894188524703365</v>
      </c>
      <c r="L59" s="31">
        <f t="shared" si="49"/>
        <v>0.40729880531801554</v>
      </c>
      <c r="M59" s="4">
        <f t="shared" si="41"/>
        <v>0.46923377146986639</v>
      </c>
      <c r="N59" s="4">
        <f t="shared" si="42"/>
        <v>0.31937311854765671</v>
      </c>
      <c r="O59" s="46">
        <f t="shared" si="43"/>
        <v>-2.3887616706907977E-7</v>
      </c>
      <c r="P59" s="31">
        <f t="shared" si="50"/>
        <v>2.3887616706907977E-7</v>
      </c>
      <c r="Q59" s="4">
        <f t="shared" si="44"/>
        <v>260.64454111027896</v>
      </c>
      <c r="R59" s="32">
        <f t="shared" si="45"/>
        <v>7.9324081873389014</v>
      </c>
      <c r="S59" s="32">
        <f t="shared" si="46"/>
        <v>631.73970943091888</v>
      </c>
      <c r="T59" s="32">
        <f t="shared" si="47"/>
        <v>23.903669285090732</v>
      </c>
    </row>
    <row r="60" spans="1:32">
      <c r="F60" s="32">
        <f t="shared" si="36"/>
        <v>0.38827142907108253</v>
      </c>
      <c r="G60" s="32">
        <f t="shared" si="37"/>
        <v>1.1360013455823619E-2</v>
      </c>
      <c r="H60" s="32">
        <f t="shared" si="48"/>
        <v>2.925791754237959E-2</v>
      </c>
      <c r="I60" s="32">
        <f t="shared" si="38"/>
        <v>13.462634015954636</v>
      </c>
      <c r="J60" s="30">
        <f t="shared" si="39"/>
        <v>0.9999699612075259</v>
      </c>
      <c r="K60" s="4">
        <f t="shared" si="40"/>
        <v>0.31111226663847286</v>
      </c>
      <c r="L60" s="31">
        <f t="shared" si="49"/>
        <v>0.45161533813406091</v>
      </c>
      <c r="M60" s="4">
        <f t="shared" si="41"/>
        <v>0.43443505671523402</v>
      </c>
      <c r="N60" s="4">
        <f t="shared" si="42"/>
        <v>0.3028614329254215</v>
      </c>
      <c r="O60" s="46">
        <f t="shared" si="43"/>
        <v>-4.0063440343018897E-8</v>
      </c>
      <c r="P60" s="31">
        <f t="shared" si="50"/>
        <v>4.0063440343018897E-8</v>
      </c>
      <c r="Q60" s="4">
        <f t="shared" si="44"/>
        <v>307.52467150936263</v>
      </c>
      <c r="R60" s="32">
        <f t="shared" si="45"/>
        <v>8.9975314812683038</v>
      </c>
      <c r="S60" s="32">
        <f t="shared" si="46"/>
        <v>781.17369944237987</v>
      </c>
      <c r="T60" s="32">
        <f t="shared" si="47"/>
        <v>29.667996460638378</v>
      </c>
    </row>
    <row r="61" spans="1:32">
      <c r="F61" s="32">
        <f t="shared" si="36"/>
        <v>0.39301719448995448</v>
      </c>
      <c r="G61" s="32">
        <f t="shared" si="37"/>
        <v>1.1136306086804449E-2</v>
      </c>
      <c r="H61" s="32">
        <f t="shared" si="48"/>
        <v>2.8335416981582196E-2</v>
      </c>
      <c r="I61" s="32">
        <f t="shared" si="38"/>
        <v>13.462634015954633</v>
      </c>
      <c r="J61" s="30">
        <f t="shared" si="39"/>
        <v>0.99996069455299985</v>
      </c>
      <c r="K61" s="4">
        <f t="shared" si="40"/>
        <v>0.33099129504173896</v>
      </c>
      <c r="L61" s="31">
        <f t="shared" si="49"/>
        <v>0.49474886139544216</v>
      </c>
      <c r="M61" s="4">
        <f t="shared" si="41"/>
        <v>0.40365808125609776</v>
      </c>
      <c r="N61" s="4">
        <f t="shared" si="42"/>
        <v>0.28757578974993286</v>
      </c>
      <c r="O61" s="46">
        <f t="shared" si="43"/>
        <v>-1.2890918141827967E-6</v>
      </c>
      <c r="P61" s="31">
        <f t="shared" si="50"/>
        <v>1.2890918141827967E-6</v>
      </c>
      <c r="Q61" s="4">
        <f t="shared" si="44"/>
        <v>358.03233029431885</v>
      </c>
      <c r="R61" s="32">
        <f t="shared" si="45"/>
        <v>10.144995371777089</v>
      </c>
      <c r="S61" s="32">
        <f t="shared" si="46"/>
        <v>946.55051204146264</v>
      </c>
      <c r="T61" s="32">
        <f t="shared" si="47"/>
        <v>36.136534536019212</v>
      </c>
    </row>
    <row r="62" spans="1:32">
      <c r="F62" s="32">
        <f t="shared" si="36"/>
        <v>0.39543689946085797</v>
      </c>
      <c r="G62" s="32">
        <f t="shared" si="37"/>
        <v>1.0912045828048793E-2</v>
      </c>
      <c r="H62" s="32">
        <f t="shared" si="48"/>
        <v>2.7594910446967314E-2</v>
      </c>
      <c r="I62" s="32">
        <f t="shared" si="38"/>
        <v>13.462634015954636</v>
      </c>
      <c r="J62" s="30">
        <f t="shared" si="39"/>
        <v>0.99994856111439889</v>
      </c>
      <c r="K62" s="4">
        <f t="shared" si="40"/>
        <v>0.34924554122459328</v>
      </c>
      <c r="L62" s="31">
        <f t="shared" si="49"/>
        <v>0.53667790748880217</v>
      </c>
      <c r="M62" s="4">
        <f t="shared" si="41"/>
        <v>0.3764027249178733</v>
      </c>
      <c r="N62" s="4">
        <f t="shared" si="42"/>
        <v>0.27346845374803536</v>
      </c>
      <c r="O62" s="46">
        <f t="shared" si="43"/>
        <v>-1.9931050809773865E-8</v>
      </c>
      <c r="P62" s="31">
        <f t="shared" si="50"/>
        <v>1.9931050809773865E-8</v>
      </c>
      <c r="Q62" s="4">
        <f t="shared" si="44"/>
        <v>412.14548677556013</v>
      </c>
      <c r="R62" s="32">
        <f t="shared" si="45"/>
        <v>11.373117798693333</v>
      </c>
      <c r="S62" s="32">
        <f t="shared" si="46"/>
        <v>1127.6533508801624</v>
      </c>
      <c r="T62" s="32">
        <f t="shared" si="47"/>
        <v>43.324170370109222</v>
      </c>
    </row>
    <row r="63" spans="1:32">
      <c r="F63" s="32">
        <f t="shared" si="36"/>
        <v>0.39112008573546697</v>
      </c>
      <c r="G63" s="32">
        <f t="shared" si="37"/>
        <v>1.0730785621002064E-2</v>
      </c>
      <c r="H63" s="32">
        <f t="shared" si="48"/>
        <v>2.7436038220394036E-2</v>
      </c>
      <c r="I63" s="32">
        <f t="shared" si="38"/>
        <v>13.462634015954636</v>
      </c>
      <c r="J63" s="30">
        <f t="shared" si="39"/>
        <v>0.99993267592661561</v>
      </c>
      <c r="K63" s="4">
        <f t="shared" si="40"/>
        <v>0.36468812944805157</v>
      </c>
      <c r="L63" s="31">
        <f t="shared" si="49"/>
        <v>0.5740300887676103</v>
      </c>
      <c r="M63" s="4">
        <f t="shared" si="41"/>
        <v>0.34701783160818078</v>
      </c>
      <c r="N63" s="4">
        <f t="shared" si="42"/>
        <v>0.25761933024589762</v>
      </c>
      <c r="O63" s="46">
        <f t="shared" si="43"/>
        <v>-3.1772213848757502E-6</v>
      </c>
      <c r="P63" s="31">
        <f t="shared" si="50"/>
        <v>3.1772213848757502E-6</v>
      </c>
      <c r="Q63" s="4">
        <f t="shared" si="44"/>
        <v>463.96498545729253</v>
      </c>
      <c r="R63" s="32">
        <f t="shared" si="45"/>
        <v>12.729361073930841</v>
      </c>
      <c r="S63" s="32">
        <f t="shared" si="46"/>
        <v>1311.0720658989544</v>
      </c>
      <c r="T63" s="32">
        <f t="shared" si="47"/>
        <v>50.476631995546299</v>
      </c>
    </row>
    <row r="64" spans="1:32">
      <c r="F64" s="32">
        <f t="shared" si="36"/>
        <v>0.38531563468995217</v>
      </c>
      <c r="G64" s="32">
        <f t="shared" si="37"/>
        <v>1.0549822737936386E-2</v>
      </c>
      <c r="H64" s="32">
        <f t="shared" si="48"/>
        <v>2.737969028021767E-2</v>
      </c>
      <c r="I64" s="32">
        <f t="shared" si="38"/>
        <v>13.462634015954636</v>
      </c>
      <c r="J64" s="30">
        <f t="shared" si="39"/>
        <v>0.99991188038675216</v>
      </c>
      <c r="K64" s="4">
        <f t="shared" si="40"/>
        <v>0.378688069273382</v>
      </c>
      <c r="L64" s="31">
        <f t="shared" si="49"/>
        <v>0.60949750124790003</v>
      </c>
      <c r="M64" s="4">
        <f t="shared" si="41"/>
        <v>0.32098599096145014</v>
      </c>
      <c r="N64" s="4">
        <f t="shared" si="42"/>
        <v>0.24298970099435171</v>
      </c>
      <c r="O64" s="46">
        <f t="shared" si="43"/>
        <v>-1.4045682172891816E-8</v>
      </c>
      <c r="P64" s="31">
        <f t="shared" si="50"/>
        <v>1.4045682172891816E-8</v>
      </c>
      <c r="Q64" s="4">
        <f t="shared" si="44"/>
        <v>517.70826077524589</v>
      </c>
      <c r="R64" s="32">
        <f t="shared" si="45"/>
        <v>14.174691835536395</v>
      </c>
      <c r="S64" s="32">
        <f t="shared" si="46"/>
        <v>1504.6870608846939</v>
      </c>
      <c r="T64" s="32">
        <f t="shared" si="47"/>
        <v>58.094975032499015</v>
      </c>
    </row>
    <row r="65" spans="6:20">
      <c r="F65" s="32">
        <f t="shared" si="36"/>
        <v>0.37841781135577329</v>
      </c>
      <c r="G65" s="32">
        <f t="shared" si="37"/>
        <v>1.0369594151434628E-2</v>
      </c>
      <c r="H65" s="32">
        <f t="shared" si="48"/>
        <v>2.7402500200196842E-2</v>
      </c>
      <c r="I65" s="32">
        <f t="shared" si="38"/>
        <v>13.462634015954633</v>
      </c>
      <c r="J65" s="30">
        <f t="shared" si="39"/>
        <v>0.99988465775017088</v>
      </c>
      <c r="K65" s="4">
        <f t="shared" si="40"/>
        <v>0.3914162035116539</v>
      </c>
      <c r="L65" s="31">
        <f t="shared" si="49"/>
        <v>0.64315909455724274</v>
      </c>
      <c r="M65" s="4">
        <f t="shared" si="41"/>
        <v>0.2978380780931929</v>
      </c>
      <c r="N65" s="4">
        <f t="shared" si="42"/>
        <v>0.22948785608970726</v>
      </c>
      <c r="O65" s="46">
        <f t="shared" si="43"/>
        <v>-4.5152470651288468E-9</v>
      </c>
      <c r="P65" s="31">
        <f t="shared" si="50"/>
        <v>4.5152470651288468E-9</v>
      </c>
      <c r="Q65" s="4">
        <f t="shared" si="44"/>
        <v>573.23744948662079</v>
      </c>
      <c r="R65" s="32">
        <f t="shared" si="45"/>
        <v>15.708139324317452</v>
      </c>
      <c r="S65" s="32">
        <f t="shared" si="46"/>
        <v>1707.7157852967373</v>
      </c>
      <c r="T65" s="32">
        <f t="shared" si="47"/>
        <v>66.157714757084875</v>
      </c>
    </row>
    <row r="66" spans="6:20">
      <c r="F66" s="32">
        <f t="shared" si="36"/>
        <v>0.37074004597088828</v>
      </c>
      <c r="G66" s="32">
        <f t="shared" si="37"/>
        <v>1.0190438483374928E-2</v>
      </c>
      <c r="H66" s="32">
        <f t="shared" si="48"/>
        <v>2.7486748718197857E-2</v>
      </c>
      <c r="I66" s="32">
        <f t="shared" si="38"/>
        <v>13.462634015954636</v>
      </c>
      <c r="J66" s="30">
        <f t="shared" si="39"/>
        <v>0.99984902250506513</v>
      </c>
      <c r="K66" s="4">
        <f t="shared" si="40"/>
        <v>0.40302232523078041</v>
      </c>
      <c r="L66" s="31">
        <f t="shared" si="49"/>
        <v>0.67510451774696822</v>
      </c>
      <c r="M66" s="4">
        <f t="shared" si="41"/>
        <v>0.27717895909614176</v>
      </c>
      <c r="N66" s="4">
        <f t="shared" si="42"/>
        <v>0.21702437009477593</v>
      </c>
      <c r="O66" s="46">
        <f t="shared" si="43"/>
        <v>-4.8065704221222916E-6</v>
      </c>
      <c r="P66" s="31">
        <f t="shared" si="50"/>
        <v>4.8065704221222916E-6</v>
      </c>
      <c r="Q66" s="4">
        <f t="shared" si="44"/>
        <v>630.43224671105429</v>
      </c>
      <c r="R66" s="32">
        <f t="shared" si="45"/>
        <v>17.32853274919567</v>
      </c>
      <c r="S66" s="32">
        <f t="shared" si="46"/>
        <v>1919.4497015053062</v>
      </c>
      <c r="T66" s="32">
        <f t="shared" si="47"/>
        <v>74.645324933940941</v>
      </c>
    </row>
    <row r="67" spans="6:20">
      <c r="F67" s="32">
        <f t="shared" si="36"/>
        <v>0.36252600312375916</v>
      </c>
      <c r="G67" s="32">
        <f t="shared" si="37"/>
        <v>1.0012615530036819E-2</v>
      </c>
      <c r="H67" s="32">
        <f t="shared" si="48"/>
        <v>2.7619027169807488E-2</v>
      </c>
      <c r="I67" s="32">
        <f t="shared" si="38"/>
        <v>13.462634015954636</v>
      </c>
      <c r="J67" s="30">
        <f t="shared" si="39"/>
        <v>0.99980237555692275</v>
      </c>
      <c r="K67" s="4">
        <f t="shared" si="40"/>
        <v>0.41363206859398749</v>
      </c>
      <c r="L67" s="31">
        <f t="shared" si="49"/>
        <v>0.70541386463984612</v>
      </c>
      <c r="M67" s="4">
        <f t="shared" si="41"/>
        <v>0.25867285357406089</v>
      </c>
      <c r="N67" s="4">
        <f t="shared" si="42"/>
        <v>0.20551237983686318</v>
      </c>
      <c r="O67" s="46">
        <f t="shared" si="43"/>
        <v>-3.5641593716384534E-6</v>
      </c>
      <c r="P67" s="31">
        <f t="shared" si="50"/>
        <v>3.5641593716384534E-6</v>
      </c>
      <c r="Q67" s="4">
        <f t="shared" si="44"/>
        <v>689.1809224071352</v>
      </c>
      <c r="R67" s="32">
        <f t="shared" si="45"/>
        <v>19.034506620875657</v>
      </c>
      <c r="S67" s="32">
        <f t="shared" si="46"/>
        <v>2139.2300986407686</v>
      </c>
      <c r="T67" s="32">
        <f t="shared" si="47"/>
        <v>83.539543714835148</v>
      </c>
    </row>
    <row r="68" spans="6:20">
      <c r="F68" s="32">
        <f t="shared" si="36"/>
        <v>0.35433087611116304</v>
      </c>
      <c r="G68" s="32">
        <f t="shared" si="37"/>
        <v>9.8702954408042744E-3</v>
      </c>
      <c r="H68" s="32">
        <f t="shared" si="48"/>
        <v>2.7856153968664307E-2</v>
      </c>
      <c r="I68" s="32">
        <f t="shared" si="38"/>
        <v>13.462634015954636</v>
      </c>
      <c r="J68" s="30">
        <f t="shared" si="39"/>
        <v>0.99974131466050431</v>
      </c>
      <c r="K68" s="4">
        <f t="shared" si="40"/>
        <v>0.42300969676628181</v>
      </c>
      <c r="L68" s="31">
        <f t="shared" si="49"/>
        <v>0.73313137915063997</v>
      </c>
      <c r="M68" s="4">
        <f t="shared" si="41"/>
        <v>0.2412880386708732</v>
      </c>
      <c r="N68" s="4">
        <f t="shared" si="42"/>
        <v>0.19438521209729517</v>
      </c>
      <c r="O68" s="46">
        <f t="shared" si="43"/>
        <v>-7.4120114246234436E-7</v>
      </c>
      <c r="P68" s="31">
        <f t="shared" si="50"/>
        <v>7.4120114246234436E-7</v>
      </c>
      <c r="Q68" s="4">
        <f t="shared" si="44"/>
        <v>747.2868302964207</v>
      </c>
      <c r="R68" s="32">
        <f t="shared" si="45"/>
        <v>20.816537003492208</v>
      </c>
      <c r="S68" s="32">
        <f t="shared" si="46"/>
        <v>2360.7884019057406</v>
      </c>
      <c r="T68" s="32">
        <f t="shared" si="47"/>
        <v>92.503060504916107</v>
      </c>
    </row>
    <row r="69" spans="6:20">
      <c r="F69" s="32">
        <f t="shared" si="36"/>
        <v>0.3458704878246856</v>
      </c>
      <c r="G69" s="32">
        <f t="shared" si="37"/>
        <v>9.7292845297604538E-3</v>
      </c>
      <c r="H69" s="32">
        <f t="shared" si="48"/>
        <v>2.8129848808297345E-2</v>
      </c>
      <c r="I69" s="32">
        <f t="shared" si="38"/>
        <v>13.46263401595464</v>
      </c>
      <c r="J69" s="30">
        <f t="shared" si="39"/>
        <v>0.99966138627276768</v>
      </c>
      <c r="K69" s="4">
        <f t="shared" si="40"/>
        <v>0.43159032022632021</v>
      </c>
      <c r="L69" s="31">
        <f t="shared" si="49"/>
        <v>0.75929445888072122</v>
      </c>
      <c r="M69" s="4">
        <f t="shared" si="41"/>
        <v>0.22564253567963283</v>
      </c>
      <c r="N69" s="4">
        <f t="shared" si="42"/>
        <v>0.18410142362961601</v>
      </c>
      <c r="O69" s="46">
        <f t="shared" si="43"/>
        <v>-5.7699971434121977E-7</v>
      </c>
      <c r="P69" s="31">
        <f t="shared" si="50"/>
        <v>5.7699971434121977E-7</v>
      </c>
      <c r="Q69" s="4">
        <f t="shared" si="44"/>
        <v>806.41318617568936</v>
      </c>
      <c r="R69" s="32">
        <f t="shared" si="45"/>
        <v>22.684281004139482</v>
      </c>
      <c r="S69" s="32">
        <f t="shared" si="46"/>
        <v>2587.9932297605956</v>
      </c>
      <c r="T69" s="32">
        <f t="shared" si="47"/>
        <v>101.7734196019429</v>
      </c>
    </row>
    <row r="70" spans="6:20">
      <c r="F70" s="32">
        <f t="shared" si="36"/>
        <v>0.3372669848227306</v>
      </c>
      <c r="G70" s="32">
        <f t="shared" si="37"/>
        <v>9.5896691043682123E-3</v>
      </c>
      <c r="H70" s="32">
        <f t="shared" si="48"/>
        <v>2.8433465283916229E-2</v>
      </c>
      <c r="I70" s="32">
        <f t="shared" si="38"/>
        <v>13.462634015954636</v>
      </c>
      <c r="J70" s="30">
        <f t="shared" si="39"/>
        <v>0.99955676072735633</v>
      </c>
      <c r="K70" s="4">
        <f t="shared" si="40"/>
        <v>0.43946258085344686</v>
      </c>
      <c r="L70" s="31">
        <f t="shared" si="49"/>
        <v>0.78400221973146977</v>
      </c>
      <c r="M70" s="4">
        <f t="shared" si="41"/>
        <v>0.2115156883453658</v>
      </c>
      <c r="N70" s="4">
        <f t="shared" si="42"/>
        <v>0.17458765939238025</v>
      </c>
      <c r="O70" s="46">
        <f t="shared" si="43"/>
        <v>-2.1879653644418795E-9</v>
      </c>
      <c r="P70" s="31">
        <f t="shared" si="50"/>
        <v>2.1879653644418795E-9</v>
      </c>
      <c r="Q70" s="4">
        <f t="shared" si="44"/>
        <v>866.47142151272487</v>
      </c>
      <c r="R70" s="32">
        <f t="shared" si="45"/>
        <v>24.636785083087609</v>
      </c>
      <c r="S70" s="32">
        <f t="shared" si="46"/>
        <v>2820.3061898913693</v>
      </c>
      <c r="T70" s="32">
        <f t="shared" si="47"/>
        <v>111.33373544619403</v>
      </c>
    </row>
    <row r="71" spans="6:20">
      <c r="F71" s="32">
        <f t="shared" si="36"/>
        <v>0.32861603792966787</v>
      </c>
      <c r="G71" s="32">
        <f t="shared" si="37"/>
        <v>9.451510348134835E-3</v>
      </c>
      <c r="H71" s="32">
        <f t="shared" si="48"/>
        <v>2.8761561388424069E-2</v>
      </c>
      <c r="I71" s="32">
        <f t="shared" si="38"/>
        <v>13.46263401595464</v>
      </c>
      <c r="J71" s="30">
        <f t="shared" si="39"/>
        <v>0.99941980703800715</v>
      </c>
      <c r="K71" s="4">
        <f t="shared" si="40"/>
        <v>0.44670582268738968</v>
      </c>
      <c r="L71" s="31">
        <f t="shared" si="49"/>
        <v>0.80735681126642622</v>
      </c>
      <c r="M71" s="4">
        <f t="shared" si="41"/>
        <v>0.19872050995742913</v>
      </c>
      <c r="N71" s="4">
        <f t="shared" si="42"/>
        <v>0.16577718351084725</v>
      </c>
      <c r="O71" s="46">
        <f t="shared" si="43"/>
        <v>1.6873600294786684E-9</v>
      </c>
      <c r="P71" s="31">
        <f t="shared" si="50"/>
        <v>1.6873600294786684E-9</v>
      </c>
      <c r="Q71" s="4">
        <f t="shared" si="44"/>
        <v>927.38320165672371</v>
      </c>
      <c r="R71" s="32">
        <f t="shared" si="45"/>
        <v>26.672988885043118</v>
      </c>
      <c r="S71" s="32">
        <f t="shared" si="46"/>
        <v>3057.2490634029241</v>
      </c>
      <c r="T71" s="32">
        <f t="shared" si="47"/>
        <v>121.16889365108318</v>
      </c>
    </row>
    <row r="72" spans="6:20">
      <c r="F72" s="32">
        <f t="shared" si="36"/>
        <v>0.31999034066434928</v>
      </c>
      <c r="G72" s="32">
        <f t="shared" si="37"/>
        <v>9.314849472007513E-3</v>
      </c>
      <c r="H72" s="32">
        <f t="shared" si="48"/>
        <v>2.9109783291172007E-2</v>
      </c>
      <c r="I72" s="32">
        <f t="shared" si="38"/>
        <v>13.462634015954636</v>
      </c>
      <c r="J72" s="30">
        <f t="shared" si="39"/>
        <v>0.99924053631613763</v>
      </c>
      <c r="K72" s="4">
        <f t="shared" si="40"/>
        <v>0.45338881043701201</v>
      </c>
      <c r="L72" s="31">
        <f t="shared" si="49"/>
        <v>0.82945395025574464</v>
      </c>
      <c r="M72" s="4">
        <f t="shared" si="41"/>
        <v>0.18709705262070264</v>
      </c>
      <c r="N72" s="4">
        <f t="shared" si="42"/>
        <v>0.15760889323047059</v>
      </c>
      <c r="O72" s="46">
        <f t="shared" si="43"/>
        <v>-7.3412704504338677E-7</v>
      </c>
      <c r="P72" s="31">
        <f t="shared" si="50"/>
        <v>7.3412704504338677E-7</v>
      </c>
      <c r="Q72" s="4">
        <f t="shared" si="44"/>
        <v>989.07389385155466</v>
      </c>
      <c r="R72" s="32">
        <f t="shared" si="45"/>
        <v>28.791726708974419</v>
      </c>
      <c r="S72" s="32">
        <f t="shared" si="46"/>
        <v>3298.3792202463737</v>
      </c>
      <c r="T72" s="32">
        <f t="shared" si="47"/>
        <v>131.26476075886177</v>
      </c>
    </row>
    <row r="73" spans="6:20">
      <c r="F73" s="32">
        <f t="shared" si="36"/>
        <v>0.31276599546315759</v>
      </c>
      <c r="G73" s="32">
        <f t="shared" si="37"/>
        <v>9.2075418712111671E-3</v>
      </c>
      <c r="H73" s="32">
        <f t="shared" si="48"/>
        <v>2.9439075873885317E-2</v>
      </c>
      <c r="I73" s="32">
        <f t="shared" si="38"/>
        <v>13.46263401595464</v>
      </c>
      <c r="J73" s="30">
        <f t="shared" si="39"/>
        <v>0.99900587320188872</v>
      </c>
      <c r="K73" s="4">
        <f t="shared" si="40"/>
        <v>0.45938866155529912</v>
      </c>
      <c r="L73" s="31">
        <f t="shared" si="49"/>
        <v>0.84975772590513277</v>
      </c>
      <c r="M73" s="4">
        <f t="shared" si="41"/>
        <v>0.17622381256870071</v>
      </c>
      <c r="N73" s="4">
        <f t="shared" si="42"/>
        <v>0.14982166717391451</v>
      </c>
      <c r="O73" s="46">
        <f t="shared" si="43"/>
        <v>-6.6567832468500399E-8</v>
      </c>
      <c r="P73" s="31">
        <f t="shared" si="50"/>
        <v>6.6567832468500399E-8</v>
      </c>
      <c r="Q73" s="4">
        <f t="shared" si="44"/>
        <v>1049.9676088671461</v>
      </c>
      <c r="R73" s="32">
        <f t="shared" si="45"/>
        <v>30.910076102561852</v>
      </c>
      <c r="S73" s="32">
        <f t="shared" si="46"/>
        <v>3538.8679123363918</v>
      </c>
      <c r="T73" s="32">
        <f t="shared" si="47"/>
        <v>141.34133762873327</v>
      </c>
    </row>
    <row r="74" spans="6:20">
      <c r="F74" s="32">
        <f t="shared" si="36"/>
        <v>0.30556893048385053</v>
      </c>
      <c r="G74" s="32">
        <f t="shared" si="37"/>
        <v>9.1014685642694486E-3</v>
      </c>
      <c r="H74" s="32">
        <f t="shared" si="48"/>
        <v>2.9785320614428325E-2</v>
      </c>
      <c r="I74" s="32">
        <f t="shared" si="38"/>
        <v>13.462634015954633</v>
      </c>
      <c r="J74" s="30">
        <f t="shared" si="39"/>
        <v>0.99869870215668433</v>
      </c>
      <c r="K74" s="4">
        <f t="shared" si="40"/>
        <v>0.46494248135054661</v>
      </c>
      <c r="L74" s="31">
        <f t="shared" si="49"/>
        <v>0.86895794404331483</v>
      </c>
      <c r="M74" s="4">
        <f t="shared" si="41"/>
        <v>0.16631248634333123</v>
      </c>
      <c r="N74" s="4">
        <f t="shared" si="42"/>
        <v>0.1425968497214333</v>
      </c>
      <c r="O74" s="46">
        <f t="shared" si="43"/>
        <v>-2.7194217022685763E-7</v>
      </c>
      <c r="P74" s="31">
        <f t="shared" si="50"/>
        <v>2.7194217022685763E-7</v>
      </c>
      <c r="Q74" s="4">
        <f t="shared" si="44"/>
        <v>1111.3782568788381</v>
      </c>
      <c r="R74" s="32">
        <f t="shared" si="45"/>
        <v>33.102757705040673</v>
      </c>
      <c r="S74" s="32">
        <f t="shared" si="46"/>
        <v>3782.2200661355173</v>
      </c>
      <c r="T74" s="32">
        <f t="shared" si="47"/>
        <v>151.62272459618757</v>
      </c>
    </row>
    <row r="75" spans="6:20">
      <c r="F75" s="32">
        <f t="shared" si="36"/>
        <v>0.29843145761284029</v>
      </c>
      <c r="G75" s="32">
        <f t="shared" si="37"/>
        <v>8.9966212175230046E-3</v>
      </c>
      <c r="H75" s="32">
        <f t="shared" si="48"/>
        <v>3.0146356853554157E-2</v>
      </c>
      <c r="I75" s="32">
        <f t="shared" si="38"/>
        <v>13.462634015954633</v>
      </c>
      <c r="J75" s="30">
        <f t="shared" si="39"/>
        <v>0.99829661902849143</v>
      </c>
      <c r="K75" s="4">
        <f t="shared" si="40"/>
        <v>0.47009675534444895</v>
      </c>
      <c r="L75" s="31">
        <f t="shared" si="49"/>
        <v>0.88713696337153458</v>
      </c>
      <c r="M75" s="4">
        <f t="shared" si="41"/>
        <v>0.15725463766475425</v>
      </c>
      <c r="N75" s="4">
        <f t="shared" si="42"/>
        <v>0.13588594294344875</v>
      </c>
      <c r="O75" s="46">
        <f t="shared" si="43"/>
        <v>-3.3262625986907324E-7</v>
      </c>
      <c r="P75" s="31">
        <f t="shared" si="50"/>
        <v>3.3262625986907324E-7</v>
      </c>
      <c r="Q75" s="4">
        <f t="shared" si="44"/>
        <v>1173.2358166665028</v>
      </c>
      <c r="R75" s="32">
        <f t="shared" si="45"/>
        <v>35.368785602599438</v>
      </c>
      <c r="S75" s="32">
        <f t="shared" si="46"/>
        <v>4028.0569547967984</v>
      </c>
      <c r="T75" s="32">
        <f t="shared" si="47"/>
        <v>162.09677623076621</v>
      </c>
    </row>
    <row r="76" spans="6:20">
      <c r="F76" s="32">
        <f t="shared" si="36"/>
        <v>0.29137758765893407</v>
      </c>
      <c r="G76" s="32">
        <f t="shared" si="37"/>
        <v>8.8929869560243416E-3</v>
      </c>
      <c r="H76" s="32">
        <f t="shared" si="48"/>
        <v>3.0520490705804874E-2</v>
      </c>
      <c r="I76" s="32">
        <f t="shared" si="38"/>
        <v>13.462634015954633</v>
      </c>
      <c r="J76" s="30">
        <f t="shared" si="39"/>
        <v>0.99777029676848239</v>
      </c>
      <c r="K76" s="4">
        <f t="shared" si="40"/>
        <v>0.4748956860199563</v>
      </c>
      <c r="L76" s="31">
        <f t="shared" si="49"/>
        <v>0.90438351652545057</v>
      </c>
      <c r="M76" s="4">
        <f t="shared" si="41"/>
        <v>0.14895747328383635</v>
      </c>
      <c r="N76" s="4">
        <f t="shared" si="42"/>
        <v>0.12964576735647218</v>
      </c>
      <c r="O76" s="46">
        <f t="shared" si="43"/>
        <v>-3.6334171564789131E-6</v>
      </c>
      <c r="P76" s="31">
        <f t="shared" si="50"/>
        <v>3.6334171564789131E-6</v>
      </c>
      <c r="Q76" s="4">
        <f t="shared" si="44"/>
        <v>1235.4694815727823</v>
      </c>
      <c r="R76" s="32">
        <f t="shared" si="45"/>
        <v>37.707134829647664</v>
      </c>
      <c r="S76" s="32">
        <f t="shared" si="46"/>
        <v>4276.011013737756</v>
      </c>
      <c r="T76" s="32">
        <f t="shared" si="47"/>
        <v>172.75158144993162</v>
      </c>
    </row>
    <row r="77" spans="6:20">
      <c r="F77" s="32">
        <f t="shared" si="36"/>
        <v>0.28441733500212868</v>
      </c>
      <c r="G77" s="32">
        <f t="shared" si="37"/>
        <v>8.7905494652195867E-3</v>
      </c>
      <c r="H77" s="32">
        <f t="shared" si="48"/>
        <v>3.0907221126847965E-2</v>
      </c>
      <c r="I77" s="32">
        <f t="shared" si="38"/>
        <v>13.462634015954636</v>
      </c>
      <c r="J77" s="30">
        <f t="shared" si="39"/>
        <v>0.99708134595423403</v>
      </c>
      <c r="K77" s="4">
        <f t="shared" si="40"/>
        <v>0.4793678548493564</v>
      </c>
      <c r="L77" s="31">
        <f t="shared" si="49"/>
        <v>0.92074194671681775</v>
      </c>
      <c r="M77" s="4">
        <f t="shared" si="41"/>
        <v>0.14133824188248767</v>
      </c>
      <c r="N77" s="4">
        <f t="shared" si="42"/>
        <v>0.12383554383437534</v>
      </c>
      <c r="O77" s="46">
        <f t="shared" si="43"/>
        <v>-5.6202935971860768E-8</v>
      </c>
      <c r="P77" s="31">
        <f t="shared" si="50"/>
        <v>5.6202935971860768E-8</v>
      </c>
      <c r="Q77" s="4">
        <f t="shared" si="44"/>
        <v>1297.9730858108776</v>
      </c>
      <c r="R77" s="32">
        <f t="shared" si="45"/>
        <v>40.116741179854003</v>
      </c>
      <c r="S77" s="32">
        <f t="shared" si="46"/>
        <v>4525.5979454787002</v>
      </c>
      <c r="T77" s="32">
        <f t="shared" si="47"/>
        <v>183.57118342999979</v>
      </c>
    </row>
    <row r="78" spans="6:20">
      <c r="F78" s="32">
        <f t="shared" si="36"/>
        <v>0.27963128503078638</v>
      </c>
      <c r="G78" s="32">
        <f t="shared" si="37"/>
        <v>8.7135878436127752E-3</v>
      </c>
      <c r="H78" s="32">
        <f t="shared" si="48"/>
        <v>3.1160990597505715E-2</v>
      </c>
      <c r="I78" s="32">
        <f t="shared" si="38"/>
        <v>13.462634015954636</v>
      </c>
      <c r="J78" s="30">
        <f t="shared" si="39"/>
        <v>0.99617951374544733</v>
      </c>
      <c r="K78" s="4">
        <f t="shared" si="40"/>
        <v>0.48337667865480127</v>
      </c>
      <c r="L78" s="31">
        <f t="shared" si="49"/>
        <v>0.93564626040530097</v>
      </c>
      <c r="M78" s="4">
        <f t="shared" si="41"/>
        <v>0.13408536573758437</v>
      </c>
      <c r="N78" s="4">
        <f t="shared" si="42"/>
        <v>0.11823216292926782</v>
      </c>
      <c r="O78" s="46">
        <f t="shared" si="43"/>
        <v>-2.5899091897763071E-6</v>
      </c>
      <c r="P78" s="31">
        <f t="shared" si="50"/>
        <v>2.5899091897763071E-6</v>
      </c>
      <c r="Q78" s="4">
        <f t="shared" si="44"/>
        <v>1358.6679837236672</v>
      </c>
      <c r="R78" s="32">
        <f t="shared" si="45"/>
        <v>42.337440265945247</v>
      </c>
      <c r="S78" s="32">
        <f t="shared" si="46"/>
        <v>4770.3689210311977</v>
      </c>
      <c r="T78" s="32">
        <f t="shared" si="47"/>
        <v>194.1243958646194</v>
      </c>
    </row>
    <row r="79" spans="6:20">
      <c r="F79" s="32">
        <f t="shared" si="36"/>
        <v>0.27485329336734793</v>
      </c>
      <c r="G79" s="32">
        <f t="shared" si="37"/>
        <v>8.6375887209800602E-3</v>
      </c>
      <c r="H79" s="32">
        <f t="shared" si="48"/>
        <v>3.1426178726684267E-2</v>
      </c>
      <c r="I79" s="32">
        <f t="shared" si="38"/>
        <v>13.462634015954636</v>
      </c>
      <c r="J79" s="30">
        <f t="shared" si="39"/>
        <v>0.99499901623703491</v>
      </c>
      <c r="K79" s="4">
        <f t="shared" si="40"/>
        <v>0.48712663910142773</v>
      </c>
      <c r="L79" s="31">
        <f t="shared" si="49"/>
        <v>0.94979906589019292</v>
      </c>
      <c r="M79" s="4">
        <f t="shared" si="41"/>
        <v>0.12741200905525027</v>
      </c>
      <c r="N79" s="4">
        <f t="shared" si="42"/>
        <v>0.11301281876713297</v>
      </c>
      <c r="O79" s="46">
        <f t="shared" si="43"/>
        <v>-1.8595168682633556E-8</v>
      </c>
      <c r="P79" s="31">
        <f t="shared" si="50"/>
        <v>1.8595168682633556E-8</v>
      </c>
      <c r="Q79" s="4">
        <f t="shared" si="44"/>
        <v>1419.3026825881141</v>
      </c>
      <c r="R79" s="32">
        <f t="shared" si="45"/>
        <v>44.603259770276509</v>
      </c>
      <c r="S79" s="32">
        <f t="shared" si="46"/>
        <v>5015.3095681626692</v>
      </c>
      <c r="T79" s="32">
        <f t="shared" si="47"/>
        <v>204.77280687234716</v>
      </c>
    </row>
    <row r="80" spans="6:20">
      <c r="F80" s="32">
        <f t="shared" si="36"/>
        <v>0.27008230400152844</v>
      </c>
      <c r="G80" s="32">
        <f t="shared" si="37"/>
        <v>8.5625205013987061E-3</v>
      </c>
      <c r="H80" s="32">
        <f t="shared" si="48"/>
        <v>3.1703374765901911E-2</v>
      </c>
      <c r="I80" s="32">
        <f t="shared" si="38"/>
        <v>13.462634015954636</v>
      </c>
      <c r="J80" s="30">
        <f t="shared" si="39"/>
        <v>0.99345373505029555</v>
      </c>
      <c r="K80" s="4">
        <f t="shared" si="40"/>
        <v>0.49065246032480642</v>
      </c>
      <c r="L80" s="31">
        <f t="shared" si="49"/>
        <v>0.96329602502387879</v>
      </c>
      <c r="M80" s="4">
        <f t="shared" si="41"/>
        <v>0.12126320806260828</v>
      </c>
      <c r="N80" s="4">
        <f t="shared" si="42"/>
        <v>0.10814874437210399</v>
      </c>
      <c r="O80" s="46">
        <f t="shared" si="43"/>
        <v>-3.0729219685499132E-7</v>
      </c>
      <c r="P80" s="31">
        <f t="shared" si="50"/>
        <v>3.0729219685499132E-7</v>
      </c>
      <c r="Q80" s="4">
        <f t="shared" si="44"/>
        <v>1479.740780110993</v>
      </c>
      <c r="R80" s="32">
        <f t="shared" si="45"/>
        <v>46.912776508246864</v>
      </c>
      <c r="S80" s="32">
        <f t="shared" si="46"/>
        <v>5259.840994410637</v>
      </c>
      <c r="T80" s="32">
        <f t="shared" si="47"/>
        <v>215.49692841393394</v>
      </c>
    </row>
    <row r="81" spans="6:20">
      <c r="F81" s="32">
        <f t="shared" si="36"/>
        <v>0.26530605746096497</v>
      </c>
      <c r="G81" s="32">
        <f t="shared" si="37"/>
        <v>8.4883524277649409E-3</v>
      </c>
      <c r="H81" s="32">
        <f t="shared" si="48"/>
        <v>3.1994566988029854E-2</v>
      </c>
      <c r="I81" s="32">
        <f t="shared" si="38"/>
        <v>13.462634015954636</v>
      </c>
      <c r="J81" s="30">
        <f t="shared" si="39"/>
        <v>0.99143092410616174</v>
      </c>
      <c r="K81" s="4">
        <f t="shared" si="40"/>
        <v>0.4939785926607525</v>
      </c>
      <c r="L81" s="31">
        <f t="shared" si="49"/>
        <v>0.97620097785621696</v>
      </c>
      <c r="M81" s="4">
        <f t="shared" si="41"/>
        <v>0.11558994369742896</v>
      </c>
      <c r="N81" s="4">
        <f t="shared" si="42"/>
        <v>0.1036132894084059</v>
      </c>
      <c r="O81" s="46">
        <f t="shared" si="43"/>
        <v>-1.7362146304544801E-6</v>
      </c>
      <c r="P81" s="31">
        <f t="shared" si="50"/>
        <v>1.7362146304544801E-6</v>
      </c>
      <c r="Q81" s="4">
        <f t="shared" si="44"/>
        <v>1539.779672630091</v>
      </c>
      <c r="R81" s="32">
        <f t="shared" si="45"/>
        <v>49.264583882770118</v>
      </c>
      <c r="S81" s="32">
        <f t="shared" si="46"/>
        <v>5503.142467024828</v>
      </c>
      <c r="T81" s="32">
        <f t="shared" si="47"/>
        <v>226.26898738089258</v>
      </c>
    </row>
    <row r="82" spans="6:20">
      <c r="F82" s="32">
        <f t="shared" si="36"/>
        <v>0.26050380688582403</v>
      </c>
      <c r="G82" s="32">
        <f t="shared" si="37"/>
        <v>8.41505467704955E-3</v>
      </c>
      <c r="H82" s="32">
        <f t="shared" si="48"/>
        <v>3.2303000780091386E-2</v>
      </c>
      <c r="I82" s="32">
        <f t="shared" si="38"/>
        <v>13.462634015954636</v>
      </c>
      <c r="J82" s="30">
        <f t="shared" si="39"/>
        <v>0.98878295924266313</v>
      </c>
      <c r="K82" s="4">
        <f t="shared" si="40"/>
        <v>0.49712702468124947</v>
      </c>
      <c r="L82" s="31">
        <f t="shared" si="49"/>
        <v>0.98857375337408238</v>
      </c>
      <c r="M82" s="4">
        <f t="shared" si="41"/>
        <v>0.11034994330926826</v>
      </c>
      <c r="N82" s="4">
        <f t="shared" si="42"/>
        <v>9.9383031425555032E-2</v>
      </c>
      <c r="O82" s="46">
        <f t="shared" si="43"/>
        <v>-1.6792429077261417E-6</v>
      </c>
      <c r="P82" s="31">
        <f t="shared" si="50"/>
        <v>1.6792429077261417E-6</v>
      </c>
      <c r="Q82" s="4">
        <f t="shared" si="44"/>
        <v>1599.148364709315</v>
      </c>
      <c r="R82" s="32">
        <f t="shared" si="45"/>
        <v>51.657290872686872</v>
      </c>
      <c r="S82" s="32">
        <f t="shared" si="46"/>
        <v>5744.1382477053266</v>
      </c>
      <c r="T82" s="32">
        <f t="shared" si="47"/>
        <v>237.05239463109882</v>
      </c>
    </row>
    <row r="83" spans="6:20">
      <c r="F83" s="32">
        <f t="shared" si="36"/>
        <v>0.25829659797189797</v>
      </c>
      <c r="G83" s="32">
        <f t="shared" si="37"/>
        <v>8.3642478961203203E-3</v>
      </c>
      <c r="H83" s="32">
        <f t="shared" si="48"/>
        <v>3.2382338605289447E-2</v>
      </c>
      <c r="I83" s="32">
        <f t="shared" si="38"/>
        <v>13.462634015954633</v>
      </c>
      <c r="J83" s="30">
        <f t="shared" si="39"/>
        <v>0.98531651021727629</v>
      </c>
      <c r="K83" s="4">
        <f t="shared" si="40"/>
        <v>0.4998454917897785</v>
      </c>
      <c r="L83" s="31">
        <f t="shared" si="49"/>
        <v>0.99938215808241182</v>
      </c>
      <c r="M83" s="4">
        <f t="shared" si="41"/>
        <v>0.10521423251813658</v>
      </c>
      <c r="N83" s="4">
        <f t="shared" si="42"/>
        <v>9.5198043440333641E-2</v>
      </c>
      <c r="O83" s="46">
        <f t="shared" si="43"/>
        <v>-6.8921639451158256E-8</v>
      </c>
      <c r="P83" s="31">
        <f t="shared" si="50"/>
        <v>6.8921639451158256E-8</v>
      </c>
      <c r="Q83" s="4">
        <f t="shared" si="44"/>
        <v>1653.8880589012799</v>
      </c>
      <c r="R83" s="32">
        <f t="shared" si="45"/>
        <v>53.556763138586149</v>
      </c>
      <c r="S83" s="32">
        <f t="shared" si="46"/>
        <v>5969.9597138618346</v>
      </c>
      <c r="T83" s="32">
        <f t="shared" si="47"/>
        <v>246.97414877842539</v>
      </c>
    </row>
    <row r="84" spans="6:20">
      <c r="F84" s="32">
        <f t="shared" si="36"/>
        <v>0.25595382075385353</v>
      </c>
      <c r="G84" s="32">
        <f t="shared" si="37"/>
        <v>8.314303177136266E-3</v>
      </c>
      <c r="H84" s="32">
        <f t="shared" si="48"/>
        <v>3.2483606428098569E-2</v>
      </c>
      <c r="I84" s="32">
        <f t="shared" si="38"/>
        <v>13.462634015954636</v>
      </c>
      <c r="J84" s="30">
        <f t="shared" si="39"/>
        <v>0.98077830332233307</v>
      </c>
      <c r="K84" s="4">
        <f t="shared" si="40"/>
        <v>0.5024345305501241</v>
      </c>
      <c r="L84" s="31">
        <f t="shared" si="49"/>
        <v>1.009785769711133</v>
      </c>
      <c r="M84" s="4">
        <f t="shared" si="41"/>
        <v>0.10046903754993317</v>
      </c>
      <c r="N84" s="4">
        <f t="shared" si="42"/>
        <v>9.1296560031907711E-2</v>
      </c>
      <c r="O84" s="46">
        <f t="shared" si="43"/>
        <v>-4.338430433570295E-6</v>
      </c>
      <c r="P84" s="31">
        <f t="shared" si="50"/>
        <v>4.338430433570295E-6</v>
      </c>
      <c r="Q84" s="4">
        <f t="shared" si="44"/>
        <v>1706.8801252249582</v>
      </c>
      <c r="R84" s="32">
        <f t="shared" si="45"/>
        <v>55.445622207751143</v>
      </c>
      <c r="S84" s="32">
        <f t="shared" si="46"/>
        <v>6189.2477842590461</v>
      </c>
      <c r="T84" s="32">
        <f t="shared" si="47"/>
        <v>256.71395834038748</v>
      </c>
    </row>
    <row r="85" spans="6:20">
      <c r="F85" s="32">
        <f t="shared" si="36"/>
        <v>0.25341111713299541</v>
      </c>
      <c r="G85" s="32">
        <f t="shared" si="37"/>
        <v>8.2651898576517804E-3</v>
      </c>
      <c r="H85" s="32">
        <f t="shared" si="48"/>
        <v>3.2615735059934398E-2</v>
      </c>
      <c r="I85" s="32">
        <f t="shared" si="38"/>
        <v>13.462634015954636</v>
      </c>
      <c r="J85" s="30">
        <f t="shared" si="39"/>
        <v>0.97483634172318134</v>
      </c>
      <c r="K85" s="4">
        <f t="shared" si="40"/>
        <v>0.50490647910054731</v>
      </c>
      <c r="L85" s="31">
        <f t="shared" si="49"/>
        <v>1.0198204132893258</v>
      </c>
      <c r="M85" s="4">
        <f t="shared" si="41"/>
        <v>9.6086128515879513E-2</v>
      </c>
      <c r="N85" s="4">
        <f t="shared" si="42"/>
        <v>8.7662936347877946E-2</v>
      </c>
      <c r="O85" s="46">
        <f t="shared" si="43"/>
        <v>-2.9664806111551201E-8</v>
      </c>
      <c r="P85" s="31">
        <f t="shared" si="50"/>
        <v>2.9664806111551201E-8</v>
      </c>
      <c r="Q85" s="4">
        <f t="shared" si="44"/>
        <v>1757.4742596526344</v>
      </c>
      <c r="R85" s="32">
        <f t="shared" si="45"/>
        <v>57.321314827484677</v>
      </c>
      <c r="S85" s="32">
        <f t="shared" si="46"/>
        <v>6399.4753489800241</v>
      </c>
      <c r="T85" s="32">
        <f t="shared" si="47"/>
        <v>266.18434122629145</v>
      </c>
    </row>
    <row r="86" spans="6:20">
      <c r="F86" s="32">
        <f t="shared" si="36"/>
        <v>0.25059477665786895</v>
      </c>
      <c r="G86" s="32">
        <f t="shared" si="37"/>
        <v>8.2168790224460848E-3</v>
      </c>
      <c r="H86" s="32">
        <f t="shared" si="48"/>
        <v>3.2789506357765764E-2</v>
      </c>
      <c r="I86" s="32">
        <f t="shared" si="38"/>
        <v>13.462634015954636</v>
      </c>
      <c r="J86" s="30">
        <f t="shared" si="39"/>
        <v>0.96705500104895659</v>
      </c>
      <c r="K86" s="4">
        <f t="shared" si="40"/>
        <v>0.50730368762060063</v>
      </c>
      <c r="L86" s="31">
        <f t="shared" si="49"/>
        <v>1.0296478274226515</v>
      </c>
      <c r="M86" s="4">
        <f t="shared" si="41"/>
        <v>9.2047358709959531E-2</v>
      </c>
      <c r="N86" s="4">
        <f t="shared" si="42"/>
        <v>8.4288797528612208E-2</v>
      </c>
      <c r="O86" s="46">
        <f t="shared" si="43"/>
        <v>-8.7017783700904516E-8</v>
      </c>
      <c r="P86" s="31">
        <f t="shared" si="50"/>
        <v>8.7017783700904516E-8</v>
      </c>
      <c r="Q86" s="4">
        <f t="shared" si="44"/>
        <v>1804.8865905428765</v>
      </c>
      <c r="R86" s="32">
        <f t="shared" si="45"/>
        <v>59.181340335651818</v>
      </c>
      <c r="S86" s="32">
        <f t="shared" si="46"/>
        <v>6597.5946905433293</v>
      </c>
      <c r="T86" s="32">
        <f t="shared" si="47"/>
        <v>275.28001671467507</v>
      </c>
    </row>
    <row r="87" spans="6:20">
      <c r="F87" s="32">
        <f t="shared" si="36"/>
        <v>0.24739692861118764</v>
      </c>
      <c r="G87" s="32">
        <f t="shared" si="37"/>
        <v>8.1693434134802317E-3</v>
      </c>
      <c r="H87" s="32">
        <f t="shared" si="48"/>
        <v>3.3021199815779778E-2</v>
      </c>
      <c r="I87" s="32">
        <f t="shared" si="38"/>
        <v>13.462634015954636</v>
      </c>
      <c r="J87" s="30">
        <f t="shared" si="39"/>
        <v>0.95686170327191078</v>
      </c>
      <c r="K87" s="4">
        <f t="shared" si="40"/>
        <v>0.50965652126234595</v>
      </c>
      <c r="L87" s="31">
        <f t="shared" si="49"/>
        <v>1.0393867632835898</v>
      </c>
      <c r="M87" s="4">
        <f t="shared" si="41"/>
        <v>8.8338468481563279E-2</v>
      </c>
      <c r="N87" s="4">
        <f t="shared" si="42"/>
        <v>8.1168194490829709E-2</v>
      </c>
      <c r="O87" s="46">
        <f t="shared" si="43"/>
        <v>-1.0623279112498274E-6</v>
      </c>
      <c r="P87" s="31">
        <f t="shared" si="50"/>
        <v>1.0623279112498274E-6</v>
      </c>
      <c r="Q87" s="4">
        <f t="shared" si="44"/>
        <v>1848.002181401449</v>
      </c>
      <c r="R87" s="32">
        <f t="shared" si="45"/>
        <v>61.023249292054153</v>
      </c>
      <c r="S87" s="32">
        <f t="shared" si="46"/>
        <v>6779.2873011286274</v>
      </c>
      <c r="T87" s="32">
        <f t="shared" si="47"/>
        <v>283.85234284792591</v>
      </c>
    </row>
    <row r="88" spans="6:20">
      <c r="F88" s="32">
        <f t="shared" si="36"/>
        <v>0.24694138365420687</v>
      </c>
      <c r="G88" s="32">
        <f t="shared" si="37"/>
        <v>8.1520955722236658E-3</v>
      </c>
      <c r="H88" s="32">
        <f t="shared" si="48"/>
        <v>3.3012269760499445E-2</v>
      </c>
      <c r="I88" s="32">
        <f t="shared" si="38"/>
        <v>13.462634015954636</v>
      </c>
      <c r="J88" s="30">
        <f t="shared" si="39"/>
        <v>0.94350164743893072</v>
      </c>
      <c r="K88" s="4">
        <f t="shared" si="40"/>
        <v>0.51082901781733192</v>
      </c>
      <c r="L88" s="31">
        <f t="shared" si="49"/>
        <v>1.0442749803719473</v>
      </c>
      <c r="M88" s="4">
        <f t="shared" si="41"/>
        <v>8.41726468229098E-2</v>
      </c>
      <c r="N88" s="4">
        <f t="shared" si="42"/>
        <v>7.7637677974602762E-2</v>
      </c>
      <c r="O88" s="46">
        <f t="shared" si="43"/>
        <v>-6.1927047623200338E-7</v>
      </c>
      <c r="P88" s="31">
        <f t="shared" si="50"/>
        <v>6.1927047623200338E-7</v>
      </c>
      <c r="Q88" s="4">
        <f t="shared" si="44"/>
        <v>1869.7328731878961</v>
      </c>
      <c r="R88" s="32">
        <f t="shared" si="45"/>
        <v>61.72412598975253</v>
      </c>
      <c r="S88" s="32">
        <f t="shared" si="46"/>
        <v>6885.334128461921</v>
      </c>
      <c r="T88" s="32">
        <f t="shared" si="47"/>
        <v>288.35646289973772</v>
      </c>
    </row>
    <row r="89" spans="6:20">
      <c r="F89" s="32">
        <f t="shared" si="36"/>
        <v>0.2458454068496099</v>
      </c>
      <c r="G89" s="32">
        <f t="shared" si="37"/>
        <v>8.1363842174866779E-3</v>
      </c>
      <c r="H89" s="32">
        <f t="shared" si="48"/>
        <v>3.3095530731082227E-2</v>
      </c>
      <c r="I89" s="32">
        <f t="shared" si="38"/>
        <v>13.462634015954636</v>
      </c>
      <c r="J89" s="30">
        <f t="shared" si="39"/>
        <v>0.92597479845860675</v>
      </c>
      <c r="K89" s="4">
        <f t="shared" si="40"/>
        <v>0.51197660102240572</v>
      </c>
      <c r="L89" s="31">
        <f t="shared" si="49"/>
        <v>1.049082076996704</v>
      </c>
      <c r="M89" s="4">
        <f t="shared" si="41"/>
        <v>8.0357723283276783E-2</v>
      </c>
      <c r="N89" s="4">
        <f t="shared" si="42"/>
        <v>7.4380662581894144E-2</v>
      </c>
      <c r="O89" s="46">
        <f t="shared" si="43"/>
        <v>-3.8232564197882013E-7</v>
      </c>
      <c r="P89" s="31">
        <f t="shared" si="50"/>
        <v>3.8232564197882013E-7</v>
      </c>
      <c r="Q89" s="4">
        <f t="shared" si="44"/>
        <v>1882.4464439163339</v>
      </c>
      <c r="R89" s="32">
        <f t="shared" si="45"/>
        <v>62.300564134249484</v>
      </c>
      <c r="S89" s="32">
        <f t="shared" si="46"/>
        <v>6956.5552664532752</v>
      </c>
      <c r="T89" s="32">
        <f t="shared" si="47"/>
        <v>291.55630123269054</v>
      </c>
    </row>
    <row r="90" spans="6:20">
      <c r="F90" s="32">
        <f t="shared" si="36"/>
        <v>0.24382383291104473</v>
      </c>
      <c r="G90" s="32">
        <f t="shared" si="37"/>
        <v>8.1222448327528448E-3</v>
      </c>
      <c r="H90" s="32">
        <f t="shared" si="48"/>
        <v>3.3311939754946424E-2</v>
      </c>
      <c r="I90" s="32">
        <f t="shared" si="38"/>
        <v>13.462634015954636</v>
      </c>
      <c r="J90" s="30">
        <f t="shared" si="39"/>
        <v>0.90294473842452072</v>
      </c>
      <c r="K90" s="4">
        <f t="shared" si="40"/>
        <v>0.5131714032539626</v>
      </c>
      <c r="L90" s="31">
        <f t="shared" si="49"/>
        <v>1.0541110499342079</v>
      </c>
      <c r="M90" s="4">
        <f t="shared" si="41"/>
        <v>7.6903453990580128E-2</v>
      </c>
      <c r="N90" s="4">
        <f t="shared" si="42"/>
        <v>7.1411651346837274E-2</v>
      </c>
      <c r="O90" s="46">
        <f t="shared" si="43"/>
        <v>-4.2798796584531118E-7</v>
      </c>
      <c r="P90" s="31">
        <f t="shared" si="50"/>
        <v>4.2798796584531118E-7</v>
      </c>
      <c r="Q90" s="4">
        <f t="shared" si="44"/>
        <v>1883.6055905487069</v>
      </c>
      <c r="R90" s="32">
        <f t="shared" si="45"/>
        <v>62.746555954438804</v>
      </c>
      <c r="S90" s="32">
        <f t="shared" si="46"/>
        <v>6983.0637875361508</v>
      </c>
      <c r="T90" s="32">
        <f t="shared" si="47"/>
        <v>293.11951347254558</v>
      </c>
    </row>
    <row r="91" spans="6:20">
      <c r="F91" s="32">
        <f t="shared" si="36"/>
        <v>0.24046419912506126</v>
      </c>
      <c r="G91" s="32">
        <f t="shared" si="37"/>
        <v>8.1097205408164376E-3</v>
      </c>
      <c r="H91" s="32">
        <f t="shared" si="48"/>
        <v>3.3725272079269945E-2</v>
      </c>
      <c r="I91" s="32">
        <f t="shared" si="38"/>
        <v>13.462634015954636</v>
      </c>
      <c r="J91" s="30">
        <f t="shared" si="39"/>
        <v>0.87259892641274894</v>
      </c>
      <c r="K91" s="4">
        <f t="shared" si="40"/>
        <v>0.51451349728789231</v>
      </c>
      <c r="L91" s="31">
        <f t="shared" si="49"/>
        <v>1.0597894986032137</v>
      </c>
      <c r="M91" s="4">
        <f t="shared" si="41"/>
        <v>7.3836360196437106E-2</v>
      </c>
      <c r="N91" s="4">
        <f t="shared" si="42"/>
        <v>6.8759415245475769E-2</v>
      </c>
      <c r="O91" s="46">
        <f t="shared" si="43"/>
        <v>-5.9160820381487511E-7</v>
      </c>
      <c r="P91" s="31">
        <f t="shared" si="50"/>
        <v>5.9160820381487511E-7</v>
      </c>
      <c r="Q91" s="4">
        <f t="shared" si="44"/>
        <v>1869.6974779215539</v>
      </c>
      <c r="R91" s="32">
        <f t="shared" si="45"/>
        <v>63.056056148829221</v>
      </c>
      <c r="S91" s="32">
        <f t="shared" si="46"/>
        <v>6951.1893775063509</v>
      </c>
      <c r="T91" s="32">
        <f t="shared" si="47"/>
        <v>292.58788950092861</v>
      </c>
    </row>
    <row r="92" spans="6:20">
      <c r="F92" s="32">
        <f t="shared" si="36"/>
        <v>0.23514957337742795</v>
      </c>
      <c r="G92" s="32">
        <f t="shared" si="37"/>
        <v>8.0988628185608216E-3</v>
      </c>
      <c r="H92" s="32">
        <f t="shared" si="48"/>
        <v>3.4441324737432985E-2</v>
      </c>
      <c r="I92" s="32">
        <f t="shared" si="38"/>
        <v>13.462634015954636</v>
      </c>
      <c r="J92" s="30">
        <f t="shared" si="39"/>
        <v>0.83241591517937663</v>
      </c>
      <c r="K92" s="4">
        <f t="shared" si="40"/>
        <v>0.51614998017447611</v>
      </c>
      <c r="L92" s="31">
        <f t="shared" si="49"/>
        <v>1.0667561414187801</v>
      </c>
      <c r="M92" s="4">
        <f t="shared" si="41"/>
        <v>7.1210214975949093E-2</v>
      </c>
      <c r="N92" s="4">
        <f t="shared" si="42"/>
        <v>6.6476415161470348E-2</v>
      </c>
      <c r="O92" s="46">
        <f t="shared" si="43"/>
        <v>-2.5481449957842628E-6</v>
      </c>
      <c r="P92" s="31">
        <f t="shared" si="50"/>
        <v>2.5481449957842628E-6</v>
      </c>
      <c r="Q92" s="4">
        <f t="shared" si="44"/>
        <v>1835.6717776079347</v>
      </c>
      <c r="R92" s="32">
        <f t="shared" si="45"/>
        <v>63.222967803935738</v>
      </c>
      <c r="S92" s="32">
        <f t="shared" si="46"/>
        <v>6841.311958881156</v>
      </c>
      <c r="T92" s="32">
        <f t="shared" si="47"/>
        <v>289.30010985165887</v>
      </c>
    </row>
    <row r="93" spans="6:20">
      <c r="F93" s="32">
        <f t="shared" si="36"/>
        <v>0.25607697214737984</v>
      </c>
      <c r="G93" s="32">
        <f t="shared" si="37"/>
        <v>8.2717018865219351E-3</v>
      </c>
      <c r="H93" s="32">
        <f t="shared" si="48"/>
        <v>3.2301623285991239E-2</v>
      </c>
      <c r="I93" s="32">
        <f t="shared" si="38"/>
        <v>13.462634015954636</v>
      </c>
      <c r="J93" s="30">
        <f t="shared" si="39"/>
        <v>0.77873137355474553</v>
      </c>
      <c r="K93" s="4">
        <f t="shared" si="40"/>
        <v>0.50957340365978876</v>
      </c>
      <c r="L93" s="31">
        <f t="shared" si="49"/>
        <v>1.0390411275865945</v>
      </c>
      <c r="M93" s="4">
        <f t="shared" si="41"/>
        <v>6.4458309342209474E-2</v>
      </c>
      <c r="N93" s="4">
        <f t="shared" si="42"/>
        <v>6.0555034214578113E-2</v>
      </c>
      <c r="O93" s="46">
        <f t="shared" si="43"/>
        <v>1.2862708675953627E-9</v>
      </c>
      <c r="P93" s="31">
        <f t="shared" si="50"/>
        <v>1.2862708675953627E-9</v>
      </c>
      <c r="Q93" s="4">
        <f t="shared" si="44"/>
        <v>1669.3228183599144</v>
      </c>
      <c r="R93" s="32">
        <f t="shared" si="45"/>
        <v>53.921836821371137</v>
      </c>
      <c r="S93" s="32">
        <f t="shared" si="46"/>
        <v>6256.8017792592873</v>
      </c>
      <c r="T93" s="32">
        <f t="shared" si="47"/>
        <v>258.56168539402637</v>
      </c>
    </row>
    <row r="94" spans="6:20">
      <c r="F94" s="32">
        <f t="shared" si="36"/>
        <v>0.28406295865837272</v>
      </c>
      <c r="G94" s="32">
        <f t="shared" si="37"/>
        <v>8.4886240580427513E-3</v>
      </c>
      <c r="H94" s="32">
        <f t="shared" si="48"/>
        <v>2.9882896728719792E-2</v>
      </c>
      <c r="I94" s="32">
        <f t="shared" si="38"/>
        <v>13.462634015954636</v>
      </c>
      <c r="J94" s="30">
        <f t="shared" si="39"/>
        <v>0.70579830121378595</v>
      </c>
      <c r="K94" s="4">
        <f t="shared" si="40"/>
        <v>0.50056449022551885</v>
      </c>
      <c r="L94" s="31">
        <f t="shared" si="49"/>
        <v>1.0022605129770359</v>
      </c>
      <c r="M94" s="4">
        <f t="shared" si="41"/>
        <v>5.7490531236739896E-2</v>
      </c>
      <c r="N94" s="4">
        <f t="shared" si="42"/>
        <v>5.4365055325369636E-2</v>
      </c>
      <c r="O94" s="46">
        <f t="shared" si="43"/>
        <v>-1.180466092765009E-6</v>
      </c>
      <c r="P94" s="31">
        <f t="shared" si="50"/>
        <v>1.180466092765009E-6</v>
      </c>
      <c r="Q94" s="4">
        <f t="shared" si="44"/>
        <v>1448.4142139571109</v>
      </c>
      <c r="R94" s="32">
        <f t="shared" si="45"/>
        <v>43.282812376090192</v>
      </c>
      <c r="S94" s="32">
        <f t="shared" si="46"/>
        <v>5460.6011239433401</v>
      </c>
      <c r="T94" s="32">
        <f t="shared" si="47"/>
        <v>219.25806103931521</v>
      </c>
    </row>
    <row r="95" spans="6:20">
      <c r="F95" s="32">
        <f t="shared" si="36"/>
        <v>0.32537531283630095</v>
      </c>
      <c r="G95" s="32">
        <f t="shared" si="37"/>
        <v>8.7669075418342311E-3</v>
      </c>
      <c r="H95" s="32">
        <f t="shared" si="48"/>
        <v>2.6943984979723817E-2</v>
      </c>
      <c r="I95" s="32">
        <f t="shared" si="38"/>
        <v>13.46263401595464</v>
      </c>
      <c r="J95" s="30">
        <f t="shared" si="39"/>
        <v>0.60327164285400647</v>
      </c>
      <c r="K95" s="4">
        <f t="shared" si="40"/>
        <v>0.48706976129767093</v>
      </c>
      <c r="L95" s="31">
        <f t="shared" si="49"/>
        <v>0.94958285658867947</v>
      </c>
      <c r="M95" s="4">
        <f t="shared" si="41"/>
        <v>4.984354065876264E-2</v>
      </c>
      <c r="N95" s="4">
        <f t="shared" si="42"/>
        <v>4.7477113234879256E-2</v>
      </c>
      <c r="O95" s="46">
        <f t="shared" si="43"/>
        <v>-2.0911784067711991E-6</v>
      </c>
      <c r="P95" s="31">
        <f t="shared" si="50"/>
        <v>2.0911784067711991E-6</v>
      </c>
      <c r="Q95" s="4">
        <f t="shared" si="44"/>
        <v>1152.5285869683116</v>
      </c>
      <c r="R95" s="32">
        <f t="shared" si="45"/>
        <v>31.053712935976506</v>
      </c>
      <c r="S95" s="32">
        <f t="shared" si="46"/>
        <v>4372.8142441508608</v>
      </c>
      <c r="T95" s="32">
        <f t="shared" si="47"/>
        <v>168.8015822167022</v>
      </c>
    </row>
    <row r="96" spans="6:20">
      <c r="F96" s="32">
        <f t="shared" si="36"/>
        <v>0.40080768486847967</v>
      </c>
      <c r="G96" s="32">
        <f t="shared" si="37"/>
        <v>9.0897290042828739E-3</v>
      </c>
      <c r="H96" s="32">
        <f t="shared" si="48"/>
        <v>2.2678529747416298E-2</v>
      </c>
      <c r="I96" s="32">
        <f t="shared" si="38"/>
        <v>13.462634015954636</v>
      </c>
      <c r="J96" s="30">
        <f t="shared" si="39"/>
        <v>0.44651458865966981</v>
      </c>
      <c r="K96" s="4">
        <f t="shared" si="40"/>
        <v>0.4619085871899819</v>
      </c>
      <c r="L96" s="31">
        <f t="shared" si="49"/>
        <v>0.85842029103903628</v>
      </c>
      <c r="M96" s="4">
        <f t="shared" si="41"/>
        <v>4.0084724114451215E-2</v>
      </c>
      <c r="N96" s="4">
        <f t="shared" si="42"/>
        <v>3.8539864287094633E-2</v>
      </c>
      <c r="O96" s="46">
        <f t="shared" si="43"/>
        <v>-1.1992561066431762E-7</v>
      </c>
      <c r="P96" s="31">
        <f t="shared" si="50"/>
        <v>1.1992561066431762E-7</v>
      </c>
      <c r="Q96" s="4">
        <f t="shared" si="44"/>
        <v>739.09550795160362</v>
      </c>
      <c r="R96" s="32">
        <f t="shared" si="45"/>
        <v>16.761599463262204</v>
      </c>
      <c r="S96" s="32">
        <f t="shared" si="46"/>
        <v>2826.7919037897677</v>
      </c>
      <c r="T96" s="32">
        <f t="shared" si="47"/>
        <v>102.11157753549648</v>
      </c>
    </row>
    <row r="97" spans="6:20">
      <c r="F97" s="32">
        <f t="shared" si="36"/>
        <v>0.48116823652123258</v>
      </c>
      <c r="G97" s="32">
        <f t="shared" si="37"/>
        <v>9.0463994316299055E-3</v>
      </c>
      <c r="H97" s="32">
        <f t="shared" si="48"/>
        <v>1.8800907343830279E-2</v>
      </c>
      <c r="I97" s="32">
        <f t="shared" si="38"/>
        <v>13.462634015954636</v>
      </c>
      <c r="J97" s="30">
        <f t="shared" si="39"/>
        <v>0.32297943196209566</v>
      </c>
      <c r="K97" s="4">
        <f t="shared" si="40"/>
        <v>0.43372933046953588</v>
      </c>
      <c r="L97" s="31">
        <f t="shared" si="49"/>
        <v>0.76593995381956148</v>
      </c>
      <c r="M97" s="4">
        <f t="shared" si="41"/>
        <v>3.2498292414483737E-2</v>
      </c>
      <c r="N97" s="4">
        <f t="shared" si="42"/>
        <v>3.1475395797979394E-2</v>
      </c>
      <c r="O97" s="46">
        <f t="shared" si="43"/>
        <v>-2.0982684750814329E-7</v>
      </c>
      <c r="P97" s="31">
        <f t="shared" si="50"/>
        <v>2.0982684750814329E-7</v>
      </c>
      <c r="Q97" s="4">
        <f t="shared" si="44"/>
        <v>452.55054137349373</v>
      </c>
      <c r="R97" s="32">
        <f t="shared" si="45"/>
        <v>8.5083607967632862</v>
      </c>
      <c r="S97" s="32">
        <f t="shared" si="46"/>
        <v>1741.637517361499</v>
      </c>
      <c r="T97" s="32">
        <f t="shared" si="47"/>
        <v>58.765655760759941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13.462634015954636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L193:L194"/>
    <mergeCell ref="L196:L197"/>
    <mergeCell ref="L198:L199"/>
    <mergeCell ref="L201:L205"/>
    <mergeCell ref="H2: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D38D-E6BA-4439-87FB-81255C15DD29}">
  <sheetPr codeName="Sheet7"/>
  <dimension ref="A1:AF249"/>
  <sheetViews>
    <sheetView topLeftCell="I1" zoomScale="70" zoomScaleNormal="70" workbookViewId="0">
      <selection activeCell="W11" sqref="W11:AC56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4" max="14" width="14" bestFit="1" customWidth="1"/>
    <col min="15" max="15" width="6.2851562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0.5</v>
      </c>
      <c r="H2" s="81" t="s">
        <v>4</v>
      </c>
      <c r="I2" s="81"/>
      <c r="J2" s="81"/>
      <c r="L2" s="63" t="s">
        <v>5</v>
      </c>
      <c r="M2" s="61">
        <f>AVERAGE(S3:S4)</f>
        <v>1.557952909220876E-7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1.7999999999999998</v>
      </c>
      <c r="H3" s="5" t="s">
        <v>14</v>
      </c>
      <c r="I3" s="1">
        <f>((0.02/2)*(S57+2*SUM(S58:S96)+S97)+((F53-F52)/2)*(S96+S97))*B6</f>
        <v>354.63327292372895</v>
      </c>
      <c r="J3" s="1" t="s">
        <v>15</v>
      </c>
      <c r="L3" s="63" t="s">
        <v>16</v>
      </c>
      <c r="M3" s="61">
        <f>AVERAGE(T3:T4)</f>
        <v>-1.2982940910173995E-7</v>
      </c>
      <c r="O3" s="50">
        <f>0.75*PI()*$B$8*J40*$B$5/$B$10*(SQRT(1+($F$2/((0.75*PI())))^2))</f>
        <v>1348729.338121207</v>
      </c>
      <c r="P3" s="1">
        <f>2*(1+2*C40)*(((0.044)/((O3)^(1/6)))-((5)/((O3)^(2/3))))</f>
        <v>8.2984114089661911E-3</v>
      </c>
      <c r="Q3" s="1">
        <f>2*(1+2*L40)*((0.044/(K40^(1/6)))-(5/(K40^(2/3))))</f>
        <v>8.3103769598003828E-3</v>
      </c>
      <c r="R3" s="1">
        <f>P3-Q3</f>
        <v>-1.1965550834191693E-5</v>
      </c>
      <c r="S3" s="61">
        <f>-R3*0.3*($B$4)*(I40*$B$2)</f>
        <v>1.0980728565893713E-5</v>
      </c>
      <c r="T3" s="61">
        <f>R3*0.25*(I40*$B$2)</f>
        <v>-9.1506071382447616E-6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14.697008923152652</v>
      </c>
      <c r="J4" s="1" t="s">
        <v>20</v>
      </c>
      <c r="L4" s="63" t="s">
        <v>21</v>
      </c>
      <c r="M4" s="61">
        <f>I5-M2</f>
        <v>0.47506370646750612</v>
      </c>
      <c r="O4" s="50">
        <f>0.75*PI()*$B$8*J41*$B$5/$B$10*(SQRT(1+($F$2/((0.75*PI())))^2))</f>
        <v>1332288.7749931014</v>
      </c>
      <c r="P4" s="1">
        <f>2*(1+2*C41)*(((0.044)/((O4)^(1/6)))-((5)/((O4)^(2/3))))</f>
        <v>8.2732378929827773E-3</v>
      </c>
      <c r="Q4" s="1">
        <f>2*(1+2*L41)*((0.044/(K41^(1/6)))-(5/(K41^(2/3))))</f>
        <v>8.2614684121084057E-3</v>
      </c>
      <c r="R4" s="1">
        <f>P4-Q4</f>
        <v>1.1769480874371588E-5</v>
      </c>
      <c r="S4" s="61">
        <f>-R4*0.3*($B$4)*(I41*$B$2)</f>
        <v>-1.0669137984049538E-5</v>
      </c>
      <c r="T4" s="61">
        <f>R4*0.25*(I41*$B$2)</f>
        <v>8.8909483200412817E-6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0.47506386226279707</v>
      </c>
      <c r="J5" s="1" t="s">
        <v>24</v>
      </c>
      <c r="L5" s="63" t="s">
        <v>25</v>
      </c>
      <c r="M5" s="61">
        <f>I6-M3</f>
        <v>8.2033439023031993E-2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8.2033309193622894E-2</v>
      </c>
      <c r="J6" s="1" t="s">
        <v>24</v>
      </c>
      <c r="L6" s="63" t="s">
        <v>29</v>
      </c>
      <c r="M6" s="61">
        <f>10*M5</f>
        <v>0.82033439023031995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0.82033309193622894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0.46084183794775613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2.8907443542320932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318887.12290940806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0.67215923373855435</v>
      </c>
      <c r="P13" s="43">
        <v>0.97976058639635832</v>
      </c>
      <c r="Q13" s="38">
        <f>N13-P13</f>
        <v>3.0053624289914538E-2</v>
      </c>
      <c r="R13" s="45">
        <f>DEGREES(N13)</f>
        <v>57.858092364657949</v>
      </c>
      <c r="S13" s="45">
        <f t="shared" ref="S13:U28" si="3">DEGREES(O13)</f>
        <v>38.511887253966577</v>
      </c>
      <c r="T13" s="45">
        <f t="shared" si="3"/>
        <v>56.136146533773989</v>
      </c>
      <c r="U13" s="45">
        <f t="shared" si="3"/>
        <v>1.7219458308839586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3.0709685011482799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347766.75821199443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0.626279361572741</v>
      </c>
      <c r="P14" s="43">
        <v>0.93720873259037385</v>
      </c>
      <c r="Q14" s="38">
        <f t="shared" ref="Q14:Q54" si="10">N14-P14</f>
        <v>2.8825694959028203E-2</v>
      </c>
      <c r="R14" s="45">
        <f t="shared" ref="R14:U54" si="11">DEGREES(N14)</f>
        <v>55.34969556291724</v>
      </c>
      <c r="S14" s="45">
        <f t="shared" si="3"/>
        <v>35.883164214265733</v>
      </c>
      <c r="T14" s="45">
        <f t="shared" si="3"/>
        <v>53.698104900233389</v>
      </c>
      <c r="U14" s="45">
        <f t="shared" si="3"/>
        <v>1.6515906626838486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3.2569341729601473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378369.59118852578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0.58556097632220594</v>
      </c>
      <c r="P15" s="43">
        <v>0.89795022889159193</v>
      </c>
      <c r="Q15" s="38">
        <f t="shared" si="10"/>
        <v>2.6801225353306424E-2</v>
      </c>
      <c r="R15" s="45">
        <f t="shared" si="11"/>
        <v>52.984355426817935</v>
      </c>
      <c r="S15" s="45">
        <f t="shared" si="3"/>
        <v>33.550172590822328</v>
      </c>
      <c r="T15" s="45">
        <f t="shared" si="3"/>
        <v>51.448758328294453</v>
      </c>
      <c r="U15" s="45">
        <f t="shared" si="3"/>
        <v>1.5355970985234768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3.4477124209215564</v>
      </c>
      <c r="I16" s="34">
        <f t="shared" si="1"/>
        <v>0.58559340000000004</v>
      </c>
      <c r="J16" s="33">
        <f t="shared" si="6"/>
        <v>0.140542416</v>
      </c>
      <c r="K16" s="33">
        <f t="shared" si="7"/>
        <v>410635.45195722417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0.54929410699458592</v>
      </c>
      <c r="P16" s="43">
        <v>0.86176472509934565</v>
      </c>
      <c r="Q16" s="38">
        <f t="shared" si="10"/>
        <v>2.412192292013704E-2</v>
      </c>
      <c r="R16" s="45">
        <f t="shared" si="11"/>
        <v>50.757566058507848</v>
      </c>
      <c r="S16" s="45">
        <f t="shared" si="3"/>
        <v>31.472234042197247</v>
      </c>
      <c r="T16" s="45">
        <f t="shared" si="3"/>
        <v>49.375481681444107</v>
      </c>
      <c r="U16" s="45">
        <f t="shared" si="3"/>
        <v>1.3820843770637388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3.6425471481078264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444514.37641507643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0.51686800322447257</v>
      </c>
      <c r="P17" s="43">
        <v>0.8284210342637518</v>
      </c>
      <c r="Q17" s="38">
        <f t="shared" si="10"/>
        <v>2.0920012885157657E-2</v>
      </c>
      <c r="R17" s="45">
        <f t="shared" si="11"/>
        <v>48.663657368854373</v>
      </c>
      <c r="S17" s="45">
        <f t="shared" si="3"/>
        <v>29.614355150116502</v>
      </c>
      <c r="T17" s="45">
        <f t="shared" si="3"/>
        <v>47.465028923175538</v>
      </c>
      <c r="U17" s="45">
        <f t="shared" si="3"/>
        <v>1.1986284456788343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3.8408210806324505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479964.88630945265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0.48776170745871117</v>
      </c>
      <c r="P18" s="43">
        <v>0.79769197562390892</v>
      </c>
      <c r="Q18" s="38">
        <f t="shared" si="10"/>
        <v>1.7310335011680222E-2</v>
      </c>
      <c r="R18" s="45">
        <f t="shared" si="11"/>
        <v>46.696192692829342</v>
      </c>
      <c r="S18" s="45">
        <f t="shared" si="3"/>
        <v>27.946687245478877</v>
      </c>
      <c r="T18" s="45">
        <f t="shared" si="3"/>
        <v>45.704383554702524</v>
      </c>
      <c r="U18" s="45">
        <f t="shared" si="3"/>
        <v>0.99180913812681937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4.0420281393260105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516896.75074345869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0.46153273589511584</v>
      </c>
      <c r="P19" s="43">
        <v>0.76633963453421061</v>
      </c>
      <c r="Q19" s="38">
        <f t="shared" si="10"/>
        <v>1.6410739908195304E-2</v>
      </c>
      <c r="R19" s="45">
        <f t="shared" si="11"/>
        <v>44.848292867834715</v>
      </c>
      <c r="S19" s="45">
        <f t="shared" si="3"/>
        <v>26.443877873916211</v>
      </c>
      <c r="T19" s="45">
        <f t="shared" si="3"/>
        <v>43.908026732408217</v>
      </c>
      <c r="U19" s="45">
        <f t="shared" si="3"/>
        <v>0.94026613542649895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4.2457513402466764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555331.32216458314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0.43780579567971017</v>
      </c>
      <c r="P20" s="43">
        <v>0.73719991598012957</v>
      </c>
      <c r="Q20" s="38">
        <f t="shared" si="10"/>
        <v>1.5261980507731088E-2</v>
      </c>
      <c r="R20" s="45">
        <f t="shared" si="11"/>
        <v>43.112890913164236</v>
      </c>
      <c r="S20" s="45">
        <f t="shared" si="3"/>
        <v>25.084424338814244</v>
      </c>
      <c r="T20" s="45">
        <f t="shared" si="3"/>
        <v>42.238443843060317</v>
      </c>
      <c r="U20" s="45">
        <f t="shared" si="3"/>
        <v>0.87444707010392064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4.4516452538067419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595244.42630616471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0.4162624393600115</v>
      </c>
      <c r="P21" s="43">
        <v>0.71008141532324442</v>
      </c>
      <c r="Q21" s="38">
        <f t="shared" si="10"/>
        <v>1.3932212962918578E-2</v>
      </c>
      <c r="R21" s="45">
        <f t="shared" si="11"/>
        <v>41.482925210750736</v>
      </c>
      <c r="S21" s="45">
        <f t="shared" si="3"/>
        <v>23.850080945149021</v>
      </c>
      <c r="T21" s="45">
        <f t="shared" si="3"/>
        <v>40.684668208698049</v>
      </c>
      <c r="U21" s="45">
        <f t="shared" si="3"/>
        <v>0.79825700205269023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4.6594221258332293</v>
      </c>
      <c r="I22" s="34">
        <f t="shared" si="1"/>
        <v>0.671763</v>
      </c>
      <c r="J22" s="33">
        <f t="shared" si="6"/>
        <v>0.16122312</v>
      </c>
      <c r="K22" s="33">
        <f t="shared" si="7"/>
        <v>636615.73942700494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0.39663199361425661</v>
      </c>
      <c r="P22" s="43">
        <v>0.68480671409872074</v>
      </c>
      <c r="Q22" s="38">
        <f t="shared" si="10"/>
        <v>1.2478164166611849E-2</v>
      </c>
      <c r="R22" s="45">
        <f t="shared" si="11"/>
        <v>39.951480642896946</v>
      </c>
      <c r="S22" s="45">
        <f t="shared" si="3"/>
        <v>22.725339253956722</v>
      </c>
      <c r="T22" s="45">
        <f t="shared" si="3"/>
        <v>39.236534500078704</v>
      </c>
      <c r="U22" s="45">
        <f t="shared" si="3"/>
        <v>0.7149461428182371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4.8688408975955344</v>
      </c>
      <c r="I23" s="34">
        <f t="shared" si="1"/>
        <v>0.68610199999999999</v>
      </c>
      <c r="J23" s="33">
        <f t="shared" si="6"/>
        <v>0.16466448</v>
      </c>
      <c r="K23" s="33">
        <f t="shared" si="7"/>
        <v>679428.09712313721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0.37868380805580959</v>
      </c>
      <c r="P23" s="43">
        <v>0.66121649854816933</v>
      </c>
      <c r="Q23" s="38">
        <f t="shared" si="10"/>
        <v>1.0942735190385022E-2</v>
      </c>
      <c r="R23" s="45">
        <f t="shared" si="11"/>
        <v>38.511887253966577</v>
      </c>
      <c r="S23" s="45">
        <f t="shared" si="3"/>
        <v>21.696983971540053</v>
      </c>
      <c r="T23" s="45">
        <f t="shared" si="3"/>
        <v>37.884914711228227</v>
      </c>
      <c r="U23" s="45">
        <f t="shared" si="3"/>
        <v>0.62697254273834713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5.0796985032503672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720900.13560477679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0.36222073243253172</v>
      </c>
      <c r="P24" s="43">
        <v>0.63860352041219215</v>
      </c>
      <c r="Q24" s="38">
        <f t="shared" si="10"/>
        <v>9.9221753846699956E-3</v>
      </c>
      <c r="R24" s="45">
        <f t="shared" si="11"/>
        <v>37.157785274945311</v>
      </c>
      <c r="S24" s="45">
        <f t="shared" si="3"/>
        <v>20.753719220521525</v>
      </c>
      <c r="T24" s="45">
        <f t="shared" si="3"/>
        <v>36.589286501815131</v>
      </c>
      <c r="U24" s="45">
        <f t="shared" si="3"/>
        <v>0.56849877313018482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5.2918229505700261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763555.16031563201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0.34707367613579787</v>
      </c>
      <c r="P25" s="43">
        <v>0.61741816298809959</v>
      </c>
      <c r="Q25" s="38">
        <f t="shared" si="10"/>
        <v>8.8611985846414054E-3</v>
      </c>
      <c r="R25" s="45">
        <f t="shared" si="11"/>
        <v>35.883164214265733</v>
      </c>
      <c r="S25" s="45">
        <f t="shared" si="3"/>
        <v>19.885856822671617</v>
      </c>
      <c r="T25" s="45">
        <f t="shared" si="3"/>
        <v>35.375454933938478</v>
      </c>
      <c r="U25" s="45">
        <f t="shared" si="3"/>
        <v>0.50770928032725116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5.5050677974813151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807380.70767731802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0.33309709221648431</v>
      </c>
      <c r="P26" s="43">
        <v>0.59754026133341676</v>
      </c>
      <c r="Q26" s="38">
        <f t="shared" si="10"/>
        <v>7.7815049719683893E-3</v>
      </c>
      <c r="R26" s="45">
        <f t="shared" si="11"/>
        <v>34.682382456702889</v>
      </c>
      <c r="S26" s="45">
        <f t="shared" si="3"/>
        <v>19.085057552084535</v>
      </c>
      <c r="T26" s="45">
        <f t="shared" si="3"/>
        <v>34.236535063549034</v>
      </c>
      <c r="U26" s="45">
        <f t="shared" si="3"/>
        <v>0.44584739315385469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5.7193077227914921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852366.07253787958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0.32016523671905195</v>
      </c>
      <c r="P27" s="43">
        <v>0.57886144844348264</v>
      </c>
      <c r="Q27" s="38">
        <f t="shared" si="10"/>
        <v>6.6995278787232992E-3</v>
      </c>
      <c r="R27" s="45">
        <f t="shared" si="11"/>
        <v>33.550172590822328</v>
      </c>
      <c r="S27" s="45">
        <f t="shared" si="3"/>
        <v>18.344116810808607</v>
      </c>
      <c r="T27" s="45">
        <f t="shared" si="3"/>
        <v>33.166317918641255</v>
      </c>
      <c r="U27" s="45">
        <f t="shared" si="3"/>
        <v>0.38385467218107827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5.9344349570561068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898502.01825300325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0.30816907111598496</v>
      </c>
      <c r="P28" s="43">
        <v>0.56128351617946759</v>
      </c>
      <c r="Q28" s="38">
        <f t="shared" si="10"/>
        <v>5.6279887615418023E-3</v>
      </c>
      <c r="R28" s="45">
        <f t="shared" si="11"/>
        <v>32.481636590529753</v>
      </c>
      <c r="S28" s="45">
        <f t="shared" si="3"/>
        <v>17.65678715141286</v>
      </c>
      <c r="T28" s="45">
        <v>0</v>
      </c>
      <c r="U28" s="45">
        <f t="shared" si="3"/>
        <v>0.32246000318340434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6.1503563920725046</v>
      </c>
      <c r="I29" s="34">
        <f t="shared" si="1"/>
        <v>0.75179680000000004</v>
      </c>
      <c r="J29" s="33">
        <f t="shared" si="6"/>
        <v>0.180431232</v>
      </c>
      <c r="K29" s="33">
        <f t="shared" si="7"/>
        <v>940437.6110684044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0.29701369480701134</v>
      </c>
      <c r="P29" s="43">
        <v>0.54448746830188244</v>
      </c>
      <c r="Q29" s="38">
        <f t="shared" si="10"/>
        <v>4.8066386927034799E-3</v>
      </c>
      <c r="R29" s="45">
        <f t="shared" si="11"/>
        <v>31.472234042197247</v>
      </c>
      <c r="S29" s="45">
        <f t="shared" si="11"/>
        <v>17.017631170028444</v>
      </c>
      <c r="T29" s="45">
        <f t="shared" si="11"/>
        <v>31.196833931461057</v>
      </c>
      <c r="U29" s="45">
        <f t="shared" si="11"/>
        <v>0.27540011073618886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6.3669912280381871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983132.42494457006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0.28661621308835439</v>
      </c>
      <c r="P30" s="43">
        <v>0.52864401145077677</v>
      </c>
      <c r="Q30" s="38">
        <f t="shared" si="10"/>
        <v>3.9914827997760138E-3</v>
      </c>
      <c r="R30" s="45">
        <f t="shared" si="11"/>
        <v>30.517765839421301</v>
      </c>
      <c r="S30" s="45">
        <f t="shared" si="11"/>
        <v>16.421899349984972</v>
      </c>
      <c r="T30" s="45">
        <f t="shared" si="11"/>
        <v>30.289070720995074</v>
      </c>
      <c r="U30" s="45">
        <f t="shared" si="11"/>
        <v>0.228695118426227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6.5842690486305182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1026578.6977485982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0.2769039624480919</v>
      </c>
      <c r="P31" s="43">
        <v>0.51368033866641849</v>
      </c>
      <c r="Q31" s="38">
        <f t="shared" si="10"/>
        <v>3.1876645580540819E-3</v>
      </c>
      <c r="R31" s="45">
        <f t="shared" si="11"/>
        <v>29.614355150116502</v>
      </c>
      <c r="S31" s="45">
        <f t="shared" si="11"/>
        <v>15.865428378724701</v>
      </c>
      <c r="T31" s="45">
        <f t="shared" si="11"/>
        <v>29.431715424436568</v>
      </c>
      <c r="U31" s="45">
        <f t="shared" si="11"/>
        <v>0.1826397256799337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6.80212823828123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1070769.6293888581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0.2678130291315805</v>
      </c>
      <c r="P32" s="43">
        <v>0.49953033421338588</v>
      </c>
      <c r="Q32" s="38">
        <f t="shared" si="10"/>
        <v>2.3989042029521901E-3</v>
      </c>
      <c r="R32" s="45">
        <f t="shared" si="11"/>
        <v>28.758426975471835</v>
      </c>
      <c r="S32" s="45">
        <f t="shared" si="11"/>
        <v>15.344556267853729</v>
      </c>
      <c r="T32" s="45">
        <f t="shared" si="11"/>
        <v>28.620979889186479</v>
      </c>
      <c r="U32" s="45">
        <f t="shared" si="11"/>
        <v>0.13744708628535518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7.020514674418286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1115699.2401243611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0.25928700869703208</v>
      </c>
      <c r="P33" s="43">
        <v>0.48613373284722622</v>
      </c>
      <c r="Q33" s="38">
        <f t="shared" si="10"/>
        <v>1.6279746114849503E-3</v>
      </c>
      <c r="R33" s="45">
        <f t="shared" si="11"/>
        <v>27.946687245478877</v>
      </c>
      <c r="S33" s="45">
        <f t="shared" si="11"/>
        <v>14.856051280911808</v>
      </c>
      <c r="T33" s="45">
        <f t="shared" si="11"/>
        <v>27.853411171086339</v>
      </c>
      <c r="U33" s="45">
        <f t="shared" si="11"/>
        <v>9.3276074392537572E-2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7.2393806417298281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1151080.3689649845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0.25127596398041308</v>
      </c>
      <c r="P34" s="43">
        <v>0.47323855089099492</v>
      </c>
      <c r="Q34" s="38">
        <f t="shared" si="10"/>
        <v>1.0739087948380965E-3</v>
      </c>
      <c r="R34" s="45">
        <f t="shared" si="11"/>
        <v>27.176102110467237</v>
      </c>
      <c r="S34" s="45">
        <f t="shared" si="11"/>
        <v>14.397052229158962</v>
      </c>
      <c r="T34" s="45">
        <f t="shared" si="11"/>
        <v>27.114571668941032</v>
      </c>
      <c r="U34" s="45">
        <f t="shared" si="11"/>
        <v>6.1530441526203537E-2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7.4586839265659437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1186567.2861088503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0.24373554680507906</v>
      </c>
      <c r="P35" s="43">
        <v>0.46101262779681368</v>
      </c>
      <c r="Q35" s="38">
        <f t="shared" si="10"/>
        <v>5.2010809830216331E-4</v>
      </c>
      <c r="R35" s="45">
        <f t="shared" si="11"/>
        <v>26.443877873916211</v>
      </c>
      <c r="S35" s="45">
        <f t="shared" si="11"/>
        <v>13.965018149244367</v>
      </c>
      <c r="T35" s="45">
        <f t="shared" si="11"/>
        <v>26.414077874992923</v>
      </c>
      <c r="U35" s="45">
        <f t="shared" si="11"/>
        <v>2.9799998923289297E-2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7.6783870581915989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1222154.1359605775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0.23662625519811456</v>
      </c>
      <c r="P36" s="43">
        <v>0.44941233783385415</v>
      </c>
      <c r="Q36" s="38">
        <f t="shared" si="10"/>
        <v>-3.4703530228663571E-5</v>
      </c>
      <c r="R36" s="45">
        <f t="shared" si="11"/>
        <v>25.747441853171065</v>
      </c>
      <c r="S36" s="45">
        <f t="shared" si="11"/>
        <v>13.557685744837523</v>
      </c>
      <c r="T36" s="45">
        <f t="shared" si="11"/>
        <v>25.749430218987371</v>
      </c>
      <c r="U36" s="45">
        <f t="shared" si="11"/>
        <v>-1.9883658163070955E-3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7.8984566703138794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1257835.7041593979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0.22991280307761752</v>
      </c>
      <c r="P37" s="43">
        <v>0.43839827672509696</v>
      </c>
      <c r="Q37" s="38">
        <f t="shared" si="10"/>
        <v>-5.9248104538678348E-4</v>
      </c>
      <c r="R37" s="45">
        <f t="shared" si="11"/>
        <v>25.084424338814244</v>
      </c>
      <c r="S37" s="45">
        <f t="shared" si="11"/>
        <v>13.173033272369889</v>
      </c>
      <c r="T37" s="45">
        <f t="shared" si="11"/>
        <v>25.118371002156405</v>
      </c>
      <c r="U37" s="45">
        <f t="shared" si="11"/>
        <v>-3.3946663342161669E-2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8.1188629615653589</v>
      </c>
      <c r="I38" s="34">
        <f t="shared" si="1"/>
        <v>0.78339000000000003</v>
      </c>
      <c r="J38" s="33">
        <f t="shared" si="6"/>
        <v>0.1880136</v>
      </c>
      <c r="K38" s="33">
        <f t="shared" si="7"/>
        <v>1293607.3333140381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0.22356358358160267</v>
      </c>
      <c r="P38" s="43">
        <v>0.42793523155717766</v>
      </c>
      <c r="Q38" s="38">
        <f t="shared" si="10"/>
        <v>-1.1561223816137778E-3</v>
      </c>
      <c r="R38" s="45">
        <f t="shared" si="11"/>
        <v>24.452641740112796</v>
      </c>
      <c r="S38" s="45">
        <f t="shared" si="11"/>
        <v>12.809249792046058</v>
      </c>
      <c r="T38" s="45">
        <f t="shared" si="11"/>
        <v>24.518882673179881</v>
      </c>
      <c r="U38" s="45">
        <f t="shared" si="11"/>
        <v>-6.6240933067082633E-2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8.3395792377649585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1312963.000966423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0.21755021061071747</v>
      </c>
      <c r="P39" s="43">
        <v>0.41772614949087711</v>
      </c>
      <c r="Q39" s="38">
        <f t="shared" si="10"/>
        <v>-1.4637101308656031E-3</v>
      </c>
      <c r="R39" s="45">
        <f t="shared" si="11"/>
        <v>23.850080945149021</v>
      </c>
      <c r="S39" s="45">
        <f t="shared" si="11"/>
        <v>12.464708900176291</v>
      </c>
      <c r="T39" s="45">
        <f t="shared" si="11"/>
        <v>23.933945358078159</v>
      </c>
      <c r="U39" s="45">
        <f t="shared" si="11"/>
        <v>-8.3864412929140472E-2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8.5605815220505566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1331526.198643134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0.21184712591024027</v>
      </c>
      <c r="P40" s="43">
        <v>0.4080213765068389</v>
      </c>
      <c r="Q40" s="38">
        <f t="shared" si="10"/>
        <v>-1.7980022634805359E-3</v>
      </c>
      <c r="R40" s="45">
        <f t="shared" si="11"/>
        <v>23.274884883707784</v>
      </c>
      <c r="S40" s="45">
        <f t="shared" si="11"/>
        <v>12.137946216633315</v>
      </c>
      <c r="T40" s="45">
        <f t="shared" si="11"/>
        <v>23.377902824960188</v>
      </c>
      <c r="U40" s="45">
        <f t="shared" si="11"/>
        <v>-0.10301794125240374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8.781848221577107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1349291.9818854232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0.2064312612489472</v>
      </c>
      <c r="P41" s="43">
        <v>0.39880053872604726</v>
      </c>
      <c r="Q41" s="38">
        <f t="shared" si="10"/>
        <v>-2.168545111790654E-3</v>
      </c>
      <c r="R41" s="45">
        <f t="shared" si="11"/>
        <v>22.725339253956722</v>
      </c>
      <c r="S41" s="45">
        <f t="shared" si="11"/>
        <v>11.827640029127174</v>
      </c>
      <c r="T41" s="45">
        <f t="shared" si="11"/>
        <v>22.849587736546052</v>
      </c>
      <c r="U41" s="45">
        <f t="shared" si="11"/>
        <v>-0.12424848258932977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9.003359841547546</v>
      </c>
      <c r="I42" s="34">
        <f t="shared" si="1"/>
        <v>0.74610200000000004</v>
      </c>
      <c r="J42" s="33">
        <f t="shared" si="6"/>
        <v>0.17906448</v>
      </c>
      <c r="K42" s="33">
        <f t="shared" si="7"/>
        <v>1366255.888372537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0.20128174706575763</v>
      </c>
      <c r="P42" s="43">
        <v>0.39004840834463894</v>
      </c>
      <c r="Q42" s="38">
        <f t="shared" si="10"/>
        <v>-2.5877516359172903E-3</v>
      </c>
      <c r="R42" s="45">
        <f t="shared" si="11"/>
        <v>22.199860356776998</v>
      </c>
      <c r="S42" s="45">
        <f t="shared" si="11"/>
        <v>11.532594599887654</v>
      </c>
      <c r="T42" s="45">
        <f t="shared" si="11"/>
        <v>22.348127603943134</v>
      </c>
      <c r="U42" s="45">
        <f t="shared" si="11"/>
        <v>-0.14826724716613515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9.2250987390052135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1382413.881137138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0.19637966043166585</v>
      </c>
      <c r="P43" s="43">
        <v>0.38175624951240261</v>
      </c>
      <c r="Q43" s="38">
        <f t="shared" si="10"/>
        <v>-3.0724414565930225E-3</v>
      </c>
      <c r="R43" s="45">
        <f t="shared" si="11"/>
        <v>21.696983971540053</v>
      </c>
      <c r="S43" s="45">
        <f t="shared" si="11"/>
        <v>11.251725724946704</v>
      </c>
      <c r="T43" s="45">
        <f t="shared" si="11"/>
        <v>21.873021899803859</v>
      </c>
      <c r="U43" s="45">
        <f t="shared" si="11"/>
        <v>-0.17603792826380732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9.4470489101534003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1367865.9443938439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0.19170780638001081</v>
      </c>
      <c r="P44" s="43">
        <v>0.37291783322504263</v>
      </c>
      <c r="Q44" s="38">
        <f t="shared" si="10"/>
        <v>-2.6400329678298862E-3</v>
      </c>
      <c r="R44" s="45">
        <f t="shared" si="11"/>
        <v>21.2153552021264</v>
      </c>
      <c r="S44" s="45">
        <f t="shared" si="11"/>
        <v>10.984048205285776</v>
      </c>
      <c r="T44" s="45">
        <f t="shared" si="11"/>
        <v>21.366617948958449</v>
      </c>
      <c r="U44" s="45">
        <f t="shared" si="11"/>
        <v>-0.15126274683204952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9.669195806047993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1351099.0838487125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0.18725052764510505</v>
      </c>
      <c r="P45" s="43">
        <v>0.36453488754721836</v>
      </c>
      <c r="Q45" s="38">
        <f t="shared" si="10"/>
        <v>-2.3141551146866335E-3</v>
      </c>
      <c r="R45" s="45">
        <f t="shared" si="11"/>
        <v>20.753719220521525</v>
      </c>
      <c r="S45" s="45">
        <f t="shared" si="11"/>
        <v>10.728664945662265</v>
      </c>
      <c r="T45" s="45">
        <f t="shared" si="11"/>
        <v>20.886310541731682</v>
      </c>
      <c r="U45" s="45">
        <f t="shared" si="11"/>
        <v>-0.1325913212101571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9.8915261723857402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1332108.5278725908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0.18299353865959569</v>
      </c>
      <c r="P46" s="43">
        <v>0.35662916565154962</v>
      </c>
      <c r="Q46" s="38">
        <f t="shared" si="10"/>
        <v>-2.1368625729319968E-3</v>
      </c>
      <c r="R46" s="45">
        <f t="shared" si="11"/>
        <v>20.310912836277229</v>
      </c>
      <c r="S46" s="45">
        <f t="shared" si="11"/>
        <v>10.484757443358902</v>
      </c>
      <c r="T46" s="45">
        <f t="shared" si="11"/>
        <v>20.433346043105697</v>
      </c>
      <c r="U46" s="45">
        <f t="shared" si="11"/>
        <v>-0.12243320682846948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10.114027909824978</v>
      </c>
      <c r="I47" s="34">
        <f t="shared" si="1"/>
        <v>0.6372544</v>
      </c>
      <c r="J47" s="33">
        <f t="shared" si="6"/>
        <v>0.15294105599999999</v>
      </c>
      <c r="K47" s="33">
        <f t="shared" si="7"/>
        <v>1310889.9228322925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0.17892378032822323</v>
      </c>
      <c r="P47" s="43">
        <v>0.34924221160024149</v>
      </c>
      <c r="Q47" s="38">
        <f t="shared" si="10"/>
        <v>-2.1685354644436217E-3</v>
      </c>
      <c r="R47" s="45">
        <f t="shared" si="11"/>
        <v>19.885856822671617</v>
      </c>
      <c r="S47" s="45">
        <f t="shared" si="11"/>
        <v>10.251577467333055</v>
      </c>
      <c r="T47" s="45">
        <f t="shared" si="11"/>
        <v>20.010104752508678</v>
      </c>
      <c r="U47" s="45">
        <f t="shared" si="11"/>
        <v>-0.12424792983706132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10.336689951859618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1287439.2886556196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0.17502929264677472</v>
      </c>
      <c r="P48" s="43">
        <v>0.34244578664512199</v>
      </c>
      <c r="Q48" s="38">
        <f t="shared" si="10"/>
        <v>-2.4984275295057423E-3</v>
      </c>
      <c r="R48" s="45">
        <f t="shared" si="11"/>
        <v>19.477548933942966</v>
      </c>
      <c r="S48" s="45">
        <f t="shared" si="11"/>
        <v>10.028439759820365</v>
      </c>
      <c r="T48" s="45">
        <f t="shared" si="11"/>
        <v>19.620698286802941</v>
      </c>
      <c r="U48" s="45">
        <f t="shared" si="11"/>
        <v>-0.14314935285997599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10.55950215774698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1052152.5176698558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0.1712991026915727</v>
      </c>
      <c r="P49" s="43">
        <v>0.32996771839969746</v>
      </c>
      <c r="Q49" s="38">
        <f t="shared" si="10"/>
        <v>3.1293738167868512E-3</v>
      </c>
      <c r="R49" s="45">
        <f t="shared" si="11"/>
        <v>19.085057552084535</v>
      </c>
      <c r="S49" s="45">
        <f t="shared" si="11"/>
        <v>9.8147156186051951</v>
      </c>
      <c r="T49" s="45">
        <f t="shared" si="11"/>
        <v>18.905757639863904</v>
      </c>
      <c r="U49" s="45">
        <f t="shared" si="11"/>
        <v>0.1792999122206323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10.782455218385147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805775.72942418396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0.16772312588416122</v>
      </c>
      <c r="P50" s="43">
        <v>0.31670738456487912</v>
      </c>
      <c r="Q50" s="38">
        <f t="shared" si="10"/>
        <v>9.800362865226897E-3</v>
      </c>
      <c r="R50" s="45">
        <f t="shared" si="11"/>
        <v>18.707515906068526</v>
      </c>
      <c r="S50" s="45">
        <f t="shared" si="11"/>
        <v>9.6098272399038525</v>
      </c>
      <c r="T50" s="45">
        <f t="shared" si="11"/>
        <v>18.145996476194284</v>
      </c>
      <c r="U50" s="45">
        <f t="shared" si="11"/>
        <v>0.56151942987423997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11.005540573362564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548297.97132461774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0.16429207875194016</v>
      </c>
      <c r="P51" s="43">
        <v>0.30170259991612564</v>
      </c>
      <c r="Q51" s="38">
        <f t="shared" si="10"/>
        <v>1.8462636802926313E-2</v>
      </c>
      <c r="R51" s="45">
        <f t="shared" si="11"/>
        <v>18.344116810808607</v>
      </c>
      <c r="S51" s="45">
        <f t="shared" si="11"/>
        <v>9.41324271991712</v>
      </c>
      <c r="T51" s="45">
        <f t="shared" si="11"/>
        <v>17.286285643318024</v>
      </c>
      <c r="U51" s="45">
        <f t="shared" si="11"/>
        <v>1.0578311674905851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11.228750337673759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279709.16056402575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0.16099740166966733</v>
      </c>
      <c r="P52" s="43">
        <v>0.28177976528175969</v>
      </c>
      <c r="Q52" s="38">
        <f t="shared" si="10"/>
        <v>3.2276663140207662E-2</v>
      </c>
      <c r="R52" s="45">
        <f t="shared" si="11"/>
        <v>17.99410787753116</v>
      </c>
      <c r="S52" s="45">
        <f t="shared" si="11"/>
        <v>9.2244716282444106</v>
      </c>
      <c r="T52" s="45">
        <f t="shared" si="11"/>
        <v>16.144791302831791</v>
      </c>
      <c r="U52" s="45">
        <f t="shared" si="11"/>
        <v>1.8493165746993696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11.340399577821739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141245.17648819194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0.15939870790660368</v>
      </c>
      <c r="P53" s="43">
        <v>0.26540879765104525</v>
      </c>
      <c r="Q53" s="38">
        <f t="shared" si="10"/>
        <v>4.567700401411251E-2</v>
      </c>
      <c r="R53" s="45">
        <f t="shared" si="11"/>
        <v>17.823903501857338</v>
      </c>
      <c r="S53" s="45">
        <f t="shared" si="11"/>
        <v>9.1328732228869764</v>
      </c>
      <c r="T53" s="45">
        <f t="shared" si="11"/>
        <v>15.20680395104657</v>
      </c>
      <c r="U53" s="45">
        <f t="shared" si="11"/>
        <v>2.6170995508107664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11.452077236821189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0.15783119028815887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9.04306107903769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0.30939921771372764</v>
      </c>
      <c r="G57" s="32">
        <f t="shared" ref="G57:G98" si="37">2*(1+2*L13)*((0.044/(K13^(1/6)))-(5/(K13^(2/3))))</f>
        <v>1.1999331782021031E-2</v>
      </c>
      <c r="H57" s="32">
        <f>G57/F57</f>
        <v>3.8782683003172433E-2</v>
      </c>
      <c r="I57" s="32">
        <f t="shared" ref="I57:I98" si="38">($B$2*$B$6)/(2*G13*TAN(O13))-0.5</f>
        <v>12.066370614359172</v>
      </c>
      <c r="J57" s="30">
        <f t="shared" ref="J57:J98" si="39">(2/PI())*ACOS((COSH((G13*I57)/$B$6))/COSH(I57))</f>
        <v>0.9999587845347685</v>
      </c>
      <c r="K57" s="4">
        <f t="shared" ref="K57:K98" si="40">(($B$2*J13*F57*COS(P13))/(8*PI()*J57*G13*(SIN(P13)^2)))*(1-H57*TAN(P13))</f>
        <v>0.20337247384007018</v>
      </c>
      <c r="L57" s="31">
        <f>K57/(1-K57)</f>
        <v>0.25529179843986638</v>
      </c>
      <c r="M57" s="4">
        <f t="shared" ref="M57:M98" si="41">(($B$2*J13*F57)/(8*PI()*J57*G13*COS(P13)))*(1+H57*_xlfn.COT(P13))</f>
        <v>0.49179674564626041</v>
      </c>
      <c r="N57" s="4">
        <f t="shared" ref="N57:N98" si="42">M57/(1+M57)</f>
        <v>0.32966739408806622</v>
      </c>
      <c r="O57" s="46">
        <f t="shared" ref="O57:O98" si="43">TAN(P13)-((1+L57)/(1-N57))*TAN(O13)</f>
        <v>-1.2816273738947004E-5</v>
      </c>
      <c r="P57" s="31">
        <f>ABS(O57)</f>
        <v>1.2816273738947004E-5</v>
      </c>
      <c r="Q57" s="4">
        <f t="shared" ref="Q57:Q98" si="44">0.5*$B$9*(H13^2)*J13*F57</f>
        <v>168.27433821662297</v>
      </c>
      <c r="R57" s="32">
        <f t="shared" ref="R57:R98" si="45">0.5*$B$9*(H13^2)*J13*G57</f>
        <v>6.5261303166239122</v>
      </c>
      <c r="S57" s="32">
        <f t="shared" ref="S57:S98" si="46">$B$2*(Q57*COS(P13)-R57*SIN(P13))</f>
        <v>353.38797012797983</v>
      </c>
      <c r="T57" s="32">
        <f t="shared" ref="T57:T98" si="47">$B$2*(Q57*SIN(P13)+R57*COS(P13))*G13</f>
        <v>13.763083178572613</v>
      </c>
    </row>
    <row r="58" spans="1:32">
      <c r="F58" s="32">
        <f t="shared" si="36"/>
        <v>0.32525186160561154</v>
      </c>
      <c r="G58" s="32">
        <f t="shared" si="37"/>
        <v>1.1783485594615053E-2</v>
      </c>
      <c r="H58" s="32">
        <f t="shared" ref="H58:H98" si="48">G58/F58</f>
        <v>3.6228802923511855E-2</v>
      </c>
      <c r="I58" s="32">
        <f t="shared" si="38"/>
        <v>12.066370614359172</v>
      </c>
      <c r="J58" s="30">
        <f t="shared" si="39"/>
        <v>0.99994769497479907</v>
      </c>
      <c r="K58" s="4">
        <f t="shared" si="40"/>
        <v>0.22707472385353916</v>
      </c>
      <c r="L58" s="31">
        <f t="shared" ref="L58:L98" si="49">K58/(1-K58)</f>
        <v>0.2937861276650901</v>
      </c>
      <c r="M58" s="4">
        <f t="shared" si="41"/>
        <v>0.45437027194978563</v>
      </c>
      <c r="N58" s="4">
        <f t="shared" si="42"/>
        <v>0.31241718887765701</v>
      </c>
      <c r="O58" s="46">
        <f t="shared" si="43"/>
        <v>-4.5148587757282144E-8</v>
      </c>
      <c r="P58" s="31">
        <f t="shared" ref="P58:P98" si="50">ABS(O58)</f>
        <v>4.5148587757282144E-8</v>
      </c>
      <c r="Q58" s="4">
        <f t="shared" si="44"/>
        <v>204.94401094724697</v>
      </c>
      <c r="R58" s="32">
        <f t="shared" si="45"/>
        <v>7.4248761829618664</v>
      </c>
      <c r="S58" s="32">
        <f t="shared" si="46"/>
        <v>461.4049845531834</v>
      </c>
      <c r="T58" s="32">
        <f t="shared" si="47"/>
        <v>17.905745512207197</v>
      </c>
    </row>
    <row r="59" spans="1:32">
      <c r="F59" s="32">
        <f t="shared" si="36"/>
        <v>0.33712345849269648</v>
      </c>
      <c r="G59" s="32">
        <f t="shared" si="37"/>
        <v>1.156413788853778E-2</v>
      </c>
      <c r="H59" s="32">
        <f t="shared" si="48"/>
        <v>3.4302382694582814E-2</v>
      </c>
      <c r="I59" s="32">
        <f t="shared" si="38"/>
        <v>12.066370614359172</v>
      </c>
      <c r="J59" s="30">
        <f t="shared" si="39"/>
        <v>0.99993354441400484</v>
      </c>
      <c r="K59" s="4">
        <f t="shared" si="40"/>
        <v>0.24905394237554707</v>
      </c>
      <c r="L59" s="31">
        <f t="shared" si="49"/>
        <v>0.33165357198013096</v>
      </c>
      <c r="M59" s="4">
        <f t="shared" si="41"/>
        <v>0.42102666680842044</v>
      </c>
      <c r="N59" s="4">
        <f t="shared" si="42"/>
        <v>0.29628343833549065</v>
      </c>
      <c r="O59" s="46">
        <f t="shared" si="43"/>
        <v>-1.3443567278725865E-5</v>
      </c>
      <c r="P59" s="31">
        <f t="shared" si="50"/>
        <v>1.3443567278725865E-5</v>
      </c>
      <c r="Q59" s="4">
        <f t="shared" si="44"/>
        <v>245.11291340538361</v>
      </c>
      <c r="R59" s="32">
        <f t="shared" si="45"/>
        <v>8.4079569590156069</v>
      </c>
      <c r="S59" s="32">
        <f t="shared" si="46"/>
        <v>584.72968492001428</v>
      </c>
      <c r="T59" s="32">
        <f t="shared" si="47"/>
        <v>22.686426344521738</v>
      </c>
    </row>
    <row r="60" spans="1:32">
      <c r="F60" s="32">
        <f t="shared" si="36"/>
        <v>0.34564965660497599</v>
      </c>
      <c r="G60" s="32">
        <f t="shared" si="37"/>
        <v>1.1342504611218515E-2</v>
      </c>
      <c r="H60" s="32">
        <f t="shared" si="48"/>
        <v>3.2815032199442457E-2</v>
      </c>
      <c r="I60" s="32">
        <f t="shared" si="38"/>
        <v>12.066370614359171</v>
      </c>
      <c r="J60" s="30">
        <f t="shared" si="39"/>
        <v>0.99991550473158364</v>
      </c>
      <c r="K60" s="4">
        <f t="shared" si="40"/>
        <v>0.2693881685553573</v>
      </c>
      <c r="L60" s="31">
        <f t="shared" si="49"/>
        <v>0.36871585835490045</v>
      </c>
      <c r="M60" s="4">
        <f t="shared" si="41"/>
        <v>0.39134094681607845</v>
      </c>
      <c r="N60" s="4">
        <f t="shared" si="42"/>
        <v>0.28126890659806758</v>
      </c>
      <c r="O60" s="46">
        <f t="shared" si="43"/>
        <v>-8.3032179312159116E-6</v>
      </c>
      <c r="P60" s="31">
        <f t="shared" si="50"/>
        <v>8.3032179312159116E-6</v>
      </c>
      <c r="Q60" s="4">
        <f t="shared" si="44"/>
        <v>288.71916702252673</v>
      </c>
      <c r="R60" s="32">
        <f t="shared" si="45"/>
        <v>9.47432876244042</v>
      </c>
      <c r="S60" s="32">
        <f t="shared" si="46"/>
        <v>723.17533600550735</v>
      </c>
      <c r="T60" s="32">
        <f t="shared" si="47"/>
        <v>28.117999433772507</v>
      </c>
    </row>
    <row r="61" spans="1:32">
      <c r="F61" s="32">
        <f t="shared" si="36"/>
        <v>0.35144438037593989</v>
      </c>
      <c r="G61" s="32">
        <f t="shared" si="37"/>
        <v>1.1119601093342427E-2</v>
      </c>
      <c r="H61" s="32">
        <f t="shared" si="48"/>
        <v>3.1639718015828835E-2</v>
      </c>
      <c r="I61" s="32">
        <f t="shared" si="38"/>
        <v>12.066370614359171</v>
      </c>
      <c r="J61" s="30">
        <f t="shared" si="39"/>
        <v>0.99989252020707087</v>
      </c>
      <c r="K61" s="4">
        <f t="shared" si="40"/>
        <v>0.28820528375019921</v>
      </c>
      <c r="L61" s="31">
        <f t="shared" si="49"/>
        <v>0.40489944245252729</v>
      </c>
      <c r="M61" s="4">
        <f t="shared" si="41"/>
        <v>0.36492323908202151</v>
      </c>
      <c r="N61" s="4">
        <f t="shared" si="42"/>
        <v>0.26735806720343519</v>
      </c>
      <c r="O61" s="46">
        <f t="shared" si="43"/>
        <v>-4.5027309947265337E-7</v>
      </c>
      <c r="P61" s="31">
        <f t="shared" si="50"/>
        <v>4.5027309947265337E-7</v>
      </c>
      <c r="Q61" s="4">
        <f t="shared" si="44"/>
        <v>335.73731137879588</v>
      </c>
      <c r="R61" s="32">
        <f t="shared" si="45"/>
        <v>10.622633859417622</v>
      </c>
      <c r="S61" s="32">
        <f t="shared" si="46"/>
        <v>876.57774246826716</v>
      </c>
      <c r="T61" s="32">
        <f t="shared" si="47"/>
        <v>34.214792445224056</v>
      </c>
    </row>
    <row r="62" spans="1:32">
      <c r="F62" s="32">
        <f t="shared" si="36"/>
        <v>0.35505409132270449</v>
      </c>
      <c r="G62" s="32">
        <f t="shared" si="37"/>
        <v>1.0896258088562212E-2</v>
      </c>
      <c r="H62" s="32">
        <f t="shared" si="48"/>
        <v>3.0689008674621161E-2</v>
      </c>
      <c r="I62" s="32">
        <f t="shared" si="38"/>
        <v>12.066370614359171</v>
      </c>
      <c r="J62" s="30">
        <f t="shared" si="39"/>
        <v>0.99986324573730878</v>
      </c>
      <c r="K62" s="4">
        <f t="shared" si="40"/>
        <v>0.30564779350758992</v>
      </c>
      <c r="L62" s="31">
        <f t="shared" si="49"/>
        <v>0.44019129002498664</v>
      </c>
      <c r="M62" s="4">
        <f t="shared" si="41"/>
        <v>0.34140721047270989</v>
      </c>
      <c r="N62" s="4">
        <f t="shared" si="42"/>
        <v>0.2545142204449598</v>
      </c>
      <c r="O62" s="46">
        <f t="shared" si="43"/>
        <v>-8.2067392437323861E-7</v>
      </c>
      <c r="P62" s="31">
        <f t="shared" si="50"/>
        <v>8.2067392437323861E-7</v>
      </c>
      <c r="Q62" s="4">
        <f t="shared" si="44"/>
        <v>386.17137254195637</v>
      </c>
      <c r="R62" s="32">
        <f t="shared" si="45"/>
        <v>11.851216601830458</v>
      </c>
      <c r="S62" s="32">
        <f t="shared" si="46"/>
        <v>1044.8175224541981</v>
      </c>
      <c r="T62" s="32">
        <f t="shared" si="47"/>
        <v>40.993502549161988</v>
      </c>
    </row>
    <row r="63" spans="1:32">
      <c r="F63" s="32">
        <f t="shared" si="36"/>
        <v>0.35216707966255173</v>
      </c>
      <c r="G63" s="32">
        <f t="shared" si="37"/>
        <v>1.0715904463696285E-2</v>
      </c>
      <c r="H63" s="32">
        <f t="shared" si="48"/>
        <v>3.0428467288777582E-2</v>
      </c>
      <c r="I63" s="32">
        <f t="shared" si="38"/>
        <v>12.066370614359172</v>
      </c>
      <c r="J63" s="30">
        <f t="shared" si="39"/>
        <v>0.99982596811809343</v>
      </c>
      <c r="K63" s="4">
        <f t="shared" si="40"/>
        <v>0.32033101622133586</v>
      </c>
      <c r="L63" s="31">
        <f t="shared" si="49"/>
        <v>0.47130444946955596</v>
      </c>
      <c r="M63" s="4">
        <f t="shared" si="41"/>
        <v>0.31543469000816227</v>
      </c>
      <c r="N63" s="4">
        <f t="shared" si="42"/>
        <v>0.23979502167926328</v>
      </c>
      <c r="O63" s="46">
        <f t="shared" si="43"/>
        <v>-6.7007630222271075E-8</v>
      </c>
      <c r="P63" s="31">
        <f t="shared" si="50"/>
        <v>6.7007630222271075E-8</v>
      </c>
      <c r="Q63" s="4">
        <f t="shared" si="44"/>
        <v>434.11411046477741</v>
      </c>
      <c r="R63" s="32">
        <f t="shared" si="45"/>
        <v>13.209427009874258</v>
      </c>
      <c r="S63" s="32">
        <f t="shared" si="46"/>
        <v>1214.3938300787675</v>
      </c>
      <c r="T63" s="32">
        <f t="shared" si="47"/>
        <v>47.704492067599659</v>
      </c>
    </row>
    <row r="64" spans="1:32">
      <c r="F64" s="32">
        <f t="shared" si="36"/>
        <v>0.34782055630981884</v>
      </c>
      <c r="G64" s="32">
        <f t="shared" si="37"/>
        <v>1.0535858253869011E-2</v>
      </c>
      <c r="H64" s="32">
        <f t="shared" si="48"/>
        <v>3.0291074126407486E-2</v>
      </c>
      <c r="I64" s="32">
        <f t="shared" si="38"/>
        <v>12.066370614359171</v>
      </c>
      <c r="J64" s="30">
        <f t="shared" si="39"/>
        <v>0.99977850578369198</v>
      </c>
      <c r="K64" s="4">
        <f t="shared" si="40"/>
        <v>0.33373273286528315</v>
      </c>
      <c r="L64" s="31">
        <f t="shared" si="49"/>
        <v>0.50089918764957664</v>
      </c>
      <c r="M64" s="4">
        <f t="shared" si="41"/>
        <v>0.29235061035380216</v>
      </c>
      <c r="N64" s="4">
        <f t="shared" si="42"/>
        <v>0.22621617385530263</v>
      </c>
      <c r="O64" s="46">
        <f t="shared" si="43"/>
        <v>-5.3151514853855275E-6</v>
      </c>
      <c r="P64" s="31">
        <f t="shared" si="50"/>
        <v>5.3151514853855275E-6</v>
      </c>
      <c r="Q64" s="4">
        <f t="shared" si="44"/>
        <v>483.85360584553661</v>
      </c>
      <c r="R64" s="32">
        <f t="shared" si="45"/>
        <v>14.656445440996698</v>
      </c>
      <c r="S64" s="32">
        <f t="shared" si="46"/>
        <v>1393.4819997533079</v>
      </c>
      <c r="T64" s="32">
        <f t="shared" si="47"/>
        <v>54.852468808579637</v>
      </c>
    </row>
    <row r="65" spans="6:20">
      <c r="F65" s="32">
        <f t="shared" si="36"/>
        <v>0.3423664336395813</v>
      </c>
      <c r="G65" s="32">
        <f t="shared" si="37"/>
        <v>1.035652940975073E-2</v>
      </c>
      <c r="H65" s="32">
        <f t="shared" si="48"/>
        <v>3.0249838746322127E-2</v>
      </c>
      <c r="I65" s="32">
        <f t="shared" si="38"/>
        <v>12.066370614359171</v>
      </c>
      <c r="J65" s="30">
        <f t="shared" si="39"/>
        <v>0.99971808113670024</v>
      </c>
      <c r="K65" s="4">
        <f t="shared" si="40"/>
        <v>0.34598216213514815</v>
      </c>
      <c r="L65" s="31">
        <f t="shared" si="49"/>
        <v>0.52901028397736594</v>
      </c>
      <c r="M65" s="4">
        <f t="shared" si="41"/>
        <v>0.2717564293478677</v>
      </c>
      <c r="N65" s="4">
        <f t="shared" si="42"/>
        <v>0.2136859095630593</v>
      </c>
      <c r="O65" s="46">
        <f t="shared" si="43"/>
        <v>-1.7213506520175059E-7</v>
      </c>
      <c r="P65" s="31">
        <f t="shared" si="50"/>
        <v>1.7213506520175059E-7</v>
      </c>
      <c r="Q65" s="4">
        <f t="shared" si="44"/>
        <v>535.2529587861419</v>
      </c>
      <c r="R65" s="32">
        <f t="shared" si="45"/>
        <v>16.191315691772594</v>
      </c>
      <c r="S65" s="32">
        <f t="shared" si="46"/>
        <v>1581.327940453808</v>
      </c>
      <c r="T65" s="32">
        <f t="shared" si="47"/>
        <v>62.416572779039051</v>
      </c>
    </row>
    <row r="66" spans="6:20">
      <c r="F66" s="32">
        <f t="shared" si="36"/>
        <v>0.3361028960486685</v>
      </c>
      <c r="G66" s="32">
        <f t="shared" si="37"/>
        <v>1.017823994652263E-2</v>
      </c>
      <c r="H66" s="32">
        <f t="shared" si="48"/>
        <v>3.0283106947846104E-2</v>
      </c>
      <c r="I66" s="32">
        <f t="shared" si="38"/>
        <v>12.066370614359172</v>
      </c>
      <c r="J66" s="30">
        <f t="shared" si="39"/>
        <v>0.99964115799654718</v>
      </c>
      <c r="K66" s="4">
        <f t="shared" si="40"/>
        <v>0.35721271189894555</v>
      </c>
      <c r="L66" s="31">
        <f t="shared" si="49"/>
        <v>0.5557246051866338</v>
      </c>
      <c r="M66" s="4">
        <f t="shared" si="41"/>
        <v>0.25332580552377787</v>
      </c>
      <c r="N66" s="4">
        <f t="shared" si="42"/>
        <v>0.20212286734007712</v>
      </c>
      <c r="O66" s="46">
        <f t="shared" si="43"/>
        <v>-2.4249748347138222E-6</v>
      </c>
      <c r="P66" s="31">
        <f t="shared" si="50"/>
        <v>2.4249748347138222E-6</v>
      </c>
      <c r="Q66" s="4">
        <f t="shared" si="44"/>
        <v>588.21174999937284</v>
      </c>
      <c r="R66" s="32">
        <f t="shared" si="45"/>
        <v>17.812879333210724</v>
      </c>
      <c r="S66" s="32">
        <f t="shared" si="46"/>
        <v>1777.3089737490745</v>
      </c>
      <c r="T66" s="32">
        <f t="shared" si="47"/>
        <v>70.379853018285758</v>
      </c>
    </row>
    <row r="67" spans="6:20">
      <c r="F67" s="32">
        <f t="shared" si="36"/>
        <v>0.3292585934675078</v>
      </c>
      <c r="G67" s="32">
        <f t="shared" si="37"/>
        <v>1.0001240093967287E-2</v>
      </c>
      <c r="H67" s="32">
        <f t="shared" si="48"/>
        <v>3.037503133522387E-2</v>
      </c>
      <c r="I67" s="32">
        <f t="shared" si="38"/>
        <v>12.066370614359172</v>
      </c>
      <c r="J67" s="30">
        <f t="shared" si="39"/>
        <v>0.99954323465345118</v>
      </c>
      <c r="K67" s="4">
        <f t="shared" si="40"/>
        <v>0.36753038645885749</v>
      </c>
      <c r="L67" s="31">
        <f t="shared" si="49"/>
        <v>0.58110362709931118</v>
      </c>
      <c r="M67" s="4">
        <f t="shared" si="41"/>
        <v>0.23677410326190521</v>
      </c>
      <c r="N67" s="4">
        <f t="shared" si="42"/>
        <v>0.19144490706704648</v>
      </c>
      <c r="O67" s="46">
        <f t="shared" si="43"/>
        <v>-5.0763759862348934E-9</v>
      </c>
      <c r="P67" s="31">
        <f t="shared" si="50"/>
        <v>5.0763759862348934E-9</v>
      </c>
      <c r="Q67" s="4">
        <f t="shared" si="44"/>
        <v>642.62588662444648</v>
      </c>
      <c r="R67" s="32">
        <f t="shared" si="45"/>
        <v>19.519781443043584</v>
      </c>
      <c r="S67" s="32">
        <f t="shared" si="46"/>
        <v>1980.8124774943346</v>
      </c>
      <c r="T67" s="32">
        <f t="shared" si="47"/>
        <v>78.725367057651141</v>
      </c>
    </row>
    <row r="68" spans="6:20">
      <c r="F68" s="32">
        <f t="shared" si="36"/>
        <v>0.32232627026381644</v>
      </c>
      <c r="G68" s="32">
        <f t="shared" si="37"/>
        <v>9.8596789203426512E-3</v>
      </c>
      <c r="H68" s="32">
        <f t="shared" si="48"/>
        <v>3.0589126081075356E-2</v>
      </c>
      <c r="I68" s="32">
        <f t="shared" si="38"/>
        <v>12.066370614359172</v>
      </c>
      <c r="J68" s="30">
        <f t="shared" si="39"/>
        <v>0.9994185804162169</v>
      </c>
      <c r="K68" s="4">
        <f t="shared" si="40"/>
        <v>0.37666632311553294</v>
      </c>
      <c r="L68" s="31">
        <f t="shared" si="49"/>
        <v>0.60427719066644758</v>
      </c>
      <c r="M68" s="4">
        <f t="shared" si="41"/>
        <v>0.22116476147767189</v>
      </c>
      <c r="N68" s="4">
        <f t="shared" si="42"/>
        <v>0.18110968188277166</v>
      </c>
      <c r="O68" s="46">
        <f t="shared" si="43"/>
        <v>-1.5455942583564308E-6</v>
      </c>
      <c r="P68" s="31">
        <f t="shared" si="50"/>
        <v>1.5455942583564308E-6</v>
      </c>
      <c r="Q68" s="4">
        <f t="shared" si="44"/>
        <v>696.40319986940915</v>
      </c>
      <c r="R68" s="32">
        <f t="shared" si="45"/>
        <v>21.302365284069676</v>
      </c>
      <c r="S68" s="32">
        <f t="shared" si="46"/>
        <v>2185.8579429777037</v>
      </c>
      <c r="T68" s="32">
        <f t="shared" si="47"/>
        <v>87.134069903023871</v>
      </c>
    </row>
    <row r="69" spans="6:20">
      <c r="F69" s="32">
        <f t="shared" si="36"/>
        <v>0.31507481208651195</v>
      </c>
      <c r="G69" s="32">
        <f t="shared" si="37"/>
        <v>9.7193755129780582E-3</v>
      </c>
      <c r="H69" s="32">
        <f t="shared" si="48"/>
        <v>3.0847834038569076E-2</v>
      </c>
      <c r="I69" s="32">
        <f t="shared" si="38"/>
        <v>12.066370614359172</v>
      </c>
      <c r="J69" s="30">
        <f t="shared" si="39"/>
        <v>0.99925990023465083</v>
      </c>
      <c r="K69" s="4">
        <f t="shared" si="40"/>
        <v>0.38505569483029267</v>
      </c>
      <c r="L69" s="31">
        <f t="shared" si="49"/>
        <v>0.62616352666934305</v>
      </c>
      <c r="M69" s="4">
        <f t="shared" si="41"/>
        <v>0.20708607169088733</v>
      </c>
      <c r="N69" s="4">
        <f t="shared" si="42"/>
        <v>0.17155866225910549</v>
      </c>
      <c r="O69" s="46">
        <f t="shared" si="43"/>
        <v>-4.4354130646073742E-7</v>
      </c>
      <c r="P69" s="31">
        <f t="shared" si="50"/>
        <v>4.4354130646073742E-7</v>
      </c>
      <c r="Q69" s="4">
        <f t="shared" si="44"/>
        <v>751.12362088574912</v>
      </c>
      <c r="R69" s="32">
        <f t="shared" si="45"/>
        <v>23.170536799532663</v>
      </c>
      <c r="S69" s="32">
        <f t="shared" si="46"/>
        <v>2396.1356810179113</v>
      </c>
      <c r="T69" s="32">
        <f t="shared" si="47"/>
        <v>95.830340061294848</v>
      </c>
    </row>
    <row r="70" spans="6:20">
      <c r="F70" s="32">
        <f t="shared" si="36"/>
        <v>0.30762558332717554</v>
      </c>
      <c r="G70" s="32">
        <f t="shared" si="37"/>
        <v>9.5804175418571381E-3</v>
      </c>
      <c r="H70" s="32">
        <f t="shared" si="48"/>
        <v>3.1143110524939253E-2</v>
      </c>
      <c r="I70" s="32">
        <f t="shared" si="38"/>
        <v>12.066370614359172</v>
      </c>
      <c r="J70" s="30">
        <f t="shared" si="39"/>
        <v>0.99905790776663739</v>
      </c>
      <c r="K70" s="4">
        <f t="shared" si="40"/>
        <v>0.39278129919241428</v>
      </c>
      <c r="L70" s="31">
        <f t="shared" si="49"/>
        <v>0.64685310032452048</v>
      </c>
      <c r="M70" s="4">
        <f t="shared" si="41"/>
        <v>0.19434988412355425</v>
      </c>
      <c r="N70" s="4">
        <f t="shared" si="42"/>
        <v>0.16272441326200937</v>
      </c>
      <c r="O70" s="46">
        <f t="shared" si="43"/>
        <v>-4.2030858338204524E-7</v>
      </c>
      <c r="P70" s="31">
        <f t="shared" si="50"/>
        <v>4.2030858338204524E-7</v>
      </c>
      <c r="Q70" s="4">
        <f t="shared" si="44"/>
        <v>806.70639828632625</v>
      </c>
      <c r="R70" s="32">
        <f t="shared" si="45"/>
        <v>25.123346523006724</v>
      </c>
      <c r="S70" s="32">
        <f t="shared" si="46"/>
        <v>2611.1490246551271</v>
      </c>
      <c r="T70" s="32">
        <f t="shared" si="47"/>
        <v>104.79866613006929</v>
      </c>
    </row>
    <row r="71" spans="6:20">
      <c r="F71" s="32">
        <f t="shared" si="36"/>
        <v>0.30007200285400404</v>
      </c>
      <c r="G71" s="32">
        <f t="shared" si="37"/>
        <v>9.4428684295641534E-3</v>
      </c>
      <c r="H71" s="32">
        <f t="shared" si="48"/>
        <v>3.1468675317098654E-2</v>
      </c>
      <c r="I71" s="32">
        <f t="shared" si="38"/>
        <v>12.066370614359172</v>
      </c>
      <c r="J71" s="30">
        <f t="shared" si="39"/>
        <v>0.99880078189875454</v>
      </c>
      <c r="K71" s="4">
        <f t="shared" si="40"/>
        <v>0.39991384503208577</v>
      </c>
      <c r="L71" s="31">
        <f t="shared" si="49"/>
        <v>0.66642738167066795</v>
      </c>
      <c r="M71" s="4">
        <f t="shared" si="41"/>
        <v>0.1827943063428773</v>
      </c>
      <c r="N71" s="4">
        <f t="shared" si="42"/>
        <v>0.15454445913598061</v>
      </c>
      <c r="O71" s="46">
        <f t="shared" si="43"/>
        <v>-1.1284392958943457E-6</v>
      </c>
      <c r="P71" s="31">
        <f t="shared" si="50"/>
        <v>1.1284392958943457E-6</v>
      </c>
      <c r="Q71" s="4">
        <f t="shared" si="44"/>
        <v>863.0721592760716</v>
      </c>
      <c r="R71" s="32">
        <f t="shared" si="45"/>
        <v>27.15973755548595</v>
      </c>
      <c r="S71" s="32">
        <f t="shared" si="46"/>
        <v>2830.4294534465994</v>
      </c>
      <c r="T71" s="32">
        <f t="shared" si="47"/>
        <v>114.02426464935709</v>
      </c>
    </row>
    <row r="72" spans="6:20">
      <c r="F72" s="32">
        <f t="shared" si="36"/>
        <v>0.29248781916903416</v>
      </c>
      <c r="G72" s="32">
        <f t="shared" si="37"/>
        <v>9.3067721103362051E-3</v>
      </c>
      <c r="H72" s="32">
        <f t="shared" si="48"/>
        <v>3.1819349389581413E-2</v>
      </c>
      <c r="I72" s="32">
        <f t="shared" si="38"/>
        <v>12.066370614359172</v>
      </c>
      <c r="J72" s="30">
        <f t="shared" si="39"/>
        <v>0.99847347490227867</v>
      </c>
      <c r="K72" s="4">
        <f t="shared" si="40"/>
        <v>0.40651838476657914</v>
      </c>
      <c r="L72" s="31">
        <f t="shared" si="49"/>
        <v>0.68497216144883</v>
      </c>
      <c r="M72" s="4">
        <f t="shared" si="41"/>
        <v>0.17228139829444489</v>
      </c>
      <c r="N72" s="4">
        <f t="shared" si="42"/>
        <v>0.1469624942825993</v>
      </c>
      <c r="O72" s="46">
        <f t="shared" si="43"/>
        <v>-6.2716888763469925E-6</v>
      </c>
      <c r="P72" s="31">
        <f t="shared" si="50"/>
        <v>6.2716888763469925E-6</v>
      </c>
      <c r="Q72" s="4">
        <f t="shared" si="44"/>
        <v>920.14914557323368</v>
      </c>
      <c r="R72" s="32">
        <f t="shared" si="45"/>
        <v>29.278547153519533</v>
      </c>
      <c r="S72" s="32">
        <f t="shared" si="46"/>
        <v>3053.5555714993525</v>
      </c>
      <c r="T72" s="32">
        <f t="shared" si="47"/>
        <v>123.4937209071584</v>
      </c>
    </row>
    <row r="73" spans="6:20">
      <c r="F73" s="32">
        <f t="shared" si="36"/>
        <v>0.28614571113957576</v>
      </c>
      <c r="G73" s="32">
        <f t="shared" si="37"/>
        <v>9.199980107949474E-3</v>
      </c>
      <c r="H73" s="32">
        <f t="shared" si="48"/>
        <v>3.2151382144818941E-2</v>
      </c>
      <c r="I73" s="32">
        <f t="shared" si="38"/>
        <v>12.066370614359171</v>
      </c>
      <c r="J73" s="30">
        <f t="shared" si="39"/>
        <v>0.9980568317104489</v>
      </c>
      <c r="K73" s="4">
        <f t="shared" si="40"/>
        <v>0.41245880016045999</v>
      </c>
      <c r="L73" s="31">
        <f t="shared" si="49"/>
        <v>0.70200830218051813</v>
      </c>
      <c r="M73" s="4">
        <f t="shared" si="41"/>
        <v>0.16243555133848736</v>
      </c>
      <c r="N73" s="4">
        <f t="shared" si="42"/>
        <v>0.13973725352037866</v>
      </c>
      <c r="O73" s="46">
        <f t="shared" si="43"/>
        <v>-2.8386080208608888E-7</v>
      </c>
      <c r="P73" s="31">
        <f t="shared" si="50"/>
        <v>2.8386080208608888E-7</v>
      </c>
      <c r="Q73" s="4">
        <f t="shared" si="44"/>
        <v>976.49387726544899</v>
      </c>
      <c r="R73" s="32">
        <f t="shared" si="45"/>
        <v>31.395627810037372</v>
      </c>
      <c r="S73" s="32">
        <f t="shared" si="46"/>
        <v>3276.0944592970241</v>
      </c>
      <c r="T73" s="32">
        <f t="shared" si="47"/>
        <v>132.95184709472034</v>
      </c>
    </row>
    <row r="74" spans="6:20">
      <c r="F74" s="32">
        <f t="shared" si="36"/>
        <v>0.27978519934213575</v>
      </c>
      <c r="G74" s="32">
        <f t="shared" si="37"/>
        <v>9.0943820486671136E-3</v>
      </c>
      <c r="H74" s="32">
        <f t="shared" si="48"/>
        <v>3.2504871844725551E-2</v>
      </c>
      <c r="I74" s="32">
        <f t="shared" si="38"/>
        <v>12.066370614359171</v>
      </c>
      <c r="J74" s="30">
        <f t="shared" si="39"/>
        <v>0.9975264687216896</v>
      </c>
      <c r="K74" s="4">
        <f t="shared" si="40"/>
        <v>0.41797693789641727</v>
      </c>
      <c r="L74" s="31">
        <f t="shared" si="49"/>
        <v>0.71814497588074933</v>
      </c>
      <c r="M74" s="4">
        <f t="shared" si="41"/>
        <v>0.15344999181837796</v>
      </c>
      <c r="N74" s="4">
        <f t="shared" si="42"/>
        <v>0.13303566943242057</v>
      </c>
      <c r="O74" s="46">
        <f t="shared" si="43"/>
        <v>-3.8543075397967641E-9</v>
      </c>
      <c r="P74" s="31">
        <f t="shared" si="50"/>
        <v>3.8543075397967641E-9</v>
      </c>
      <c r="Q74" s="4">
        <f t="shared" si="44"/>
        <v>1033.2918873430006</v>
      </c>
      <c r="R74" s="32">
        <f t="shared" si="45"/>
        <v>33.587020376278822</v>
      </c>
      <c r="S74" s="32">
        <f t="shared" si="46"/>
        <v>3501.1959908015324</v>
      </c>
      <c r="T74" s="32">
        <f t="shared" si="47"/>
        <v>142.60049472259871</v>
      </c>
    </row>
    <row r="75" spans="6:20">
      <c r="F75" s="32">
        <f t="shared" si="36"/>
        <v>0.27343691251167351</v>
      </c>
      <c r="G75" s="32">
        <f t="shared" si="37"/>
        <v>8.9899730745764215E-3</v>
      </c>
      <c r="H75" s="32">
        <f t="shared" si="48"/>
        <v>3.287768645424792E-2</v>
      </c>
      <c r="I75" s="32">
        <f t="shared" si="38"/>
        <v>12.066370614359171</v>
      </c>
      <c r="J75" s="30">
        <f t="shared" si="39"/>
        <v>0.99685134640354212</v>
      </c>
      <c r="K75" s="4">
        <f t="shared" si="40"/>
        <v>0.42311304322897075</v>
      </c>
      <c r="L75" s="31">
        <f t="shared" si="49"/>
        <v>0.73344186111822152</v>
      </c>
      <c r="M75" s="4">
        <f t="shared" si="41"/>
        <v>0.14522882270459644</v>
      </c>
      <c r="N75" s="4">
        <f t="shared" si="42"/>
        <v>0.12681205696659031</v>
      </c>
      <c r="O75" s="46">
        <f t="shared" si="43"/>
        <v>-1.8786688915639616E-7</v>
      </c>
      <c r="P75" s="31">
        <f t="shared" si="50"/>
        <v>1.8786688915639616E-7</v>
      </c>
      <c r="Q75" s="4">
        <f t="shared" si="44"/>
        <v>1090.4580683333024</v>
      </c>
      <c r="R75" s="32">
        <f t="shared" si="45"/>
        <v>35.85173846216717</v>
      </c>
      <c r="S75" s="32">
        <f t="shared" si="46"/>
        <v>3728.4345181181216</v>
      </c>
      <c r="T75" s="32">
        <f t="shared" si="47"/>
        <v>152.42587141599478</v>
      </c>
    </row>
    <row r="76" spans="6:20">
      <c r="F76" s="32">
        <f t="shared" si="36"/>
        <v>0.2671235261225674</v>
      </c>
      <c r="G76" s="32">
        <f t="shared" si="37"/>
        <v>8.8867435221283968E-3</v>
      </c>
      <c r="H76" s="32">
        <f t="shared" si="48"/>
        <v>3.3268292205946653E-2</v>
      </c>
      <c r="I76" s="32">
        <f t="shared" si="38"/>
        <v>12.066370614359172</v>
      </c>
      <c r="J76" s="30">
        <f t="shared" si="39"/>
        <v>0.99599195193525469</v>
      </c>
      <c r="K76" s="4">
        <f t="shared" si="40"/>
        <v>0.42790550872996019</v>
      </c>
      <c r="L76" s="31">
        <f t="shared" si="49"/>
        <v>0.74796299432986568</v>
      </c>
      <c r="M76" s="4">
        <f t="shared" si="41"/>
        <v>0.13768994910709792</v>
      </c>
      <c r="N76" s="4">
        <f t="shared" si="42"/>
        <v>0.1210258992049303</v>
      </c>
      <c r="O76" s="46">
        <f t="shared" si="43"/>
        <v>-7.7381361984762975E-8</v>
      </c>
      <c r="P76" s="31">
        <f t="shared" si="50"/>
        <v>7.7381361984762975E-8</v>
      </c>
      <c r="Q76" s="4">
        <f t="shared" si="44"/>
        <v>1147.9025231615747</v>
      </c>
      <c r="R76" s="32">
        <f t="shared" si="45"/>
        <v>38.188756564482709</v>
      </c>
      <c r="S76" s="32">
        <f t="shared" si="46"/>
        <v>3957.3787040947</v>
      </c>
      <c r="T76" s="32">
        <f t="shared" si="47"/>
        <v>162.41382031454353</v>
      </c>
    </row>
    <row r="77" spans="6:20">
      <c r="F77" s="32">
        <f t="shared" si="36"/>
        <v>0.26086242681232114</v>
      </c>
      <c r="G77" s="32">
        <f t="shared" si="37"/>
        <v>8.7846800233443278E-3</v>
      </c>
      <c r="H77" s="32">
        <f t="shared" si="48"/>
        <v>3.367552824947271E-2</v>
      </c>
      <c r="I77" s="32">
        <f t="shared" si="38"/>
        <v>12.066370614359171</v>
      </c>
      <c r="J77" s="30">
        <f t="shared" si="39"/>
        <v>0.99489798506348859</v>
      </c>
      <c r="K77" s="4">
        <f t="shared" si="40"/>
        <v>0.43239488210177651</v>
      </c>
      <c r="L77" s="31">
        <f t="shared" si="49"/>
        <v>0.76178820180988682</v>
      </c>
      <c r="M77" s="4">
        <f t="shared" si="41"/>
        <v>0.13076369802872889</v>
      </c>
      <c r="N77" s="4">
        <f t="shared" si="42"/>
        <v>0.11564193142801672</v>
      </c>
      <c r="O77" s="46">
        <f t="shared" si="43"/>
        <v>-6.3707019443137725E-6</v>
      </c>
      <c r="P77" s="31">
        <f t="shared" si="50"/>
        <v>6.3707019443137725E-6</v>
      </c>
      <c r="Q77" s="4">
        <f t="shared" si="44"/>
        <v>1205.5344641137692</v>
      </c>
      <c r="R77" s="32">
        <f t="shared" si="45"/>
        <v>40.597009901976179</v>
      </c>
      <c r="S77" s="32">
        <f t="shared" si="46"/>
        <v>4187.6035674079076</v>
      </c>
      <c r="T77" s="32">
        <f t="shared" si="47"/>
        <v>172.55021563138621</v>
      </c>
    </row>
    <row r="78" spans="6:20">
      <c r="F78" s="32">
        <f t="shared" si="36"/>
        <v>0.25657737838304362</v>
      </c>
      <c r="G78" s="32">
        <f t="shared" si="37"/>
        <v>8.7080640620489837E-3</v>
      </c>
      <c r="H78" s="32">
        <f t="shared" si="48"/>
        <v>3.3939329012274574E-2</v>
      </c>
      <c r="I78" s="32">
        <f t="shared" si="38"/>
        <v>12.066370614359172</v>
      </c>
      <c r="J78" s="30">
        <f t="shared" si="39"/>
        <v>0.993505410773042</v>
      </c>
      <c r="K78" s="4">
        <f t="shared" si="40"/>
        <v>0.43642656375690841</v>
      </c>
      <c r="L78" s="31">
        <f t="shared" si="49"/>
        <v>0.77439165100865459</v>
      </c>
      <c r="M78" s="4">
        <f t="shared" si="41"/>
        <v>0.12416986791936792</v>
      </c>
      <c r="N78" s="4">
        <f t="shared" si="42"/>
        <v>0.11045471993408217</v>
      </c>
      <c r="O78" s="46">
        <f t="shared" si="43"/>
        <v>-2.3238638213740614E-7</v>
      </c>
      <c r="P78" s="31">
        <f t="shared" si="50"/>
        <v>2.3238638213740614E-7</v>
      </c>
      <c r="Q78" s="4">
        <f t="shared" si="44"/>
        <v>1261.4714749315192</v>
      </c>
      <c r="R78" s="32">
        <f t="shared" si="45"/>
        <v>42.813495427300111</v>
      </c>
      <c r="S78" s="32">
        <f t="shared" si="46"/>
        <v>4413.2748490728209</v>
      </c>
      <c r="T78" s="32">
        <f t="shared" si="47"/>
        <v>182.44387274824953</v>
      </c>
    </row>
    <row r="79" spans="6:20">
      <c r="F79" s="32">
        <f t="shared" si="36"/>
        <v>0.25226688907791123</v>
      </c>
      <c r="G79" s="32">
        <f t="shared" si="37"/>
        <v>8.6323838407538628E-3</v>
      </c>
      <c r="H79" s="32">
        <f t="shared" si="48"/>
        <v>3.42192503832233E-2</v>
      </c>
      <c r="I79" s="32">
        <f t="shared" si="38"/>
        <v>12.066370614359172</v>
      </c>
      <c r="J79" s="30">
        <f t="shared" si="39"/>
        <v>0.99173270428843585</v>
      </c>
      <c r="K79" s="4">
        <f t="shared" si="40"/>
        <v>0.44021959716997294</v>
      </c>
      <c r="L79" s="31">
        <f t="shared" si="49"/>
        <v>0.78641480649268491</v>
      </c>
      <c r="M79" s="4">
        <f t="shared" si="41"/>
        <v>0.11810142234526717</v>
      </c>
      <c r="N79" s="4">
        <f t="shared" si="42"/>
        <v>0.10562675262280251</v>
      </c>
      <c r="O79" s="46">
        <f t="shared" si="43"/>
        <v>-2.7390649198766326E-7</v>
      </c>
      <c r="P79" s="31">
        <f t="shared" si="50"/>
        <v>2.7390649198766326E-7</v>
      </c>
      <c r="Q79" s="4">
        <f t="shared" si="44"/>
        <v>1317.2458452398064</v>
      </c>
      <c r="R79" s="32">
        <f t="shared" si="45"/>
        <v>45.075165394521534</v>
      </c>
      <c r="S79" s="32">
        <f t="shared" si="46"/>
        <v>4638.7069088055541</v>
      </c>
      <c r="T79" s="32">
        <f t="shared" si="47"/>
        <v>192.41568944796154</v>
      </c>
    </row>
    <row r="80" spans="6:20">
      <c r="F80" s="32">
        <f t="shared" si="36"/>
        <v>0.24792335567616364</v>
      </c>
      <c r="G80" s="32">
        <f t="shared" si="37"/>
        <v>8.5576102947211279E-3</v>
      </c>
      <c r="H80" s="32">
        <f t="shared" si="48"/>
        <v>3.4517160641771238E-2</v>
      </c>
      <c r="I80" s="32">
        <f t="shared" si="38"/>
        <v>12.066370614359171</v>
      </c>
      <c r="J80" s="30">
        <f t="shared" si="39"/>
        <v>0.9894760645284093</v>
      </c>
      <c r="K80" s="4">
        <f t="shared" si="40"/>
        <v>0.44379558398235791</v>
      </c>
      <c r="L80" s="31">
        <f t="shared" si="49"/>
        <v>0.79790014462647008</v>
      </c>
      <c r="M80" s="4">
        <f t="shared" si="41"/>
        <v>0.11250751200749762</v>
      </c>
      <c r="N80" s="4">
        <f t="shared" si="42"/>
        <v>0.10112966500736706</v>
      </c>
      <c r="O80" s="46">
        <f t="shared" si="43"/>
        <v>-6.6183988844947805E-9</v>
      </c>
      <c r="P80" s="31">
        <f t="shared" si="50"/>
        <v>6.6183988844947805E-9</v>
      </c>
      <c r="Q80" s="4">
        <f t="shared" si="44"/>
        <v>1372.6677666006849</v>
      </c>
      <c r="R80" s="32">
        <f t="shared" si="45"/>
        <v>47.380593807537196</v>
      </c>
      <c r="S80" s="32">
        <f t="shared" si="46"/>
        <v>4863.12608413826</v>
      </c>
      <c r="T80" s="32">
        <f t="shared" si="47"/>
        <v>202.43916894575537</v>
      </c>
    </row>
    <row r="81" spans="6:20">
      <c r="F81" s="32">
        <f t="shared" si="36"/>
        <v>0.24353503010136274</v>
      </c>
      <c r="G81" s="32">
        <f t="shared" si="37"/>
        <v>8.4837149237695815E-3</v>
      </c>
      <c r="H81" s="32">
        <f t="shared" si="48"/>
        <v>3.483570688060169E-2</v>
      </c>
      <c r="I81" s="32">
        <f t="shared" si="38"/>
        <v>12.066370614359172</v>
      </c>
      <c r="J81" s="30">
        <f t="shared" si="39"/>
        <v>0.98660330737499702</v>
      </c>
      <c r="K81" s="4">
        <f t="shared" si="40"/>
        <v>0.44718054242563221</v>
      </c>
      <c r="L81" s="31">
        <f t="shared" si="49"/>
        <v>0.80890883325226559</v>
      </c>
      <c r="M81" s="4">
        <f t="shared" si="41"/>
        <v>0.10734544648768429</v>
      </c>
      <c r="N81" s="4">
        <f t="shared" si="42"/>
        <v>9.6939439113752815E-2</v>
      </c>
      <c r="O81" s="46">
        <f t="shared" si="43"/>
        <v>-1.098346191774624E-9</v>
      </c>
      <c r="P81" s="31">
        <f t="shared" si="50"/>
        <v>1.098346191774624E-9</v>
      </c>
      <c r="Q81" s="4">
        <f t="shared" si="44"/>
        <v>1427.5114778185159</v>
      </c>
      <c r="R81" s="32">
        <f t="shared" si="45"/>
        <v>49.728371409980362</v>
      </c>
      <c r="S81" s="32">
        <f t="shared" si="46"/>
        <v>5085.6257748609287</v>
      </c>
      <c r="T81" s="32">
        <f t="shared" si="47"/>
        <v>212.48303697693817</v>
      </c>
    </row>
    <row r="82" spans="6:20">
      <c r="F82" s="32">
        <f t="shared" si="36"/>
        <v>0.23908438029395515</v>
      </c>
      <c r="G82" s="32">
        <f t="shared" si="37"/>
        <v>8.4106699196012397E-3</v>
      </c>
      <c r="H82" s="32">
        <f t="shared" si="48"/>
        <v>3.517866750333204E-2</v>
      </c>
      <c r="I82" s="32">
        <f t="shared" si="38"/>
        <v>12.066370614359171</v>
      </c>
      <c r="J82" s="30">
        <f t="shared" si="39"/>
        <v>0.982946063785471</v>
      </c>
      <c r="K82" s="4">
        <f t="shared" si="40"/>
        <v>0.45040413376280147</v>
      </c>
      <c r="L82" s="31">
        <f t="shared" si="49"/>
        <v>0.81951877994732381</v>
      </c>
      <c r="M82" s="4">
        <f t="shared" si="41"/>
        <v>0.10257939886546022</v>
      </c>
      <c r="N82" s="4">
        <f t="shared" si="42"/>
        <v>9.303583848112261E-2</v>
      </c>
      <c r="O82" s="46">
        <f t="shared" si="43"/>
        <v>-5.5379066192240423E-6</v>
      </c>
      <c r="P82" s="31">
        <f t="shared" si="50"/>
        <v>5.5379066192240423E-6</v>
      </c>
      <c r="Q82" s="4">
        <f t="shared" si="44"/>
        <v>1481.4974063965099</v>
      </c>
      <c r="R82" s="32">
        <f t="shared" si="45"/>
        <v>52.117104666671601</v>
      </c>
      <c r="S82" s="32">
        <f t="shared" si="46"/>
        <v>5305.0979054423506</v>
      </c>
      <c r="T82" s="32">
        <f t="shared" si="47"/>
        <v>222.50882290722475</v>
      </c>
    </row>
    <row r="83" spans="6:20">
      <c r="F83" s="32">
        <f t="shared" si="36"/>
        <v>0.23699803733606717</v>
      </c>
      <c r="G83" s="32">
        <f t="shared" si="37"/>
        <v>8.3601011072258896E-3</v>
      </c>
      <c r="H83" s="32">
        <f t="shared" si="48"/>
        <v>3.5274980338217431E-2</v>
      </c>
      <c r="I83" s="32">
        <f t="shared" si="38"/>
        <v>12.066370614359171</v>
      </c>
      <c r="J83" s="30">
        <f t="shared" si="39"/>
        <v>0.97828978980882841</v>
      </c>
      <c r="K83" s="4">
        <f t="shared" si="40"/>
        <v>0.45320980603375538</v>
      </c>
      <c r="L83" s="31">
        <f t="shared" si="49"/>
        <v>0.82885503623668444</v>
      </c>
      <c r="M83" s="4">
        <f t="shared" si="41"/>
        <v>9.7911560450619245E-2</v>
      </c>
      <c r="N83" s="4">
        <f t="shared" si="42"/>
        <v>8.9179824657673781E-2</v>
      </c>
      <c r="O83" s="46">
        <f t="shared" si="43"/>
        <v>-1.8299279258560119E-8</v>
      </c>
      <c r="P83" s="31">
        <f t="shared" si="50"/>
        <v>1.8299279258560119E-8</v>
      </c>
      <c r="Q83" s="4">
        <f t="shared" si="44"/>
        <v>1531.0641532871105</v>
      </c>
      <c r="R83" s="32">
        <f t="shared" si="45"/>
        <v>54.008257903752337</v>
      </c>
      <c r="S83" s="32">
        <f t="shared" si="46"/>
        <v>5510.0138809941027</v>
      </c>
      <c r="T83" s="32">
        <f t="shared" si="47"/>
        <v>231.72177768273605</v>
      </c>
    </row>
    <row r="84" spans="6:20">
      <c r="F84" s="32">
        <f t="shared" si="36"/>
        <v>0.23473991150171208</v>
      </c>
      <c r="G84" s="32">
        <f t="shared" si="37"/>
        <v>8.3103769598003828E-3</v>
      </c>
      <c r="H84" s="32">
        <f t="shared" si="48"/>
        <v>3.5402488254494255E-2</v>
      </c>
      <c r="I84" s="32">
        <f t="shared" si="38"/>
        <v>12.066370614359172</v>
      </c>
      <c r="J84" s="30">
        <f t="shared" si="39"/>
        <v>0.97236092865768564</v>
      </c>
      <c r="K84" s="4">
        <f t="shared" si="40"/>
        <v>0.45589658303184749</v>
      </c>
      <c r="L84" s="31">
        <f t="shared" si="49"/>
        <v>0.8378859033310061</v>
      </c>
      <c r="M84" s="4">
        <f t="shared" si="41"/>
        <v>9.3601312052926031E-2</v>
      </c>
      <c r="N84" s="4">
        <f t="shared" si="42"/>
        <v>8.5589977829503644E-2</v>
      </c>
      <c r="O84" s="46">
        <f t="shared" si="43"/>
        <v>-5.7093681449238431E-9</v>
      </c>
      <c r="P84" s="31">
        <f t="shared" si="50"/>
        <v>5.7093681449238431E-9</v>
      </c>
      <c r="Q84" s="4">
        <f t="shared" si="44"/>
        <v>1578.6720917143978</v>
      </c>
      <c r="R84" s="32">
        <f t="shared" si="45"/>
        <v>55.88892018461685</v>
      </c>
      <c r="S84" s="32">
        <f t="shared" si="46"/>
        <v>5707.5956987773434</v>
      </c>
      <c r="T84" s="32">
        <f t="shared" si="47"/>
        <v>240.72200476791761</v>
      </c>
    </row>
    <row r="85" spans="6:20">
      <c r="F85" s="32">
        <f t="shared" si="36"/>
        <v>0.23225134724173108</v>
      </c>
      <c r="G85" s="32">
        <f t="shared" si="37"/>
        <v>8.2614684121084057E-3</v>
      </c>
      <c r="H85" s="32">
        <f t="shared" si="48"/>
        <v>3.5571239995907243E-2</v>
      </c>
      <c r="I85" s="32">
        <f t="shared" si="38"/>
        <v>12.066370614359172</v>
      </c>
      <c r="J85" s="30">
        <f t="shared" si="39"/>
        <v>0.96481031763402447</v>
      </c>
      <c r="K85" s="4">
        <f t="shared" si="40"/>
        <v>0.45848851012319447</v>
      </c>
      <c r="L85" s="31">
        <f t="shared" si="49"/>
        <v>0.8466828842865386</v>
      </c>
      <c r="M85" s="4">
        <f t="shared" si="41"/>
        <v>8.9625437468926164E-2</v>
      </c>
      <c r="N85" s="4">
        <f t="shared" si="42"/>
        <v>8.2253437178481881E-2</v>
      </c>
      <c r="O85" s="46">
        <f t="shared" si="43"/>
        <v>-2.0483669451731856E-6</v>
      </c>
      <c r="P85" s="31">
        <f t="shared" si="50"/>
        <v>2.0483669451731856E-6</v>
      </c>
      <c r="Q85" s="4">
        <f t="shared" si="44"/>
        <v>1623.686276431147</v>
      </c>
      <c r="R85" s="32">
        <f t="shared" si="45"/>
        <v>57.756534216993316</v>
      </c>
      <c r="S85" s="32">
        <f t="shared" si="46"/>
        <v>5895.3752056167486</v>
      </c>
      <c r="T85" s="32">
        <f t="shared" si="47"/>
        <v>249.42221705339904</v>
      </c>
    </row>
    <row r="86" spans="6:20">
      <c r="F86" s="32">
        <f t="shared" si="36"/>
        <v>0.22945586109472291</v>
      </c>
      <c r="G86" s="32">
        <f t="shared" si="37"/>
        <v>8.2133479722837546E-3</v>
      </c>
      <c r="H86" s="32">
        <f t="shared" si="48"/>
        <v>3.5794892896168634E-2</v>
      </c>
      <c r="I86" s="32">
        <f t="shared" si="38"/>
        <v>12.066370614359172</v>
      </c>
      <c r="J86" s="30">
        <f t="shared" si="39"/>
        <v>0.95519154473221068</v>
      </c>
      <c r="K86" s="4">
        <f t="shared" si="40"/>
        <v>0.46101422949518633</v>
      </c>
      <c r="L86" s="31">
        <f t="shared" si="49"/>
        <v>0.8553365500974186</v>
      </c>
      <c r="M86" s="4">
        <f t="shared" si="41"/>
        <v>8.5966444510690604E-2</v>
      </c>
      <c r="N86" s="4">
        <f t="shared" si="42"/>
        <v>7.9161234626752147E-2</v>
      </c>
      <c r="O86" s="46">
        <f t="shared" si="43"/>
        <v>-4.7384717604681548E-6</v>
      </c>
      <c r="P86" s="31">
        <f t="shared" si="50"/>
        <v>4.7384717604681548E-6</v>
      </c>
      <c r="Q86" s="4">
        <f t="shared" si="44"/>
        <v>1665.2821313429185</v>
      </c>
      <c r="R86" s="32">
        <f t="shared" si="45"/>
        <v>59.608595533323204</v>
      </c>
      <c r="S86" s="32">
        <f t="shared" si="46"/>
        <v>6070.1548561723712</v>
      </c>
      <c r="T86" s="32">
        <f t="shared" si="47"/>
        <v>257.70961631221394</v>
      </c>
    </row>
    <row r="87" spans="6:20">
      <c r="F87" s="32">
        <f t="shared" si="36"/>
        <v>0.22624962260476839</v>
      </c>
      <c r="G87" s="32">
        <f t="shared" si="37"/>
        <v>8.1659896533654696E-3</v>
      </c>
      <c r="H87" s="32">
        <f t="shared" si="48"/>
        <v>3.6092832153052902E-2</v>
      </c>
      <c r="I87" s="32">
        <f t="shared" si="38"/>
        <v>12.066370614359172</v>
      </c>
      <c r="J87" s="30">
        <f t="shared" si="39"/>
        <v>0.9429323111653708</v>
      </c>
      <c r="K87" s="4">
        <f t="shared" si="40"/>
        <v>0.46349911960907053</v>
      </c>
      <c r="L87" s="31">
        <f t="shared" si="49"/>
        <v>0.86392983972614346</v>
      </c>
      <c r="M87" s="4">
        <f t="shared" si="41"/>
        <v>8.2611572199849714E-2</v>
      </c>
      <c r="N87" s="4">
        <f t="shared" si="42"/>
        <v>7.6307675182137852E-2</v>
      </c>
      <c r="O87" s="46">
        <f t="shared" si="43"/>
        <v>-2.6178739498394776E-7</v>
      </c>
      <c r="P87" s="31">
        <f t="shared" si="50"/>
        <v>2.6178739498394776E-7</v>
      </c>
      <c r="Q87" s="4">
        <f t="shared" si="44"/>
        <v>1702.3505067375497</v>
      </c>
      <c r="R87" s="32">
        <f t="shared" si="45"/>
        <v>61.442651105342939</v>
      </c>
      <c r="S87" s="32">
        <f t="shared" si="46"/>
        <v>6227.6432096691742</v>
      </c>
      <c r="T87" s="32">
        <f t="shared" si="47"/>
        <v>265.43295541076759</v>
      </c>
    </row>
    <row r="88" spans="6:20">
      <c r="F88" s="32">
        <f t="shared" si="36"/>
        <v>0.22548712412115976</v>
      </c>
      <c r="G88" s="32">
        <f t="shared" si="37"/>
        <v>8.1489136099184428E-3</v>
      </c>
      <c r="H88" s="32">
        <f t="shared" si="48"/>
        <v>3.6139152697427776E-2</v>
      </c>
      <c r="I88" s="32">
        <f t="shared" si="38"/>
        <v>12.066370614359172</v>
      </c>
      <c r="J88" s="30">
        <f t="shared" si="39"/>
        <v>0.92729569802986678</v>
      </c>
      <c r="K88" s="4">
        <f t="shared" si="40"/>
        <v>0.46478123466774302</v>
      </c>
      <c r="L88" s="31">
        <f t="shared" si="49"/>
        <v>0.86839487845537844</v>
      </c>
      <c r="M88" s="4">
        <f t="shared" si="41"/>
        <v>7.8823321251563119E-2</v>
      </c>
      <c r="N88" s="4">
        <f t="shared" si="42"/>
        <v>7.3064161386610274E-2</v>
      </c>
      <c r="O88" s="46">
        <f t="shared" si="43"/>
        <v>-4.5635712653258054E-8</v>
      </c>
      <c r="P88" s="31">
        <f t="shared" si="50"/>
        <v>4.5635712653258054E-8</v>
      </c>
      <c r="Q88" s="4">
        <f t="shared" si="44"/>
        <v>1719.1487673830218</v>
      </c>
      <c r="R88" s="32">
        <f t="shared" si="45"/>
        <v>62.128579814049772</v>
      </c>
      <c r="S88" s="32">
        <f t="shared" si="46"/>
        <v>6313.4123387702848</v>
      </c>
      <c r="T88" s="32">
        <f t="shared" si="47"/>
        <v>269.30236973339589</v>
      </c>
    </row>
    <row r="89" spans="6:20">
      <c r="F89" s="32">
        <f t="shared" si="36"/>
        <v>0.22407329535697607</v>
      </c>
      <c r="G89" s="32">
        <f t="shared" si="37"/>
        <v>8.1333629472599128E-3</v>
      </c>
      <c r="H89" s="32">
        <f t="shared" si="48"/>
        <v>3.6297778966933453E-2</v>
      </c>
      <c r="I89" s="32">
        <f t="shared" si="38"/>
        <v>12.066370614359172</v>
      </c>
      <c r="J89" s="30">
        <f t="shared" si="39"/>
        <v>0.90732602955290453</v>
      </c>
      <c r="K89" s="4">
        <f t="shared" si="40"/>
        <v>0.46605187422790545</v>
      </c>
      <c r="L89" s="31">
        <f t="shared" si="49"/>
        <v>0.87284110896351497</v>
      </c>
      <c r="M89" s="4">
        <f t="shared" si="41"/>
        <v>7.5360956448986299E-2</v>
      </c>
      <c r="N89" s="4">
        <f t="shared" si="42"/>
        <v>7.0079684404611653E-2</v>
      </c>
      <c r="O89" s="46">
        <f t="shared" si="43"/>
        <v>-4.6505674811125886E-8</v>
      </c>
      <c r="P89" s="31">
        <f t="shared" si="50"/>
        <v>4.6505674811125886E-8</v>
      </c>
      <c r="Q89" s="4">
        <f t="shared" si="44"/>
        <v>1727.1086820285459</v>
      </c>
      <c r="R89" s="32">
        <f t="shared" si="45"/>
        <v>62.690209192143911</v>
      </c>
      <c r="S89" s="32">
        <f t="shared" si="46"/>
        <v>6365.0793376674919</v>
      </c>
      <c r="T89" s="32">
        <f t="shared" si="47"/>
        <v>271.88203113043346</v>
      </c>
    </row>
    <row r="90" spans="6:20">
      <c r="F90" s="32">
        <f t="shared" si="36"/>
        <v>0.22174899438266593</v>
      </c>
      <c r="G90" s="32">
        <f t="shared" si="37"/>
        <v>8.1193741613502998E-3</v>
      </c>
      <c r="H90" s="32">
        <f t="shared" si="48"/>
        <v>3.6615156627673028E-2</v>
      </c>
      <c r="I90" s="32">
        <f t="shared" si="38"/>
        <v>12.066370614359171</v>
      </c>
      <c r="J90" s="30">
        <f t="shared" si="39"/>
        <v>0.88176954656700668</v>
      </c>
      <c r="K90" s="4">
        <f t="shared" si="40"/>
        <v>0.46738327691550846</v>
      </c>
      <c r="L90" s="31">
        <f t="shared" si="49"/>
        <v>0.87752272254764552</v>
      </c>
      <c r="M90" s="4">
        <f t="shared" si="41"/>
        <v>7.2234093382971085E-2</v>
      </c>
      <c r="N90" s="4">
        <f t="shared" si="42"/>
        <v>6.7367838635934096E-2</v>
      </c>
      <c r="O90" s="46">
        <f t="shared" si="43"/>
        <v>-9.2848960792091262E-7</v>
      </c>
      <c r="P90" s="31">
        <f t="shared" si="50"/>
        <v>9.2848960792091262E-7</v>
      </c>
      <c r="Q90" s="4">
        <f t="shared" si="44"/>
        <v>1723.9179181234244</v>
      </c>
      <c r="R90" s="32">
        <f t="shared" si="45"/>
        <v>63.121524585341191</v>
      </c>
      <c r="S90" s="32">
        <f t="shared" si="46"/>
        <v>6373.6415446373931</v>
      </c>
      <c r="T90" s="32">
        <f t="shared" si="47"/>
        <v>272.86069276331204</v>
      </c>
    </row>
    <row r="91" spans="6:20">
      <c r="F91" s="32">
        <f t="shared" si="36"/>
        <v>0.21814171852685438</v>
      </c>
      <c r="G91" s="32">
        <f t="shared" si="37"/>
        <v>8.1069912917227701E-3</v>
      </c>
      <c r="H91" s="32">
        <f t="shared" si="48"/>
        <v>3.7163873771924823E-2</v>
      </c>
      <c r="I91" s="32">
        <f t="shared" si="38"/>
        <v>12.066370614359172</v>
      </c>
      <c r="J91" s="30">
        <f t="shared" si="39"/>
        <v>0.84895036806938218</v>
      </c>
      <c r="K91" s="4">
        <f t="shared" si="40"/>
        <v>0.46887023881156537</v>
      </c>
      <c r="L91" s="31">
        <f t="shared" si="49"/>
        <v>0.88277907410505507</v>
      </c>
      <c r="M91" s="4">
        <f t="shared" si="41"/>
        <v>6.9467304876158792E-2</v>
      </c>
      <c r="N91" s="4">
        <f t="shared" si="42"/>
        <v>6.495505244473361E-2</v>
      </c>
      <c r="O91" s="46">
        <f t="shared" si="43"/>
        <v>-1.6943570280147924E-7</v>
      </c>
      <c r="P91" s="31">
        <f t="shared" si="50"/>
        <v>1.6943570280147924E-7</v>
      </c>
      <c r="Q91" s="4">
        <f t="shared" si="44"/>
        <v>1706.4010690228756</v>
      </c>
      <c r="R91" s="32">
        <f t="shared" si="45"/>
        <v>63.416473933443719</v>
      </c>
      <c r="S91" s="32">
        <f t="shared" si="46"/>
        <v>6326.7572731810769</v>
      </c>
      <c r="T91" s="32">
        <f t="shared" si="47"/>
        <v>271.81207233274881</v>
      </c>
    </row>
    <row r="92" spans="6:20">
      <c r="F92" s="32">
        <f t="shared" si="36"/>
        <v>0.2127003040047028</v>
      </c>
      <c r="G92" s="32">
        <f t="shared" si="37"/>
        <v>8.0962666493428499E-3</v>
      </c>
      <c r="H92" s="32">
        <f t="shared" si="48"/>
        <v>3.8064198766560489E-2</v>
      </c>
      <c r="I92" s="32">
        <f t="shared" si="38"/>
        <v>12.066370614359172</v>
      </c>
      <c r="J92" s="30">
        <f t="shared" si="39"/>
        <v>0.80655925662214467</v>
      </c>
      <c r="K92" s="4">
        <f t="shared" si="40"/>
        <v>0.47065545146749965</v>
      </c>
      <c r="L92" s="31">
        <f t="shared" si="49"/>
        <v>0.88912874000931108</v>
      </c>
      <c r="M92" s="4">
        <f t="shared" si="41"/>
        <v>6.7110918094649669E-2</v>
      </c>
      <c r="N92" s="4">
        <f t="shared" si="42"/>
        <v>6.2890292805248132E-2</v>
      </c>
      <c r="O92" s="46">
        <f t="shared" si="43"/>
        <v>-4.6312587764774094E-8</v>
      </c>
      <c r="P92" s="31">
        <f t="shared" si="50"/>
        <v>4.6312587764774094E-8</v>
      </c>
      <c r="Q92" s="4">
        <f t="shared" si="44"/>
        <v>1670.0457571233374</v>
      </c>
      <c r="R92" s="32">
        <f t="shared" si="45"/>
        <v>63.568953648393716</v>
      </c>
      <c r="S92" s="32">
        <f t="shared" si="46"/>
        <v>6206.9225218589809</v>
      </c>
      <c r="T92" s="32">
        <f t="shared" si="47"/>
        <v>268.1275761617224</v>
      </c>
    </row>
    <row r="93" spans="6:20">
      <c r="F93" s="32">
        <f t="shared" si="36"/>
        <v>0.23111677478932371</v>
      </c>
      <c r="G93" s="32">
        <f t="shared" si="37"/>
        <v>8.2693135054150019E-3</v>
      </c>
      <c r="H93" s="32">
        <f t="shared" si="48"/>
        <v>3.5779806606218691E-2</v>
      </c>
      <c r="I93" s="32">
        <f t="shared" si="38"/>
        <v>12.066370614359172</v>
      </c>
      <c r="J93" s="30">
        <f t="shared" si="39"/>
        <v>0.75125235173728577</v>
      </c>
      <c r="K93" s="4">
        <f t="shared" si="40"/>
        <v>0.46414216304923789</v>
      </c>
      <c r="L93" s="31">
        <f t="shared" si="49"/>
        <v>0.86616660435608439</v>
      </c>
      <c r="M93" s="4">
        <f t="shared" si="41"/>
        <v>6.087689505011816E-2</v>
      </c>
      <c r="N93" s="4">
        <f t="shared" si="42"/>
        <v>5.7383561970441629E-2</v>
      </c>
      <c r="O93" s="46">
        <f t="shared" si="43"/>
        <v>-1.0536441605868418E-6</v>
      </c>
      <c r="P93" s="31">
        <f t="shared" si="50"/>
        <v>1.0536441605868418E-6</v>
      </c>
      <c r="Q93" s="4">
        <f t="shared" si="44"/>
        <v>1514.9755434429774</v>
      </c>
      <c r="R93" s="32">
        <f t="shared" si="45"/>
        <v>54.205531957540792</v>
      </c>
      <c r="S93" s="32">
        <f t="shared" si="46"/>
        <v>5662.7343642276792</v>
      </c>
      <c r="T93" s="32">
        <f t="shared" si="47"/>
        <v>239.41445182809721</v>
      </c>
    </row>
    <row r="94" spans="6:20">
      <c r="F94" s="32">
        <f t="shared" si="36"/>
        <v>0.2559206776113061</v>
      </c>
      <c r="G94" s="32">
        <f t="shared" si="37"/>
        <v>8.4865030322588339E-3</v>
      </c>
      <c r="H94" s="32">
        <f t="shared" si="48"/>
        <v>3.3160677407818473E-2</v>
      </c>
      <c r="I94" s="32">
        <f t="shared" si="38"/>
        <v>12.066370614359172</v>
      </c>
      <c r="J94" s="30">
        <f t="shared" si="39"/>
        <v>0.67777186198944905</v>
      </c>
      <c r="K94" s="4">
        <f t="shared" si="40"/>
        <v>0.45526444760460344</v>
      </c>
      <c r="L94" s="31">
        <f t="shared" si="49"/>
        <v>0.83575313856906031</v>
      </c>
      <c r="M94" s="4">
        <f t="shared" si="41"/>
        <v>5.4440806540796194E-2</v>
      </c>
      <c r="N94" s="4">
        <f t="shared" si="42"/>
        <v>5.1630026268989888E-2</v>
      </c>
      <c r="O94" s="46">
        <f t="shared" si="43"/>
        <v>-3.1334783667791299E-7</v>
      </c>
      <c r="P94" s="31">
        <f t="shared" si="50"/>
        <v>3.1334783667791299E-7</v>
      </c>
      <c r="Q94" s="4">
        <f t="shared" si="44"/>
        <v>1311.865266649671</v>
      </c>
      <c r="R94" s="32">
        <f t="shared" si="45"/>
        <v>43.502340909891501</v>
      </c>
      <c r="S94" s="32">
        <f t="shared" si="46"/>
        <v>4932.2905587207069</v>
      </c>
      <c r="T94" s="32">
        <f t="shared" si="47"/>
        <v>202.9972802908886</v>
      </c>
    </row>
    <row r="95" spans="6:20">
      <c r="F95" s="32">
        <f t="shared" si="36"/>
        <v>0.29291489900927514</v>
      </c>
      <c r="G95" s="32">
        <f t="shared" si="37"/>
        <v>8.765211192268349E-3</v>
      </c>
      <c r="H95" s="32">
        <f t="shared" si="48"/>
        <v>2.9924087924222655E-2</v>
      </c>
      <c r="I95" s="32">
        <f t="shared" si="38"/>
        <v>12.066370614359172</v>
      </c>
      <c r="J95" s="30">
        <f t="shared" si="39"/>
        <v>0.57658015386995487</v>
      </c>
      <c r="K95" s="4">
        <f t="shared" si="40"/>
        <v>0.44203798054526933</v>
      </c>
      <c r="L95" s="31">
        <f t="shared" si="49"/>
        <v>0.79223668481458953</v>
      </c>
      <c r="M95" s="4">
        <f t="shared" si="41"/>
        <v>4.7367690546354646E-2</v>
      </c>
      <c r="N95" s="4">
        <f t="shared" si="42"/>
        <v>4.5225464728289928E-2</v>
      </c>
      <c r="O95" s="46">
        <f t="shared" si="43"/>
        <v>-1.1572790503677766E-9</v>
      </c>
      <c r="P95" s="31">
        <f t="shared" si="50"/>
        <v>1.1572790503677766E-9</v>
      </c>
      <c r="Q95" s="4">
        <f t="shared" si="44"/>
        <v>1042.84915205732</v>
      </c>
      <c r="R95" s="32">
        <f t="shared" si="45"/>
        <v>31.206309717864286</v>
      </c>
      <c r="S95" s="32">
        <f t="shared" si="46"/>
        <v>3945.8914039720385</v>
      </c>
      <c r="T95" s="32">
        <f t="shared" si="47"/>
        <v>156.52250883646613</v>
      </c>
    </row>
    <row r="96" spans="6:20">
      <c r="F96" s="32">
        <f t="shared" si="36"/>
        <v>0.36144110657010198</v>
      </c>
      <c r="G96" s="32">
        <f t="shared" si="37"/>
        <v>9.0890677604134069E-3</v>
      </c>
      <c r="H96" s="32">
        <f t="shared" si="48"/>
        <v>2.5146746164718733E-2</v>
      </c>
      <c r="I96" s="32">
        <f t="shared" si="38"/>
        <v>12.066370614359171</v>
      </c>
      <c r="J96" s="30">
        <f t="shared" si="39"/>
        <v>0.42472491015381886</v>
      </c>
      <c r="K96" s="4">
        <f t="shared" si="40"/>
        <v>0.417501049725302</v>
      </c>
      <c r="L96" s="31">
        <f t="shared" si="49"/>
        <v>0.71674129117042118</v>
      </c>
      <c r="M96" s="4">
        <f t="shared" si="41"/>
        <v>3.8304629366515318E-2</v>
      </c>
      <c r="N96" s="4">
        <f t="shared" si="42"/>
        <v>3.6891513610880777E-2</v>
      </c>
      <c r="O96" s="46">
        <f t="shared" si="43"/>
        <v>-1.1789124585992461E-6</v>
      </c>
      <c r="P96" s="31">
        <f t="shared" si="50"/>
        <v>1.1789124585992461E-6</v>
      </c>
      <c r="Q96" s="4">
        <f t="shared" si="44"/>
        <v>669.77305284438137</v>
      </c>
      <c r="R96" s="32">
        <f t="shared" si="45"/>
        <v>16.842612947846405</v>
      </c>
      <c r="S96" s="32">
        <f t="shared" si="46"/>
        <v>2554.7009463233285</v>
      </c>
      <c r="T96" s="32">
        <f t="shared" si="47"/>
        <v>95.218021399264842</v>
      </c>
    </row>
    <row r="97" spans="6:20">
      <c r="F97" s="32">
        <f t="shared" si="36"/>
        <v>0.43544150862522846</v>
      </c>
      <c r="G97" s="32">
        <f t="shared" si="37"/>
        <v>9.0474895806835435E-3</v>
      </c>
      <c r="H97" s="32">
        <f t="shared" si="48"/>
        <v>2.0777738000330254E-2</v>
      </c>
      <c r="I97" s="32">
        <f t="shared" si="38"/>
        <v>12.066370614359172</v>
      </c>
      <c r="J97" s="30">
        <f t="shared" si="39"/>
        <v>0.30649018653216048</v>
      </c>
      <c r="K97" s="4">
        <f t="shared" si="40"/>
        <v>0.39011808694564443</v>
      </c>
      <c r="L97" s="31">
        <f t="shared" si="49"/>
        <v>0.63966167645780836</v>
      </c>
      <c r="M97" s="4">
        <f t="shared" si="41"/>
        <v>3.120418781689106E-2</v>
      </c>
      <c r="N97" s="4">
        <f t="shared" si="42"/>
        <v>3.0259950633978537E-2</v>
      </c>
      <c r="O97" s="46">
        <f t="shared" si="43"/>
        <v>-2.0956038182529113E-8</v>
      </c>
      <c r="P97" s="31">
        <f t="shared" si="50"/>
        <v>2.0956038182529113E-8</v>
      </c>
      <c r="Q97" s="4">
        <f t="shared" si="44"/>
        <v>411.51324723911722</v>
      </c>
      <c r="R97" s="32">
        <f t="shared" si="45"/>
        <v>8.550314434799505</v>
      </c>
      <c r="S97" s="32">
        <f t="shared" si="46"/>
        <v>1579.4459045607548</v>
      </c>
      <c r="T97" s="32">
        <f t="shared" si="47"/>
        <v>55.214631287314958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12.066370614359172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L193:L194"/>
    <mergeCell ref="L196:L197"/>
    <mergeCell ref="L198:L199"/>
    <mergeCell ref="L201:L205"/>
    <mergeCell ref="H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AFF8-F1AA-4CEE-BB47-F7FB53C5D505}">
  <sheetPr codeName="Sheet22"/>
  <dimension ref="A1:AF249"/>
  <sheetViews>
    <sheetView zoomScale="40" zoomScaleNormal="40" workbookViewId="0">
      <selection activeCell="V7" sqref="V7:AD58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4" max="14" width="14" bestFit="1" customWidth="1"/>
    <col min="15" max="15" width="6.2851562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0.55000000000000004</v>
      </c>
      <c r="H2" s="81" t="s">
        <v>4</v>
      </c>
      <c r="I2" s="81"/>
      <c r="J2" s="81"/>
      <c r="L2" s="63" t="s">
        <v>5</v>
      </c>
      <c r="M2" s="61">
        <f>AVERAGE(S3:S4)</f>
        <v>1.5337638220662963E-7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1.98</v>
      </c>
      <c r="H3" s="5" t="s">
        <v>14</v>
      </c>
      <c r="I3" s="1">
        <f>((0.02/2)*(S57+2*SUM(S58:S96)+S97)+((F53-F52)/2)*(S96+S97))*B6</f>
        <v>323.76673887737752</v>
      </c>
      <c r="J3" s="1" t="s">
        <v>15</v>
      </c>
      <c r="L3" s="63" t="s">
        <v>16</v>
      </c>
      <c r="M3" s="61">
        <f>AVERAGE(T3:T4)</f>
        <v>-1.2781365183885859E-7</v>
      </c>
      <c r="O3" s="50">
        <f>0.75*PI()*$B$8*J40*$B$5/$B$10*(SQRT(1+($F$2/((0.75*PI())))^2))</f>
        <v>1354818.0191152769</v>
      </c>
      <c r="P3" s="1">
        <f>2*(1+2*C40)*(((0.044)/((O3)^(1/6)))-((5)/((O3)^(2/3))))</f>
        <v>8.2942073273171053E-3</v>
      </c>
      <c r="Q3" s="1">
        <f>2*(1+2*L40)*((0.044/(K40^(1/6)))-(5/(K40^(2/3))))</f>
        <v>8.3060726359756899E-3</v>
      </c>
      <c r="R3" s="1">
        <f>P3-Q3</f>
        <v>-1.1865308658584595E-5</v>
      </c>
      <c r="S3" s="61">
        <f>-R3*0.3*($B$4)*(I40*$B$2)</f>
        <v>1.0888736802501521E-5</v>
      </c>
      <c r="T3" s="61">
        <f>R3*0.25*(I40*$B$2)</f>
        <v>-9.0739473354179353E-6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13.682691082101627</v>
      </c>
      <c r="J4" s="1" t="s">
        <v>20</v>
      </c>
      <c r="L4" s="63" t="s">
        <v>21</v>
      </c>
      <c r="M4" s="61">
        <f>I5-M2</f>
        <v>0.43371514968937774</v>
      </c>
      <c r="O4" s="50">
        <f>0.75*PI()*$B$8*J41*$B$5/$B$10*(SQRT(1+($F$2/((0.75*PI())))^2))</f>
        <v>1338303.2369860564</v>
      </c>
      <c r="P4" s="1">
        <f>2*(1+2*C41)*(((0.044)/((O4)^(1/6)))-((5)/((O4)^(2/3))))</f>
        <v>8.2690603268642839E-3</v>
      </c>
      <c r="Q4" s="1">
        <f>2*(1+2*L41)*((0.044/(K41^(1/6)))-(5/(K41^(2/3))))</f>
        <v>8.2573869884056961E-3</v>
      </c>
      <c r="R4" s="1">
        <f>P4-Q4</f>
        <v>1.1673338458587784E-5</v>
      </c>
      <c r="S4" s="61">
        <f>-R4*0.3*($B$4)*(I41*$B$2)</f>
        <v>-1.0581984038088262E-5</v>
      </c>
      <c r="T4" s="61">
        <f>R4*0.25*(I41*$B$2)</f>
        <v>8.8183200317402181E-6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0.43371530306575995</v>
      </c>
      <c r="J5" s="1" t="s">
        <v>24</v>
      </c>
      <c r="L5" s="63" t="s">
        <v>25</v>
      </c>
      <c r="M5" s="61">
        <f>I6-M3</f>
        <v>7.6371887129294672E-2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7.6371759315642829E-2</v>
      </c>
      <c r="J6" s="1" t="s">
        <v>24</v>
      </c>
      <c r="L6" s="63" t="s">
        <v>29</v>
      </c>
      <c r="M6" s="61">
        <f>10*M5</f>
        <v>0.76371887129294669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0.76371759315642829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0.49711260088592851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3.0061275624172574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331615.40835476643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0.71902943355718252</v>
      </c>
      <c r="P13" s="43">
        <v>0.98746640177526335</v>
      </c>
      <c r="Q13" s="38">
        <f>N13-P13</f>
        <v>2.2347808911009515E-2</v>
      </c>
      <c r="R13" s="45">
        <f>DEGREES(N13)</f>
        <v>57.858092364657949</v>
      </c>
      <c r="S13" s="45">
        <f t="shared" ref="S13:U28" si="3">DEGREES(O13)</f>
        <v>41.197351888508805</v>
      </c>
      <c r="T13" s="45">
        <f t="shared" si="3"/>
        <v>56.577657232692253</v>
      </c>
      <c r="U13" s="45">
        <f t="shared" si="3"/>
        <v>1.2804351319656975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3.1798187896553025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360093.32943875017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0.67215923373855446</v>
      </c>
      <c r="P14" s="43">
        <v>0.94491666013907638</v>
      </c>
      <c r="Q14" s="38">
        <f t="shared" ref="Q14:Q54" si="10">N14-P14</f>
        <v>2.1117767410325672E-2</v>
      </c>
      <c r="R14" s="45">
        <f t="shared" ref="R14:U54" si="11">DEGREES(N14)</f>
        <v>55.34969556291724</v>
      </c>
      <c r="S14" s="45">
        <f t="shared" si="3"/>
        <v>38.511887253966584</v>
      </c>
      <c r="T14" s="45">
        <f t="shared" si="3"/>
        <v>54.139736617566662</v>
      </c>
      <c r="U14" s="45">
        <f t="shared" si="3"/>
        <v>1.2099589453505752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3.3597649035305435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390315.80177225883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0.63022549486151147</v>
      </c>
      <c r="P15" s="43">
        <v>0.90556749698641126</v>
      </c>
      <c r="Q15" s="38">
        <f t="shared" si="10"/>
        <v>1.9183957258487094E-2</v>
      </c>
      <c r="R15" s="45">
        <f t="shared" si="11"/>
        <v>52.984355426817935</v>
      </c>
      <c r="S15" s="45">
        <f t="shared" si="3"/>
        <v>36.109260997108358</v>
      </c>
      <c r="T15" s="45">
        <f t="shared" si="3"/>
        <v>51.885195641547263</v>
      </c>
      <c r="U15" s="45">
        <f t="shared" si="3"/>
        <v>1.0991597852706718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3.5450135313390243</v>
      </c>
      <c r="I16" s="34">
        <f t="shared" si="1"/>
        <v>0.58559340000000004</v>
      </c>
      <c r="J16" s="33">
        <f t="shared" si="6"/>
        <v>0.140542416</v>
      </c>
      <c r="K16" s="33">
        <f t="shared" si="7"/>
        <v>422224.37834498152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0.5926137767061469</v>
      </c>
      <c r="P16" s="43">
        <v>0.86922220079209933</v>
      </c>
      <c r="Q16" s="38">
        <f t="shared" si="10"/>
        <v>1.6664447227383361E-2</v>
      </c>
      <c r="R16" s="45">
        <f t="shared" si="11"/>
        <v>50.757566058507848</v>
      </c>
      <c r="S16" s="45">
        <f t="shared" si="3"/>
        <v>33.954268286570397</v>
      </c>
      <c r="T16" s="45">
        <f t="shared" si="3"/>
        <v>49.802763564460292</v>
      </c>
      <c r="U16" s="45">
        <f t="shared" si="3"/>
        <v>0.95480249404755313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3.7347757263574017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455769.39310567867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0.55878019351357611</v>
      </c>
      <c r="P17" s="43">
        <v>0.83567360624449938</v>
      </c>
      <c r="Q17" s="38">
        <f t="shared" si="10"/>
        <v>1.3667440904410078E-2</v>
      </c>
      <c r="R17" s="45">
        <f t="shared" si="11"/>
        <v>48.663657368854373</v>
      </c>
      <c r="S17" s="45">
        <f t="shared" si="3"/>
        <v>32.015746763831331</v>
      </c>
      <c r="T17" s="45">
        <f t="shared" si="3"/>
        <v>47.880570688287214</v>
      </c>
      <c r="U17" s="45">
        <f t="shared" si="3"/>
        <v>0.78308668056716224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3.9283974561429784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490908.79237351305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0.52824961162596384</v>
      </c>
      <c r="P18" s="43">
        <v>0.80471212971179273</v>
      </c>
      <c r="Q18" s="38">
        <f t="shared" si="10"/>
        <v>1.029018092379641E-2</v>
      </c>
      <c r="R18" s="45">
        <f t="shared" si="11"/>
        <v>46.696192692829342</v>
      </c>
      <c r="S18" s="45">
        <f t="shared" si="3"/>
        <v>30.266473275592592</v>
      </c>
      <c r="T18" s="45">
        <f t="shared" si="3"/>
        <v>46.106608755469779</v>
      </c>
      <c r="U18" s="45">
        <f t="shared" si="3"/>
        <v>0.58958393735956494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4.1253353171715981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527550.11782990664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0.5006102390423931</v>
      </c>
      <c r="P19" s="43">
        <v>0.77310059398784847</v>
      </c>
      <c r="Q19" s="38">
        <f t="shared" si="10"/>
        <v>9.6497804545574439E-3</v>
      </c>
      <c r="R19" s="45">
        <f t="shared" si="11"/>
        <v>44.848292867834715</v>
      </c>
      <c r="S19" s="45">
        <f t="shared" si="3"/>
        <v>28.682853878164391</v>
      </c>
      <c r="T19" s="45">
        <f t="shared" si="3"/>
        <v>44.295401174560745</v>
      </c>
      <c r="U19" s="45">
        <f t="shared" si="3"/>
        <v>0.55289169327397458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4.325136349666499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565714.63920514181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0.4755067482631582</v>
      </c>
      <c r="P20" s="43">
        <v>0.74369478489528196</v>
      </c>
      <c r="Q20" s="38">
        <f t="shared" si="10"/>
        <v>8.7671115925787024E-3</v>
      </c>
      <c r="R20" s="45">
        <f t="shared" si="11"/>
        <v>43.112890913164236</v>
      </c>
      <c r="S20" s="45">
        <f t="shared" si="3"/>
        <v>27.244529805468652</v>
      </c>
      <c r="T20" s="45">
        <f t="shared" si="3"/>
        <v>42.610572420389261</v>
      </c>
      <c r="U20" s="45">
        <f t="shared" si="3"/>
        <v>0.50231849277497731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4.5274215029904266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605376.72288447013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0.45263313898325735</v>
      </c>
      <c r="P21" s="43">
        <v>0.71630924250317851</v>
      </c>
      <c r="Q21" s="38">
        <f t="shared" si="10"/>
        <v>7.7043857829844908E-3</v>
      </c>
      <c r="R21" s="45">
        <f t="shared" si="11"/>
        <v>41.482925210750736</v>
      </c>
      <c r="S21" s="45">
        <f t="shared" si="3"/>
        <v>25.933968531499062</v>
      </c>
      <c r="T21" s="45">
        <f t="shared" si="3"/>
        <v>41.041496421645135</v>
      </c>
      <c r="U21" s="45">
        <f t="shared" si="3"/>
        <v>0.44142878910560551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4.7318722031247056</v>
      </c>
      <c r="I22" s="34">
        <f t="shared" si="1"/>
        <v>0.671763</v>
      </c>
      <c r="J22" s="33">
        <f t="shared" si="6"/>
        <v>0.16122312</v>
      </c>
      <c r="K22" s="33">
        <f t="shared" si="7"/>
        <v>646514.57629579562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0.43172596839112842</v>
      </c>
      <c r="P22" s="43">
        <v>0.6907716468581685</v>
      </c>
      <c r="Q22" s="38">
        <f t="shared" si="10"/>
        <v>6.5132314071640884E-3</v>
      </c>
      <c r="R22" s="45">
        <f t="shared" si="11"/>
        <v>39.951480642896946</v>
      </c>
      <c r="S22" s="45">
        <f t="shared" si="3"/>
        <v>24.736075895010043</v>
      </c>
      <c r="T22" s="45">
        <f t="shared" si="3"/>
        <v>39.578299972274387</v>
      </c>
      <c r="U22" s="45">
        <f t="shared" si="3"/>
        <v>0.37318067062255655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4.9382194854116088</v>
      </c>
      <c r="I23" s="34">
        <f t="shared" si="1"/>
        <v>0.68610199999999999</v>
      </c>
      <c r="J23" s="33">
        <f t="shared" si="6"/>
        <v>0.16466448</v>
      </c>
      <c r="K23" s="33">
        <f t="shared" si="7"/>
        <v>689109.61329760193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0.41255823511054346</v>
      </c>
      <c r="P23" s="43">
        <v>0.6669255902892971</v>
      </c>
      <c r="Q23" s="38">
        <f t="shared" si="10"/>
        <v>5.2336434492572526E-3</v>
      </c>
      <c r="R23" s="45">
        <f t="shared" si="11"/>
        <v>38.511887253966577</v>
      </c>
      <c r="S23" s="45">
        <f t="shared" si="3"/>
        <v>23.637845675200076</v>
      </c>
      <c r="T23" s="45">
        <f t="shared" si="3"/>
        <v>38.212021572847846</v>
      </c>
      <c r="U23" s="45">
        <f t="shared" si="3"/>
        <v>0.29986568111873119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5.1462352145936769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730342.88583875145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0.39493401039849674</v>
      </c>
      <c r="P24" s="43">
        <v>0.64408633987309449</v>
      </c>
      <c r="Q24" s="38">
        <f t="shared" si="10"/>
        <v>4.4393559237676516E-3</v>
      </c>
      <c r="R24" s="45">
        <f t="shared" si="11"/>
        <v>37.157785274945311</v>
      </c>
      <c r="S24" s="45">
        <f t="shared" si="3"/>
        <v>22.62805198200963</v>
      </c>
      <c r="T24" s="45">
        <f t="shared" si="3"/>
        <v>36.903428916757022</v>
      </c>
      <c r="U24" s="45">
        <f t="shared" si="3"/>
        <v>0.25435635818828728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5.3557249873550878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772775.56137547048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0.37868380805580965</v>
      </c>
      <c r="P25" s="43">
        <v>0.62268227738933257</v>
      </c>
      <c r="Q25" s="38">
        <f t="shared" si="10"/>
        <v>3.5970841834084277E-3</v>
      </c>
      <c r="R25" s="45">
        <f t="shared" si="11"/>
        <v>35.883164214265733</v>
      </c>
      <c r="S25" s="45">
        <f t="shared" si="3"/>
        <v>21.696983971540057</v>
      </c>
      <c r="T25" s="45">
        <f t="shared" si="3"/>
        <v>35.677066472003162</v>
      </c>
      <c r="U25" s="45">
        <f t="shared" si="3"/>
        <v>0.20609774226256505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5.5665223842957623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816393.72070777812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0.36366063507343971</v>
      </c>
      <c r="P26" s="43">
        <v>0.60259485898999343</v>
      </c>
      <c r="Q26" s="38">
        <f t="shared" si="10"/>
        <v>2.7269073153917134E-3</v>
      </c>
      <c r="R26" s="45">
        <f t="shared" si="11"/>
        <v>34.682382456702889</v>
      </c>
      <c r="S26" s="45">
        <f t="shared" si="3"/>
        <v>20.836219564755293</v>
      </c>
      <c r="T26" s="45">
        <f t="shared" si="3"/>
        <v>34.526142176407596</v>
      </c>
      <c r="U26" s="45">
        <f t="shared" si="3"/>
        <v>0.15624028029529485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5.7784843019586374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861185.34067586111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0.34973664531431226</v>
      </c>
      <c r="P27" s="43">
        <v>0.58371624559996338</v>
      </c>
      <c r="Q27" s="38">
        <f t="shared" si="10"/>
        <v>1.8447307222425602E-3</v>
      </c>
      <c r="R27" s="45">
        <f t="shared" si="11"/>
        <v>33.550172590822328</v>
      </c>
      <c r="S27" s="45">
        <f t="shared" si="3"/>
        <v>20.038433717573913</v>
      </c>
      <c r="T27" s="45">
        <f t="shared" si="3"/>
        <v>33.444477306099714</v>
      </c>
      <c r="U27" s="45">
        <f t="shared" si="3"/>
        <v>0.10569528472261884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5.9914871492417898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907139.99477402715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0.33680031481098571</v>
      </c>
      <c r="P28" s="43">
        <v>0.56594854807346984</v>
      </c>
      <c r="Q28" s="38">
        <f t="shared" si="10"/>
        <v>9.6295686753955501E-4</v>
      </c>
      <c r="R28" s="45">
        <f t="shared" si="11"/>
        <v>32.481636590529753</v>
      </c>
      <c r="S28" s="45">
        <f t="shared" si="3"/>
        <v>19.297236577346951</v>
      </c>
      <c r="T28" s="45">
        <v>0</v>
      </c>
      <c r="U28" s="45">
        <f t="shared" si="3"/>
        <v>5.5173364363154766E-2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6.2054237364991538</v>
      </c>
      <c r="I29" s="34">
        <f t="shared" si="1"/>
        <v>0.75179680000000004</v>
      </c>
      <c r="J29" s="33">
        <f t="shared" si="6"/>
        <v>0.180431232</v>
      </c>
      <c r="K29" s="33">
        <f t="shared" si="7"/>
        <v>948857.83886320831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0.32475406158597514</v>
      </c>
      <c r="P29" s="43">
        <v>0.54899489792389111</v>
      </c>
      <c r="Q29" s="38">
        <f t="shared" si="10"/>
        <v>2.9920907069480585E-4</v>
      </c>
      <c r="R29" s="45">
        <f t="shared" si="11"/>
        <v>31.472234042197247</v>
      </c>
      <c r="S29" s="45">
        <f t="shared" si="11"/>
        <v>18.60703710860799</v>
      </c>
      <c r="T29" s="45">
        <f t="shared" si="11"/>
        <v>31.455090625254403</v>
      </c>
      <c r="U29" s="45">
        <f t="shared" si="11"/>
        <v>1.7143416942843857E-2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6.4202007209989338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991348.54712394509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0.31351224078029233</v>
      </c>
      <c r="P30" s="43">
        <v>0.53300216040010451</v>
      </c>
      <c r="Q30" s="38">
        <f t="shared" si="10"/>
        <v>-3.6666614955171983E-4</v>
      </c>
      <c r="R30" s="45">
        <f t="shared" si="11"/>
        <v>30.517765839421301</v>
      </c>
      <c r="S30" s="45">
        <f t="shared" si="11"/>
        <v>17.962928222400006</v>
      </c>
      <c r="T30" s="45">
        <f t="shared" si="11"/>
        <v>30.538774262280928</v>
      </c>
      <c r="U30" s="45">
        <f t="shared" si="11"/>
        <v>-2.1008422859626209E-2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6.635736500551678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1034603.1860220007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0.30299945485759011</v>
      </c>
      <c r="P31" s="43">
        <v>0.51789693623362842</v>
      </c>
      <c r="Q31" s="38">
        <f t="shared" si="10"/>
        <v>-1.0289330091558524E-3</v>
      </c>
      <c r="R31" s="45">
        <f t="shared" si="11"/>
        <v>29.614355150116502</v>
      </c>
      <c r="S31" s="45">
        <f t="shared" si="11"/>
        <v>17.360589958104622</v>
      </c>
      <c r="T31" s="45">
        <f t="shared" si="11"/>
        <v>29.67330866894283</v>
      </c>
      <c r="U31" s="45">
        <f t="shared" si="11"/>
        <v>-5.8953518826326032E-2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6.8519594693797563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1078613.9050311593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0.29314912747093536</v>
      </c>
      <c r="P32" s="43">
        <v>0.50361327209607298</v>
      </c>
      <c r="Q32" s="38">
        <f t="shared" si="10"/>
        <v>-1.6840336797349087E-3</v>
      </c>
      <c r="R32" s="45">
        <f t="shared" si="11"/>
        <v>28.758426975471835</v>
      </c>
      <c r="S32" s="45">
        <f t="shared" si="11"/>
        <v>16.796207772027177</v>
      </c>
      <c r="T32" s="45">
        <f t="shared" si="11"/>
        <v>28.854914997878531</v>
      </c>
      <c r="U32" s="45">
        <f t="shared" si="11"/>
        <v>-9.6488022406696017E-2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7.0688065678530556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1123373.7812809614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0.28390229764198271</v>
      </c>
      <c r="P33" s="43">
        <v>0.49009112517560599</v>
      </c>
      <c r="Q33" s="38">
        <f t="shared" si="10"/>
        <v>-2.3294177168948216E-3</v>
      </c>
      <c r="R33" s="45">
        <f t="shared" si="11"/>
        <v>27.946687245478877</v>
      </c>
      <c r="S33" s="45">
        <f t="shared" si="11"/>
        <v>16.266403448952513</v>
      </c>
      <c r="T33" s="45">
        <f t="shared" si="11"/>
        <v>28.080153049379948</v>
      </c>
      <c r="U33" s="45">
        <f t="shared" si="11"/>
        <v>-0.13346580390107332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7.2862220715438379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1158528.2782519141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0.27520659798266733</v>
      </c>
      <c r="P34" s="43">
        <v>0.47710524127945658</v>
      </c>
      <c r="Q34" s="38">
        <f t="shared" si="10"/>
        <v>-2.7927815936235612E-3</v>
      </c>
      <c r="R34" s="45">
        <f t="shared" si="11"/>
        <v>27.176102110467237</v>
      </c>
      <c r="S34" s="45">
        <f t="shared" si="11"/>
        <v>15.768176558560395</v>
      </c>
      <c r="T34" s="45">
        <f t="shared" si="11"/>
        <v>27.336116708883686</v>
      </c>
      <c r="U34" s="45">
        <f t="shared" si="11"/>
        <v>-0.16001459841645024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7.5041565759526341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1193801.3181051337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0.26701538675670883</v>
      </c>
      <c r="P35" s="43">
        <v>0.46479473611770145</v>
      </c>
      <c r="Q35" s="38">
        <f t="shared" si="10"/>
        <v>-3.2620002225856037E-3</v>
      </c>
      <c r="R35" s="45">
        <f t="shared" si="11"/>
        <v>26.443877873916211</v>
      </c>
      <c r="S35" s="45">
        <f t="shared" si="11"/>
        <v>15.29885472621279</v>
      </c>
      <c r="T35" s="45">
        <f t="shared" si="11"/>
        <v>26.630776719441101</v>
      </c>
      <c r="U35" s="45">
        <f t="shared" si="11"/>
        <v>-0.18689884552489022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7.7225661418601161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1229186.0359441584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0.25928700869703203</v>
      </c>
      <c r="P36" s="43">
        <v>0.45311556654999069</v>
      </c>
      <c r="Q36" s="38">
        <f t="shared" si="10"/>
        <v>-3.7379322463652054E-3</v>
      </c>
      <c r="R36" s="45">
        <f t="shared" si="11"/>
        <v>25.747441853171065</v>
      </c>
      <c r="S36" s="45">
        <f t="shared" si="11"/>
        <v>14.856051280911807</v>
      </c>
      <c r="T36" s="45">
        <f t="shared" si="11"/>
        <v>25.961609594993647</v>
      </c>
      <c r="U36" s="45">
        <f t="shared" si="11"/>
        <v>-0.21416774182258133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7.9414115730659498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1264676.3076602463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0.25198416377093596</v>
      </c>
      <c r="P37" s="43">
        <v>0.44202823510429423</v>
      </c>
      <c r="Q37" s="38">
        <f t="shared" si="10"/>
        <v>-4.2224394245840569E-3</v>
      </c>
      <c r="R37" s="45">
        <f t="shared" si="11"/>
        <v>25.084424338814244</v>
      </c>
      <c r="S37" s="45">
        <f t="shared" si="11"/>
        <v>14.437629088207974</v>
      </c>
      <c r="T37" s="45">
        <f t="shared" si="11"/>
        <v>25.326352297092559</v>
      </c>
      <c r="U37" s="45">
        <f t="shared" si="11"/>
        <v>-0.24192795827831431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8.1606578036747646</v>
      </c>
      <c r="I38" s="34">
        <f t="shared" si="1"/>
        <v>0.78339000000000003</v>
      </c>
      <c r="J38" s="33">
        <f t="shared" si="6"/>
        <v>0.1880136</v>
      </c>
      <c r="K38" s="33">
        <f t="shared" si="7"/>
        <v>1300266.6542686319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0.24507336663369722</v>
      </c>
      <c r="P38" s="43">
        <v>0.43149771499171807</v>
      </c>
      <c r="Q38" s="38">
        <f t="shared" si="10"/>
        <v>-4.7186058161541866E-3</v>
      </c>
      <c r="R38" s="45">
        <f t="shared" si="11"/>
        <v>24.452641740112796</v>
      </c>
      <c r="S38" s="45">
        <f t="shared" si="11"/>
        <v>14.041669579173103</v>
      </c>
      <c r="T38" s="45">
        <f t="shared" si="11"/>
        <v>24.722997938564315</v>
      </c>
      <c r="U38" s="45">
        <f t="shared" si="11"/>
        <v>-0.27035619845151815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8.3802733763857837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1319369.7868295982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0.23852448244543673</v>
      </c>
      <c r="P39" s="43">
        <v>0.42125902250291331</v>
      </c>
      <c r="Q39" s="38">
        <f t="shared" si="10"/>
        <v>-4.9965831429018004E-3</v>
      </c>
      <c r="R39" s="45">
        <f t="shared" si="11"/>
        <v>23.850080945149021</v>
      </c>
      <c r="S39" s="45">
        <f t="shared" si="11"/>
        <v>13.666446154665818</v>
      </c>
      <c r="T39" s="45">
        <f t="shared" si="11"/>
        <v>24.136364071223504</v>
      </c>
      <c r="U39" s="45">
        <f t="shared" si="11"/>
        <v>-0.28628312607448547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8.6002299966729634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1337693.1842106434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0.23231032714681016</v>
      </c>
      <c r="P40" s="43">
        <v>0.41152905974621018</v>
      </c>
      <c r="Q40" s="38">
        <f t="shared" si="10"/>
        <v>-5.3056855028518202E-3</v>
      </c>
      <c r="R40" s="45">
        <f t="shared" si="11"/>
        <v>23.274884883707784</v>
      </c>
      <c r="S40" s="45">
        <f t="shared" si="11"/>
        <v>13.310401282815658</v>
      </c>
      <c r="T40" s="45">
        <f t="shared" si="11"/>
        <v>23.578878270444939</v>
      </c>
      <c r="U40" s="45">
        <f t="shared" si="11"/>
        <v>-0.3039933867371552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8.8205021504910377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1355230.9864133983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0.22640632228448215</v>
      </c>
      <c r="P41" s="43">
        <v>0.40228667090286924</v>
      </c>
      <c r="Q41" s="38">
        <f t="shared" si="10"/>
        <v>-5.6546772886126306E-3</v>
      </c>
      <c r="R41" s="45">
        <f t="shared" si="11"/>
        <v>22.725339253956722</v>
      </c>
      <c r="S41" s="45">
        <f t="shared" si="11"/>
        <v>12.972126721979546</v>
      </c>
      <c r="T41" s="45">
        <f t="shared" si="11"/>
        <v>23.049328397102705</v>
      </c>
      <c r="U41" s="45">
        <f t="shared" si="11"/>
        <v>-0.32398914314598348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9.0410667753529523</v>
      </c>
      <c r="I42" s="34">
        <f t="shared" si="1"/>
        <v>0.74610200000000004</v>
      </c>
      <c r="J42" s="33">
        <f t="shared" si="6"/>
        <v>0.17906448</v>
      </c>
      <c r="K42" s="33">
        <f t="shared" si="7"/>
        <v>1371977.8989608926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0.22079019612220419</v>
      </c>
      <c r="P42" s="43">
        <v>0.39351557775931284</v>
      </c>
      <c r="Q42" s="38">
        <f t="shared" si="10"/>
        <v>-6.0549210505911888E-3</v>
      </c>
      <c r="R42" s="45">
        <f t="shared" si="11"/>
        <v>22.199860356776998</v>
      </c>
      <c r="S42" s="45">
        <f t="shared" si="11"/>
        <v>12.650346395668015</v>
      </c>
      <c r="T42" s="45">
        <f t="shared" si="11"/>
        <v>22.54678177826079</v>
      </c>
      <c r="U42" s="45">
        <f t="shared" si="11"/>
        <v>-0.34692142148379351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9.2619029764080114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1387929.1271100803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0.21544172413017693</v>
      </c>
      <c r="P43" s="43">
        <v>0.38520503382944948</v>
      </c>
      <c r="Q43" s="38">
        <f t="shared" si="10"/>
        <v>-6.5212257736398938E-3</v>
      </c>
      <c r="R43" s="45">
        <f t="shared" si="11"/>
        <v>21.696983971540053</v>
      </c>
      <c r="S43" s="45">
        <f t="shared" si="11"/>
        <v>12.343901523680925</v>
      </c>
      <c r="T43" s="45">
        <f t="shared" si="11"/>
        <v>22.070622685621554</v>
      </c>
      <c r="U43" s="45">
        <f t="shared" si="11"/>
        <v>-0.37363871408150107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9.482991780594908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1373070.2181187165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0.21034250306602925</v>
      </c>
      <c r="P44" s="43">
        <v>0.37639668805889848</v>
      </c>
      <c r="Q44" s="38">
        <f t="shared" si="10"/>
        <v>-6.1188878016857351E-3</v>
      </c>
      <c r="R44" s="45">
        <f t="shared" si="11"/>
        <v>21.2153552021264</v>
      </c>
      <c r="S44" s="45">
        <f t="shared" si="11"/>
        <v>12.051737677901054</v>
      </c>
      <c r="T44" s="45">
        <f t="shared" si="11"/>
        <v>21.565941648477072</v>
      </c>
      <c r="U44" s="45">
        <f t="shared" si="11"/>
        <v>-0.35058644635067487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9.7043159231187488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1356006.4989999579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0.20547575378777222</v>
      </c>
      <c r="P45" s="43">
        <v>0.36804201020191041</v>
      </c>
      <c r="Q45" s="38">
        <f t="shared" si="10"/>
        <v>-5.8212777693786855E-3</v>
      </c>
      <c r="R45" s="45">
        <f t="shared" si="11"/>
        <v>20.753719220521525</v>
      </c>
      <c r="S45" s="45">
        <f t="shared" si="11"/>
        <v>11.772893484308588</v>
      </c>
      <c r="T45" s="45">
        <f t="shared" si="11"/>
        <v>21.087253868080253</v>
      </c>
      <c r="U45" s="45">
        <f t="shared" si="11"/>
        <v>-0.33353464755872886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9.9258596614596613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1336732.2768057606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0.20082614870737614</v>
      </c>
      <c r="P46" s="43">
        <v>0.36015776048981712</v>
      </c>
      <c r="Q46" s="38">
        <f t="shared" si="10"/>
        <v>-5.6654574111995037E-3</v>
      </c>
      <c r="R46" s="45">
        <f t="shared" si="11"/>
        <v>20.310912836277229</v>
      </c>
      <c r="S46" s="45">
        <f t="shared" si="11"/>
        <v>11.506490736799305</v>
      </c>
      <c r="T46" s="45">
        <f t="shared" si="11"/>
        <v>20.635519634950075</v>
      </c>
      <c r="U46" s="45">
        <f t="shared" si="11"/>
        <v>-0.32460679867284492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10.147608612905733</v>
      </c>
      <c r="I47" s="34">
        <f t="shared" si="1"/>
        <v>0.6372544</v>
      </c>
      <c r="J47" s="33">
        <f t="shared" si="6"/>
        <v>0.15294105599999999</v>
      </c>
      <c r="K47" s="33">
        <f t="shared" si="7"/>
        <v>1315242.3535021171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0.19637966043166588</v>
      </c>
      <c r="P47" s="43">
        <v>0.35277873212983407</v>
      </c>
      <c r="Q47" s="38">
        <f t="shared" si="10"/>
        <v>-5.7050559940362011E-3</v>
      </c>
      <c r="R47" s="45">
        <f t="shared" si="11"/>
        <v>19.885856822671617</v>
      </c>
      <c r="S47" s="45">
        <f t="shared" si="11"/>
        <v>11.251725724946706</v>
      </c>
      <c r="T47" s="45">
        <f t="shared" si="11"/>
        <v>20.212732453015704</v>
      </c>
      <c r="U47" s="45">
        <f t="shared" si="11"/>
        <v>-0.3268756303440869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10.369549612248143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1291531.9738375389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0.19212342866829155</v>
      </c>
      <c r="P48" s="43">
        <v>0.34596765904900634</v>
      </c>
      <c r="Q48" s="38">
        <f t="shared" si="10"/>
        <v>-6.0202999333900942E-3</v>
      </c>
      <c r="R48" s="45">
        <f t="shared" si="11"/>
        <v>19.477548933942966</v>
      </c>
      <c r="S48" s="45">
        <f t="shared" si="11"/>
        <v>11.007861608275832</v>
      </c>
      <c r="T48" s="45">
        <f t="shared" si="11"/>
        <v>19.822486711529109</v>
      </c>
      <c r="U48" s="45">
        <f t="shared" si="11"/>
        <v>-0.34493777758614302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10.591670586808444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1055357.7912822745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0.18804564291756981</v>
      </c>
      <c r="P49" s="43">
        <v>0.33386078465219243</v>
      </c>
      <c r="Q49" s="38">
        <f t="shared" si="10"/>
        <v>-7.6369243570811873E-4</v>
      </c>
      <c r="R49" s="45">
        <f t="shared" si="11"/>
        <v>19.085057552084535</v>
      </c>
      <c r="S49" s="45">
        <f t="shared" si="11"/>
        <v>10.77422169500089</v>
      </c>
      <c r="T49" s="45">
        <f t="shared" si="11"/>
        <v>19.128813905496678</v>
      </c>
      <c r="U49" s="45">
        <f t="shared" si="11"/>
        <v>-4.3756353412141166E-2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10.813960446408203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808130.12344454275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0.18413543884148253</v>
      </c>
      <c r="P50" s="43">
        <v>0.32107490568084068</v>
      </c>
      <c r="Q50" s="38">
        <f t="shared" si="10"/>
        <v>5.432841749265338E-3</v>
      </c>
      <c r="R50" s="45">
        <f t="shared" si="11"/>
        <v>18.707515906068526</v>
      </c>
      <c r="S50" s="45">
        <f t="shared" si="11"/>
        <v>10.550183504406238</v>
      </c>
      <c r="T50" s="45">
        <f t="shared" si="11"/>
        <v>18.39623700307315</v>
      </c>
      <c r="U50" s="45">
        <f t="shared" si="11"/>
        <v>0.31127890299537531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11.03640898625679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549835.84109621996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0.18038280651169486</v>
      </c>
      <c r="P51" s="43">
        <v>0.30672666487631994</v>
      </c>
      <c r="Q51" s="38">
        <f t="shared" si="10"/>
        <v>1.3438571842732006E-2</v>
      </c>
      <c r="R51" s="45">
        <f t="shared" si="11"/>
        <v>18.344116810808607</v>
      </c>
      <c r="S51" s="45">
        <f t="shared" si="11"/>
        <v>10.33517350984506</v>
      </c>
      <c r="T51" s="45">
        <f t="shared" si="11"/>
        <v>17.57414336153672</v>
      </c>
      <c r="U51" s="45">
        <f t="shared" si="11"/>
        <v>0.76997344927188938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11.259006801037495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280462.85173308774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0.17677850899944969</v>
      </c>
      <c r="P52" s="43">
        <v>0.28788972960491493</v>
      </c>
      <c r="Q52" s="38">
        <f t="shared" si="10"/>
        <v>2.6166698817052414E-2</v>
      </c>
      <c r="R52" s="45">
        <f t="shared" si="11"/>
        <v>17.99410787753116</v>
      </c>
      <c r="S52" s="45">
        <f t="shared" si="11"/>
        <v>10.128662474283908</v>
      </c>
      <c r="T52" s="45">
        <f t="shared" si="11"/>
        <v>16.494866471524094</v>
      </c>
      <c r="U52" s="45">
        <f t="shared" si="11"/>
        <v>1.4992414060070671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11.370358947045579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141618.32175211827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0.17502929264677475</v>
      </c>
      <c r="P53" s="43">
        <v>0.27255609200358566</v>
      </c>
      <c r="Q53" s="38">
        <f t="shared" si="10"/>
        <v>3.8529709661572098E-2</v>
      </c>
      <c r="R53" s="45">
        <f t="shared" si="11"/>
        <v>17.823903501857338</v>
      </c>
      <c r="S53" s="45">
        <f t="shared" si="11"/>
        <v>10.028439759820367</v>
      </c>
      <c r="T53" s="45">
        <f t="shared" si="11"/>
        <v>15.616313752384825</v>
      </c>
      <c r="U53" s="45">
        <f t="shared" si="11"/>
        <v>2.2075897494725125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11.481745208726679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0.17331400999005861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9.9301613029185454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0.26924040860208304</v>
      </c>
      <c r="G57" s="32">
        <f t="shared" ref="G57:G98" si="37">2*(1+2*L13)*((0.044/(K13^(1/6)))-(5/(K13^(2/3))))</f>
        <v>1.1979515311041775E-2</v>
      </c>
      <c r="H57" s="32">
        <f>G57/F57</f>
        <v>4.4493749557283552E-2</v>
      </c>
      <c r="I57" s="32">
        <f t="shared" ref="I57:I98" si="38">($B$2*$B$6)/(2*G13*TAN(O13))-0.5</f>
        <v>10.923973285781065</v>
      </c>
      <c r="J57" s="30">
        <f t="shared" ref="J57:J98" si="39">(2/PI())*ACOS((COSH((G13*I57)/$B$6))/COSH(I57))</f>
        <v>0.99989673213513841</v>
      </c>
      <c r="K57" s="4">
        <f t="shared" ref="K57:K98" si="40">(($B$2*J13*F57*COS(P13))/(8*PI()*J57*G13*(SIN(P13)^2)))*(1-H57*TAN(P13))</f>
        <v>0.17139434508175513</v>
      </c>
      <c r="L57" s="31">
        <f>K57/(1-K57)</f>
        <v>0.20684669971105363</v>
      </c>
      <c r="M57" s="4">
        <f t="shared" ref="M57:M98" si="41">(($B$2*J13*F57)/(8*PI()*J57*G13*COS(P13)))*(1+H57*_xlfn.COT(P13))</f>
        <v>0.43438320997238394</v>
      </c>
      <c r="N57" s="4">
        <f t="shared" ref="N57:N98" si="42">M57/(1+M57)</f>
        <v>0.30283623438449697</v>
      </c>
      <c r="O57" s="46">
        <f t="shared" ref="O57:O98" si="43">TAN(P13)-((1+L57)/(1-N57))*TAN(O13)</f>
        <v>-1.1717801044142107E-5</v>
      </c>
      <c r="P57" s="31">
        <f>ABS(O57)</f>
        <v>1.1717801044142107E-5</v>
      </c>
      <c r="Q57" s="4">
        <f t="shared" ref="Q57:Q98" si="44">0.5*$B$9*(H13^2)*J13*F57</f>
        <v>158.35594044414427</v>
      </c>
      <c r="R57" s="32">
        <f t="shared" ref="R57:R98" si="45">0.5*$B$9*(H13^2)*J13*G57</f>
        <v>7.0458495550298643</v>
      </c>
      <c r="S57" s="32">
        <f t="shared" ref="S57:S98" si="46">$B$2*(Q57*COS(P13)-R57*SIN(P13))</f>
        <v>325.3709695720766</v>
      </c>
      <c r="T57" s="32">
        <f t="shared" ref="T57:T98" si="47">$B$2*(Q57*SIN(P13)+R57*COS(P13))*G13</f>
        <v>13.060801280664776</v>
      </c>
    </row>
    <row r="58" spans="1:32">
      <c r="F58" s="32">
        <f t="shared" si="36"/>
        <v>0.28467846524883977</v>
      </c>
      <c r="G58" s="32">
        <f t="shared" si="37"/>
        <v>1.176355646450237E-2</v>
      </c>
      <c r="H58" s="32">
        <f t="shared" ref="H58:H98" si="48">G58/F58</f>
        <v>4.132225616089278E-2</v>
      </c>
      <c r="I58" s="32">
        <f t="shared" si="38"/>
        <v>10.923973285781065</v>
      </c>
      <c r="J58" s="30">
        <f t="shared" si="39"/>
        <v>0.99987208429578034</v>
      </c>
      <c r="K58" s="4">
        <f t="shared" si="40"/>
        <v>0.19286886168544476</v>
      </c>
      <c r="L58" s="31">
        <f t="shared" ref="L58:L98" si="49">K58/(1-K58)</f>
        <v>0.23895604137908988</v>
      </c>
      <c r="M58" s="4">
        <f t="shared" si="41"/>
        <v>0.40322350611403551</v>
      </c>
      <c r="N58" s="4">
        <f t="shared" si="42"/>
        <v>0.28735515358539526</v>
      </c>
      <c r="O58" s="46">
        <f t="shared" si="43"/>
        <v>-1.5173921807720703E-5</v>
      </c>
      <c r="P58" s="31">
        <f t="shared" ref="P58:P98" si="50">ABS(O58)</f>
        <v>1.5173921807720703E-5</v>
      </c>
      <c r="Q58" s="4">
        <f t="shared" si="44"/>
        <v>192.31983382319243</v>
      </c>
      <c r="R58" s="32">
        <f t="shared" si="45"/>
        <v>7.9470894380622887</v>
      </c>
      <c r="S58" s="32">
        <f t="shared" si="46"/>
        <v>424.88903871355694</v>
      </c>
      <c r="T58" s="32">
        <f t="shared" si="47"/>
        <v>16.950989581854994</v>
      </c>
    </row>
    <row r="59" spans="1:32">
      <c r="F59" s="32">
        <f t="shared" si="36"/>
        <v>0.29662844731682203</v>
      </c>
      <c r="G59" s="32">
        <f t="shared" si="37"/>
        <v>1.1544585787192705E-2</v>
      </c>
      <c r="H59" s="32">
        <f t="shared" si="48"/>
        <v>3.8919348065299342E-2</v>
      </c>
      <c r="I59" s="32">
        <f t="shared" si="38"/>
        <v>10.923973285781067</v>
      </c>
      <c r="J59" s="30">
        <f t="shared" si="39"/>
        <v>0.99984130629404799</v>
      </c>
      <c r="K59" s="4">
        <f t="shared" si="40"/>
        <v>0.21298674279214488</v>
      </c>
      <c r="L59" s="31">
        <f t="shared" si="49"/>
        <v>0.27062662647866143</v>
      </c>
      <c r="M59" s="4">
        <f t="shared" si="41"/>
        <v>0.37523815728327636</v>
      </c>
      <c r="N59" s="4">
        <f t="shared" si="42"/>
        <v>0.27285321840148991</v>
      </c>
      <c r="O59" s="46">
        <f t="shared" si="43"/>
        <v>-2.0136771317069702E-7</v>
      </c>
      <c r="P59" s="31">
        <f t="shared" si="50"/>
        <v>2.0136771317069702E-7</v>
      </c>
      <c r="Q59" s="4">
        <f t="shared" si="44"/>
        <v>229.50377481330369</v>
      </c>
      <c r="R59" s="32">
        <f t="shared" si="45"/>
        <v>8.9321372942590465</v>
      </c>
      <c r="S59" s="32">
        <f t="shared" si="46"/>
        <v>538.52454374466038</v>
      </c>
      <c r="T59" s="32">
        <f t="shared" si="47"/>
        <v>21.436557327156912</v>
      </c>
    </row>
    <row r="60" spans="1:32">
      <c r="F60" s="32">
        <f t="shared" si="36"/>
        <v>0.30561366942945617</v>
      </c>
      <c r="G60" s="32">
        <f t="shared" si="37"/>
        <v>1.1323645233060075E-2</v>
      </c>
      <c r="H60" s="32">
        <f t="shared" si="48"/>
        <v>3.7052155599584122E-2</v>
      </c>
      <c r="I60" s="32">
        <f t="shared" si="38"/>
        <v>10.923973285781065</v>
      </c>
      <c r="J60" s="30">
        <f t="shared" si="39"/>
        <v>0.99980292314156061</v>
      </c>
      <c r="K60" s="4">
        <f t="shared" si="40"/>
        <v>0.23179834653198067</v>
      </c>
      <c r="L60" s="31">
        <f t="shared" si="49"/>
        <v>0.30174153555324329</v>
      </c>
      <c r="M60" s="4">
        <f t="shared" si="41"/>
        <v>0.35016836419220088</v>
      </c>
      <c r="N60" s="4">
        <f t="shared" si="42"/>
        <v>0.25935162864055467</v>
      </c>
      <c r="O60" s="46">
        <f t="shared" si="43"/>
        <v>-1.3806655196901829E-7</v>
      </c>
      <c r="P60" s="31">
        <f t="shared" si="50"/>
        <v>1.3806655196901829E-7</v>
      </c>
      <c r="Q60" s="4">
        <f t="shared" si="44"/>
        <v>269.88950027952222</v>
      </c>
      <c r="R60" s="32">
        <f t="shared" si="45"/>
        <v>9.9999877590508603</v>
      </c>
      <c r="S60" s="32">
        <f t="shared" si="46"/>
        <v>666.21618999200621</v>
      </c>
      <c r="T60" s="32">
        <f t="shared" si="47"/>
        <v>26.532870768565086</v>
      </c>
    </row>
    <row r="61" spans="1:32">
      <c r="F61" s="32">
        <f t="shared" si="36"/>
        <v>0.31212869560604672</v>
      </c>
      <c r="G61" s="32">
        <f t="shared" si="37"/>
        <v>1.1101624653457496E-2</v>
      </c>
      <c r="H61" s="32">
        <f t="shared" si="48"/>
        <v>3.5567459223516611E-2</v>
      </c>
      <c r="I61" s="32">
        <f t="shared" si="38"/>
        <v>10.923973285781063</v>
      </c>
      <c r="J61" s="30">
        <f t="shared" si="39"/>
        <v>0.99975509538457852</v>
      </c>
      <c r="K61" s="4">
        <f t="shared" si="40"/>
        <v>0.24937663092003437</v>
      </c>
      <c r="L61" s="31">
        <f t="shared" si="49"/>
        <v>0.33222604197054745</v>
      </c>
      <c r="M61" s="4">
        <f t="shared" si="41"/>
        <v>0.32773002245985688</v>
      </c>
      <c r="N61" s="4">
        <f t="shared" si="42"/>
        <v>0.24683483608563622</v>
      </c>
      <c r="O61" s="46">
        <f t="shared" si="43"/>
        <v>-3.387641589469581E-8</v>
      </c>
      <c r="P61" s="31">
        <f t="shared" si="50"/>
        <v>3.387641589469581E-8</v>
      </c>
      <c r="Q61" s="4">
        <f t="shared" si="44"/>
        <v>313.46957396727566</v>
      </c>
      <c r="R61" s="32">
        <f t="shared" si="45"/>
        <v>11.149316289894202</v>
      </c>
      <c r="S61" s="32">
        <f t="shared" si="46"/>
        <v>807.86887159105595</v>
      </c>
      <c r="T61" s="32">
        <f t="shared" si="47"/>
        <v>32.255082693403139</v>
      </c>
    </row>
    <row r="62" spans="1:32">
      <c r="F62" s="32">
        <f t="shared" si="36"/>
        <v>0.31663075914521283</v>
      </c>
      <c r="G62" s="32">
        <f t="shared" si="37"/>
        <v>1.087926673490797E-2</v>
      </c>
      <c r="H62" s="32">
        <f t="shared" si="48"/>
        <v>3.4359475258430382E-2</v>
      </c>
      <c r="I62" s="32">
        <f t="shared" si="38"/>
        <v>10.923973285781065</v>
      </c>
      <c r="J62" s="30">
        <f t="shared" si="39"/>
        <v>0.99969553095076569</v>
      </c>
      <c r="K62" s="4">
        <f t="shared" si="40"/>
        <v>0.26581752918859025</v>
      </c>
      <c r="L62" s="31">
        <f t="shared" si="49"/>
        <v>0.36205921519048512</v>
      </c>
      <c r="M62" s="4">
        <f t="shared" si="41"/>
        <v>0.30765348488641814</v>
      </c>
      <c r="N62" s="4">
        <f t="shared" si="42"/>
        <v>0.23527141436337068</v>
      </c>
      <c r="O62" s="46">
        <f t="shared" si="43"/>
        <v>-3.7088359094994416E-7</v>
      </c>
      <c r="P62" s="31">
        <f t="shared" si="50"/>
        <v>3.7088359094994416E-7</v>
      </c>
      <c r="Q62" s="4">
        <f t="shared" si="44"/>
        <v>360.26439722915984</v>
      </c>
      <c r="R62" s="32">
        <f t="shared" si="45"/>
        <v>12.378495643088653</v>
      </c>
      <c r="S62" s="32">
        <f t="shared" si="46"/>
        <v>963.43087641869909</v>
      </c>
      <c r="T62" s="32">
        <f t="shared" si="47"/>
        <v>38.620795224957945</v>
      </c>
    </row>
    <row r="63" spans="1:32">
      <c r="F63" s="32">
        <f t="shared" si="36"/>
        <v>0.31489936472677565</v>
      </c>
      <c r="G63" s="32">
        <f t="shared" si="37"/>
        <v>1.0699877373668731E-2</v>
      </c>
      <c r="H63" s="32">
        <f t="shared" si="48"/>
        <v>3.3978720099840612E-2</v>
      </c>
      <c r="I63" s="32">
        <f t="shared" si="38"/>
        <v>10.923973285781065</v>
      </c>
      <c r="J63" s="30">
        <f t="shared" si="39"/>
        <v>0.99962137530466277</v>
      </c>
      <c r="K63" s="4">
        <f t="shared" si="40"/>
        <v>0.27955929243673411</v>
      </c>
      <c r="L63" s="31">
        <f t="shared" si="49"/>
        <v>0.38803927859973741</v>
      </c>
      <c r="M63" s="4">
        <f t="shared" si="41"/>
        <v>0.28485108230543194</v>
      </c>
      <c r="N63" s="4">
        <f t="shared" si="42"/>
        <v>0.22169968662385245</v>
      </c>
      <c r="O63" s="46">
        <f t="shared" si="43"/>
        <v>1.7316456046856388E-9</v>
      </c>
      <c r="P63" s="31">
        <f t="shared" si="50"/>
        <v>1.7316456046856388E-9</v>
      </c>
      <c r="Q63" s="4">
        <f t="shared" si="44"/>
        <v>404.340063848819</v>
      </c>
      <c r="R63" s="32">
        <f t="shared" si="45"/>
        <v>13.738957854670703</v>
      </c>
      <c r="S63" s="32">
        <f t="shared" si="46"/>
        <v>1119.2448092749569</v>
      </c>
      <c r="T63" s="32">
        <f t="shared" si="47"/>
        <v>44.883102014008188</v>
      </c>
    </row>
    <row r="64" spans="1:32">
      <c r="F64" s="32">
        <f t="shared" si="36"/>
        <v>0.31176690598591605</v>
      </c>
      <c r="G64" s="32">
        <f t="shared" si="37"/>
        <v>1.0520802905377899E-2</v>
      </c>
      <c r="H64" s="32">
        <f t="shared" si="48"/>
        <v>3.3745733441807875E-2</v>
      </c>
      <c r="I64" s="32">
        <f t="shared" si="38"/>
        <v>10.923973285781065</v>
      </c>
      <c r="J64" s="30">
        <f t="shared" si="39"/>
        <v>0.99952907464751262</v>
      </c>
      <c r="K64" s="4">
        <f t="shared" si="40"/>
        <v>0.29217828332020396</v>
      </c>
      <c r="L64" s="31">
        <f t="shared" si="49"/>
        <v>0.41278513562812796</v>
      </c>
      <c r="M64" s="4">
        <f t="shared" si="41"/>
        <v>0.26452055923668005</v>
      </c>
      <c r="N64" s="4">
        <f t="shared" si="42"/>
        <v>0.2091864440672726</v>
      </c>
      <c r="O64" s="46">
        <f t="shared" si="43"/>
        <v>-2.2826729231262277E-6</v>
      </c>
      <c r="P64" s="31">
        <f t="shared" si="50"/>
        <v>2.2826729231262277E-6</v>
      </c>
      <c r="Q64" s="4">
        <f t="shared" si="44"/>
        <v>450.06914980961125</v>
      </c>
      <c r="R64" s="32">
        <f t="shared" si="45"/>
        <v>15.187913559856236</v>
      </c>
      <c r="S64" s="32">
        <f t="shared" si="46"/>
        <v>1283.8238985030603</v>
      </c>
      <c r="T64" s="32">
        <f t="shared" si="47"/>
        <v>51.551616072505176</v>
      </c>
    </row>
    <row r="65" spans="6:20">
      <c r="F65" s="32">
        <f t="shared" si="36"/>
        <v>0.30755286921219999</v>
      </c>
      <c r="G65" s="32">
        <f t="shared" si="37"/>
        <v>1.0342427371919621E-2</v>
      </c>
      <c r="H65" s="32">
        <f t="shared" si="48"/>
        <v>3.3628128387850391E-2</v>
      </c>
      <c r="I65" s="32">
        <f t="shared" si="38"/>
        <v>10.923973285781065</v>
      </c>
      <c r="J65" s="30">
        <f t="shared" si="39"/>
        <v>0.99941420560506466</v>
      </c>
      <c r="K65" s="4">
        <f t="shared" si="40"/>
        <v>0.30378113867116008</v>
      </c>
      <c r="L65" s="31">
        <f t="shared" si="49"/>
        <v>0.43632994672299946</v>
      </c>
      <c r="M65" s="4">
        <f t="shared" si="41"/>
        <v>0.24633227362942448</v>
      </c>
      <c r="N65" s="4">
        <f t="shared" si="42"/>
        <v>0.19764574731911913</v>
      </c>
      <c r="O65" s="46">
        <f t="shared" si="43"/>
        <v>-2.5253345337095112E-7</v>
      </c>
      <c r="P65" s="31">
        <f t="shared" si="50"/>
        <v>2.5253345337095112E-7</v>
      </c>
      <c r="Q65" s="4">
        <f t="shared" si="44"/>
        <v>497.33433357214682</v>
      </c>
      <c r="R65" s="32">
        <f t="shared" si="45"/>
        <v>16.724422821050165</v>
      </c>
      <c r="S65" s="32">
        <f t="shared" si="46"/>
        <v>1456.5009277331885</v>
      </c>
      <c r="T65" s="32">
        <f t="shared" si="47"/>
        <v>58.607983024013478</v>
      </c>
    </row>
    <row r="66" spans="6:20">
      <c r="F66" s="32">
        <f t="shared" si="36"/>
        <v>0.30252685077785324</v>
      </c>
      <c r="G66" s="32">
        <f t="shared" si="37"/>
        <v>1.0165056505518711E-2</v>
      </c>
      <c r="H66" s="32">
        <f t="shared" si="48"/>
        <v>3.3600510101442056E-2</v>
      </c>
      <c r="I66" s="32">
        <f t="shared" si="38"/>
        <v>10.923973285781063</v>
      </c>
      <c r="J66" s="30">
        <f t="shared" si="39"/>
        <v>0.99927126324056914</v>
      </c>
      <c r="K66" s="4">
        <f t="shared" si="40"/>
        <v>0.31447556035079233</v>
      </c>
      <c r="L66" s="31">
        <f t="shared" si="49"/>
        <v>0.45873719762888948</v>
      </c>
      <c r="M66" s="4">
        <f t="shared" si="41"/>
        <v>0.23001205814330258</v>
      </c>
      <c r="N66" s="4">
        <f t="shared" si="42"/>
        <v>0.18699984005888912</v>
      </c>
      <c r="O66" s="46">
        <f t="shared" si="43"/>
        <v>-4.3257230272208957E-6</v>
      </c>
      <c r="P66" s="31">
        <f t="shared" si="50"/>
        <v>4.3257230272208957E-6</v>
      </c>
      <c r="Q66" s="4">
        <f t="shared" si="44"/>
        <v>546.04353041703837</v>
      </c>
      <c r="R66" s="32">
        <f t="shared" si="45"/>
        <v>18.347341159604781</v>
      </c>
      <c r="S66" s="32">
        <f t="shared" si="46"/>
        <v>1636.7035375119463</v>
      </c>
      <c r="T66" s="32">
        <f t="shared" si="47"/>
        <v>66.036674393847903</v>
      </c>
    </row>
    <row r="67" spans="6:20">
      <c r="F67" s="32">
        <f t="shared" si="36"/>
        <v>0.2969005454172618</v>
      </c>
      <c r="G67" s="32">
        <f t="shared" si="37"/>
        <v>9.9889309238552146E-3</v>
      </c>
      <c r="H67" s="32">
        <f t="shared" si="48"/>
        <v>3.3644030225060198E-2</v>
      </c>
      <c r="I67" s="32">
        <f t="shared" si="38"/>
        <v>10.923973285781065</v>
      </c>
      <c r="J67" s="30">
        <f t="shared" si="39"/>
        <v>0.99909339723218538</v>
      </c>
      <c r="K67" s="4">
        <f t="shared" si="40"/>
        <v>0.32435087969171644</v>
      </c>
      <c r="L67" s="31">
        <f t="shared" si="49"/>
        <v>0.4800581691628969</v>
      </c>
      <c r="M67" s="4">
        <f t="shared" si="41"/>
        <v>0.21532087422424517</v>
      </c>
      <c r="N67" s="4">
        <f t="shared" si="42"/>
        <v>0.1771720364481415</v>
      </c>
      <c r="O67" s="46">
        <f t="shared" si="43"/>
        <v>-5.7384081780798013E-6</v>
      </c>
      <c r="P67" s="31">
        <f t="shared" si="50"/>
        <v>5.7384081780798013E-6</v>
      </c>
      <c r="Q67" s="4">
        <f t="shared" si="44"/>
        <v>596.10354470199957</v>
      </c>
      <c r="R67" s="32">
        <f t="shared" si="45"/>
        <v>20.055325675219599</v>
      </c>
      <c r="S67" s="32">
        <f t="shared" si="46"/>
        <v>1823.8761415631077</v>
      </c>
      <c r="T67" s="32">
        <f t="shared" si="47"/>
        <v>73.822412265025363</v>
      </c>
    </row>
    <row r="68" spans="6:20">
      <c r="F68" s="32">
        <f t="shared" si="36"/>
        <v>0.29109171265865658</v>
      </c>
      <c r="G68" s="32">
        <f t="shared" si="37"/>
        <v>9.8481767309972906E-3</v>
      </c>
      <c r="H68" s="32">
        <f t="shared" si="48"/>
        <v>3.383186914203077E-2</v>
      </c>
      <c r="I68" s="32">
        <f t="shared" si="38"/>
        <v>10.923973285781065</v>
      </c>
      <c r="J68" s="30">
        <f t="shared" si="39"/>
        <v>0.99887208356839352</v>
      </c>
      <c r="K68" s="4">
        <f t="shared" si="40"/>
        <v>0.33309827065349767</v>
      </c>
      <c r="L68" s="31">
        <f t="shared" si="49"/>
        <v>0.49947129538845408</v>
      </c>
      <c r="M68" s="4">
        <f t="shared" si="41"/>
        <v>0.20140409972292128</v>
      </c>
      <c r="N68" s="4">
        <f t="shared" si="42"/>
        <v>0.16764059634004158</v>
      </c>
      <c r="O68" s="46">
        <f t="shared" si="43"/>
        <v>-1.9677040175025695E-7</v>
      </c>
      <c r="P68" s="31">
        <f t="shared" si="50"/>
        <v>1.9677040175025695E-7</v>
      </c>
      <c r="Q68" s="4">
        <f t="shared" si="44"/>
        <v>645.50303481792673</v>
      </c>
      <c r="R68" s="32">
        <f t="shared" si="45"/>
        <v>21.838574204743828</v>
      </c>
      <c r="S68" s="32">
        <f t="shared" si="46"/>
        <v>2012.2492464137106</v>
      </c>
      <c r="T68" s="32">
        <f t="shared" si="47"/>
        <v>81.661538912566513</v>
      </c>
    </row>
    <row r="69" spans="6:20">
      <c r="F69" s="32">
        <f t="shared" si="36"/>
        <v>0.28493353834496066</v>
      </c>
      <c r="G69" s="32">
        <f t="shared" si="37"/>
        <v>9.7086272394044815E-3</v>
      </c>
      <c r="H69" s="32">
        <f t="shared" si="48"/>
        <v>3.407330458814059E-2</v>
      </c>
      <c r="I69" s="32">
        <f t="shared" si="38"/>
        <v>10.923973285781065</v>
      </c>
      <c r="J69" s="30">
        <f t="shared" si="39"/>
        <v>0.99859671602189592</v>
      </c>
      <c r="K69" s="4">
        <f t="shared" si="40"/>
        <v>0.34116685031630573</v>
      </c>
      <c r="L69" s="31">
        <f t="shared" si="49"/>
        <v>0.51783497912954113</v>
      </c>
      <c r="M69" s="4">
        <f t="shared" si="41"/>
        <v>0.18882863887778698</v>
      </c>
      <c r="N69" s="4">
        <f t="shared" si="42"/>
        <v>0.15883587651121417</v>
      </c>
      <c r="O69" s="46">
        <f t="shared" si="43"/>
        <v>-1.2371870194982648E-10</v>
      </c>
      <c r="P69" s="31">
        <f t="shared" si="50"/>
        <v>1.2371870194982648E-10</v>
      </c>
      <c r="Q69" s="4">
        <f t="shared" si="44"/>
        <v>695.77245332505504</v>
      </c>
      <c r="R69" s="32">
        <f t="shared" si="45"/>
        <v>23.707266726182436</v>
      </c>
      <c r="S69" s="32">
        <f t="shared" si="46"/>
        <v>2205.4454204782596</v>
      </c>
      <c r="T69" s="32">
        <f t="shared" si="47"/>
        <v>89.769192290655923</v>
      </c>
    </row>
    <row r="70" spans="6:20">
      <c r="F70" s="32">
        <f t="shared" si="36"/>
        <v>0.27853739954883572</v>
      </c>
      <c r="G70" s="32">
        <f t="shared" si="37"/>
        <v>9.5703713230416761E-3</v>
      </c>
      <c r="H70" s="32">
        <f t="shared" si="48"/>
        <v>3.4359376293967701E-2</v>
      </c>
      <c r="I70" s="32">
        <f t="shared" si="38"/>
        <v>10.923973285781065</v>
      </c>
      <c r="J70" s="30">
        <f t="shared" si="39"/>
        <v>0.99825409781243368</v>
      </c>
      <c r="K70" s="4">
        <f t="shared" si="40"/>
        <v>0.34862398218389662</v>
      </c>
      <c r="L70" s="31">
        <f t="shared" si="49"/>
        <v>0.5352115715784922</v>
      </c>
      <c r="M70" s="4">
        <f t="shared" si="41"/>
        <v>0.17743120414279834</v>
      </c>
      <c r="N70" s="4">
        <f t="shared" si="42"/>
        <v>0.15069347875145966</v>
      </c>
      <c r="O70" s="46">
        <f t="shared" si="43"/>
        <v>-3.1981984061069113E-8</v>
      </c>
      <c r="P70" s="31">
        <f t="shared" si="50"/>
        <v>3.1981984061069113E-8</v>
      </c>
      <c r="Q70" s="4">
        <f t="shared" si="44"/>
        <v>746.82550943469073</v>
      </c>
      <c r="R70" s="32">
        <f t="shared" si="45"/>
        <v>25.660458704600664</v>
      </c>
      <c r="S70" s="32">
        <f t="shared" si="46"/>
        <v>2402.9660055380468</v>
      </c>
      <c r="T70" s="32">
        <f t="shared" si="47"/>
        <v>98.129752582021766</v>
      </c>
    </row>
    <row r="71" spans="6:20">
      <c r="F71" s="32">
        <f t="shared" si="36"/>
        <v>0.27199286244008941</v>
      </c>
      <c r="G71" s="32">
        <f t="shared" si="37"/>
        <v>9.4334745282883287E-3</v>
      </c>
      <c r="H71" s="32">
        <f t="shared" si="48"/>
        <v>3.4682801760528535E-2</v>
      </c>
      <c r="I71" s="32">
        <f t="shared" si="38"/>
        <v>10.923973285781067</v>
      </c>
      <c r="J71" s="30">
        <f t="shared" si="39"/>
        <v>0.99782780907491331</v>
      </c>
      <c r="K71" s="4">
        <f t="shared" si="40"/>
        <v>0.35553200877450619</v>
      </c>
      <c r="L71" s="31">
        <f t="shared" si="49"/>
        <v>0.55166744293760994</v>
      </c>
      <c r="M71" s="4">
        <f t="shared" si="41"/>
        <v>0.16707282942477203</v>
      </c>
      <c r="N71" s="4">
        <f t="shared" si="42"/>
        <v>0.14315544429829546</v>
      </c>
      <c r="O71" s="46">
        <f t="shared" si="43"/>
        <v>-8.3911655957003006E-8</v>
      </c>
      <c r="P71" s="31">
        <f t="shared" si="50"/>
        <v>8.3911655957003006E-8</v>
      </c>
      <c r="Q71" s="4">
        <f t="shared" si="44"/>
        <v>798.58304542338874</v>
      </c>
      <c r="R71" s="32">
        <f t="shared" si="45"/>
        <v>27.697097453738547</v>
      </c>
      <c r="S71" s="32">
        <f t="shared" si="46"/>
        <v>2604.3569208327272</v>
      </c>
      <c r="T71" s="32">
        <f t="shared" si="47"/>
        <v>106.72888610042918</v>
      </c>
    </row>
    <row r="72" spans="6:20">
      <c r="F72" s="32">
        <f t="shared" si="36"/>
        <v>0.26537097609533861</v>
      </c>
      <c r="G72" s="32">
        <f t="shared" si="37"/>
        <v>9.2979834428827315E-3</v>
      </c>
      <c r="H72" s="32">
        <f t="shared" si="48"/>
        <v>3.50376803812271E-2</v>
      </c>
      <c r="I72" s="32">
        <f t="shared" si="38"/>
        <v>10.923973285781063</v>
      </c>
      <c r="J72" s="30">
        <f t="shared" si="39"/>
        <v>0.99729741977671305</v>
      </c>
      <c r="K72" s="4">
        <f t="shared" si="40"/>
        <v>0.36194830359315788</v>
      </c>
      <c r="L72" s="31">
        <f t="shared" si="49"/>
        <v>0.56727112494403287</v>
      </c>
      <c r="M72" s="4">
        <f t="shared" si="41"/>
        <v>0.1576345636556756</v>
      </c>
      <c r="N72" s="4">
        <f t="shared" si="42"/>
        <v>0.13616953795667949</v>
      </c>
      <c r="O72" s="46">
        <f t="shared" si="43"/>
        <v>-2.7492527541195244E-6</v>
      </c>
      <c r="P72" s="31">
        <f t="shared" si="50"/>
        <v>2.7492527541195244E-6</v>
      </c>
      <c r="Q72" s="4">
        <f t="shared" si="44"/>
        <v>850.97025632330087</v>
      </c>
      <c r="R72" s="32">
        <f t="shared" si="45"/>
        <v>29.816023854986717</v>
      </c>
      <c r="S72" s="32">
        <f t="shared" si="46"/>
        <v>2809.1976964484456</v>
      </c>
      <c r="T72" s="32">
        <f t="shared" si="47"/>
        <v>115.55318143553771</v>
      </c>
    </row>
    <row r="73" spans="6:20">
      <c r="F73" s="32">
        <f t="shared" si="36"/>
        <v>0.25984813017254182</v>
      </c>
      <c r="G73" s="32">
        <f t="shared" si="37"/>
        <v>9.191744918393193E-3</v>
      </c>
      <c r="H73" s="32">
        <f t="shared" si="48"/>
        <v>3.5373527268754174E-2</v>
      </c>
      <c r="I73" s="32">
        <f t="shared" si="38"/>
        <v>10.923973285781065</v>
      </c>
      <c r="J73" s="30">
        <f t="shared" si="39"/>
        <v>0.99663751028160097</v>
      </c>
      <c r="K73" s="4">
        <f t="shared" si="40"/>
        <v>0.36774333483914973</v>
      </c>
      <c r="L73" s="31">
        <f t="shared" si="49"/>
        <v>0.58163615364275101</v>
      </c>
      <c r="M73" s="4">
        <f t="shared" si="41"/>
        <v>0.14878860525509321</v>
      </c>
      <c r="N73" s="4">
        <f t="shared" si="42"/>
        <v>0.12951782823616542</v>
      </c>
      <c r="O73" s="46">
        <f t="shared" si="43"/>
        <v>-1.7779652710103733E-6</v>
      </c>
      <c r="P73" s="31">
        <f t="shared" si="50"/>
        <v>1.7779652710103733E-6</v>
      </c>
      <c r="Q73" s="4">
        <f t="shared" si="44"/>
        <v>902.7015747753743</v>
      </c>
      <c r="R73" s="32">
        <f t="shared" si="45"/>
        <v>31.93173877086404</v>
      </c>
      <c r="S73" s="32">
        <f t="shared" si="46"/>
        <v>3013.5445421959516</v>
      </c>
      <c r="T73" s="32">
        <f t="shared" si="47"/>
        <v>124.37473073632952</v>
      </c>
    </row>
    <row r="74" spans="6:20">
      <c r="F74" s="32">
        <f t="shared" si="36"/>
        <v>0.25426492366941345</v>
      </c>
      <c r="G74" s="32">
        <f t="shared" si="37"/>
        <v>9.0866579079736214E-3</v>
      </c>
      <c r="H74" s="32">
        <f t="shared" si="48"/>
        <v>3.5736969837757815E-2</v>
      </c>
      <c r="I74" s="32">
        <f t="shared" si="38"/>
        <v>10.923973285781065</v>
      </c>
      <c r="J74" s="30">
        <f t="shared" si="39"/>
        <v>0.99581645246272155</v>
      </c>
      <c r="K74" s="4">
        <f t="shared" si="40"/>
        <v>0.37313849998335374</v>
      </c>
      <c r="L74" s="31">
        <f t="shared" si="49"/>
        <v>0.5952487111960858</v>
      </c>
      <c r="M74" s="4">
        <f t="shared" si="41"/>
        <v>0.14070403071479845</v>
      </c>
      <c r="N74" s="4">
        <f t="shared" si="42"/>
        <v>0.12334841196855349</v>
      </c>
      <c r="O74" s="46">
        <f t="shared" si="43"/>
        <v>-1.753228977552368E-7</v>
      </c>
      <c r="P74" s="31">
        <f t="shared" si="50"/>
        <v>1.753228977552368E-7</v>
      </c>
      <c r="Q74" s="4">
        <f t="shared" si="44"/>
        <v>954.80227405469589</v>
      </c>
      <c r="R74" s="32">
        <f t="shared" si="45"/>
        <v>34.121740068915237</v>
      </c>
      <c r="S74" s="32">
        <f t="shared" si="46"/>
        <v>3220.0774492488736</v>
      </c>
      <c r="T74" s="32">
        <f t="shared" si="47"/>
        <v>133.36979826433037</v>
      </c>
    </row>
    <row r="75" spans="6:20">
      <c r="F75" s="32">
        <f t="shared" si="36"/>
        <v>0.24865493007215644</v>
      </c>
      <c r="G75" s="32">
        <f t="shared" si="37"/>
        <v>8.9827210887184292E-3</v>
      </c>
      <c r="H75" s="32">
        <f t="shared" si="48"/>
        <v>3.6125248295345518E-2</v>
      </c>
      <c r="I75" s="32">
        <f t="shared" si="38"/>
        <v>10.923973285781065</v>
      </c>
      <c r="J75" s="30">
        <f t="shared" si="39"/>
        <v>0.99479489264398713</v>
      </c>
      <c r="K75" s="4">
        <f t="shared" si="40"/>
        <v>0.37817644042854709</v>
      </c>
      <c r="L75" s="31">
        <f t="shared" si="49"/>
        <v>0.60817322632352167</v>
      </c>
      <c r="M75" s="4">
        <f t="shared" si="41"/>
        <v>0.13329934026498544</v>
      </c>
      <c r="N75" s="4">
        <f t="shared" si="42"/>
        <v>0.1176205928380914</v>
      </c>
      <c r="O75" s="46">
        <f t="shared" si="43"/>
        <v>-8.291833405449367E-7</v>
      </c>
      <c r="P75" s="31">
        <f t="shared" si="50"/>
        <v>8.291833405449367E-7</v>
      </c>
      <c r="Q75" s="4">
        <f t="shared" si="44"/>
        <v>1007.1914484355007</v>
      </c>
      <c r="R75" s="32">
        <f t="shared" si="45"/>
        <v>36.385041155681158</v>
      </c>
      <c r="S75" s="32">
        <f t="shared" si="46"/>
        <v>3428.392198258834</v>
      </c>
      <c r="T75" s="32">
        <f t="shared" si="47"/>
        <v>142.52520692765876</v>
      </c>
    </row>
    <row r="76" spans="6:20">
      <c r="F76" s="32">
        <f t="shared" si="36"/>
        <v>0.24303936864539014</v>
      </c>
      <c r="G76" s="32">
        <f t="shared" si="37"/>
        <v>8.8799280831096568E-3</v>
      </c>
      <c r="H76" s="32">
        <f t="shared" si="48"/>
        <v>3.6536994531392301E-2</v>
      </c>
      <c r="I76" s="32">
        <f t="shared" si="38"/>
        <v>10.923973285781065</v>
      </c>
      <c r="J76" s="30">
        <f t="shared" si="39"/>
        <v>0.99352386307505869</v>
      </c>
      <c r="K76" s="4">
        <f t="shared" si="40"/>
        <v>0.38289032512918864</v>
      </c>
      <c r="L76" s="31">
        <f t="shared" si="49"/>
        <v>0.62045749843306974</v>
      </c>
      <c r="M76" s="4">
        <f t="shared" si="41"/>
        <v>0.12650243255195676</v>
      </c>
      <c r="N76" s="4">
        <f t="shared" si="42"/>
        <v>0.11229663505065017</v>
      </c>
      <c r="O76" s="46">
        <f t="shared" si="43"/>
        <v>-3.8018869530365151E-7</v>
      </c>
      <c r="P76" s="31">
        <f t="shared" si="50"/>
        <v>3.8018869530365151E-7</v>
      </c>
      <c r="Q76" s="4">
        <f t="shared" si="44"/>
        <v>1059.7646772791234</v>
      </c>
      <c r="R76" s="32">
        <f t="shared" si="45"/>
        <v>38.720616218310056</v>
      </c>
      <c r="S76" s="32">
        <f t="shared" si="46"/>
        <v>3638.0111865447575</v>
      </c>
      <c r="T76" s="32">
        <f t="shared" si="47"/>
        <v>151.82505654921826</v>
      </c>
    </row>
    <row r="77" spans="6:20">
      <c r="F77" s="32">
        <f t="shared" si="36"/>
        <v>0.23743380049437543</v>
      </c>
      <c r="G77" s="32">
        <f t="shared" si="37"/>
        <v>8.7782685545383671E-3</v>
      </c>
      <c r="H77" s="32">
        <f t="shared" si="48"/>
        <v>3.6971435980305237E-2</v>
      </c>
      <c r="I77" s="32">
        <f t="shared" si="38"/>
        <v>10.923973285781065</v>
      </c>
      <c r="J77" s="30">
        <f t="shared" si="39"/>
        <v>0.99194243029453522</v>
      </c>
      <c r="K77" s="4">
        <f t="shared" si="40"/>
        <v>0.38731419493355729</v>
      </c>
      <c r="L77" s="31">
        <f t="shared" si="49"/>
        <v>0.63215793760972638</v>
      </c>
      <c r="M77" s="4">
        <f t="shared" si="41"/>
        <v>0.12025185063436616</v>
      </c>
      <c r="N77" s="4">
        <f t="shared" si="42"/>
        <v>0.10734358578945531</v>
      </c>
      <c r="O77" s="46">
        <f t="shared" si="43"/>
        <v>-9.3209671736538269E-7</v>
      </c>
      <c r="P77" s="31">
        <f t="shared" si="50"/>
        <v>9.3209671736538269E-7</v>
      </c>
      <c r="Q77" s="4">
        <f t="shared" si="44"/>
        <v>1112.410135030354</v>
      </c>
      <c r="R77" s="32">
        <f t="shared" si="45"/>
        <v>41.127400091117444</v>
      </c>
      <c r="S77" s="32">
        <f t="shared" si="46"/>
        <v>3848.4375110765495</v>
      </c>
      <c r="T77" s="32">
        <f t="shared" si="47"/>
        <v>161.25256483470835</v>
      </c>
    </row>
    <row r="78" spans="6:20">
      <c r="F78" s="32">
        <f t="shared" si="36"/>
        <v>0.23362361926982067</v>
      </c>
      <c r="G78" s="32">
        <f t="shared" si="37"/>
        <v>8.7020263294181506E-3</v>
      </c>
      <c r="H78" s="32">
        <f t="shared" si="48"/>
        <v>3.724805889325708E-2</v>
      </c>
      <c r="I78" s="32">
        <f t="shared" si="38"/>
        <v>10.923973285781065</v>
      </c>
      <c r="J78" s="30">
        <f t="shared" si="39"/>
        <v>0.98997476548484309</v>
      </c>
      <c r="K78" s="4">
        <f t="shared" si="40"/>
        <v>0.39132140090581846</v>
      </c>
      <c r="L78" s="31">
        <f t="shared" si="49"/>
        <v>0.64290317006080389</v>
      </c>
      <c r="M78" s="4">
        <f t="shared" si="41"/>
        <v>0.11430623782636948</v>
      </c>
      <c r="N78" s="4">
        <f t="shared" si="42"/>
        <v>0.10258063173849037</v>
      </c>
      <c r="O78" s="46">
        <f t="shared" si="43"/>
        <v>-1.681796535368818E-8</v>
      </c>
      <c r="P78" s="31">
        <f t="shared" si="50"/>
        <v>1.681796535368818E-8</v>
      </c>
      <c r="Q78" s="4">
        <f t="shared" si="44"/>
        <v>1163.530579741818</v>
      </c>
      <c r="R78" s="32">
        <f t="shared" si="45"/>
        <v>43.339255558328787</v>
      </c>
      <c r="S78" s="32">
        <f t="shared" si="46"/>
        <v>4054.779699875442</v>
      </c>
      <c r="T78" s="32">
        <f t="shared" si="47"/>
        <v>170.46643864073377</v>
      </c>
    </row>
    <row r="79" spans="6:20">
      <c r="F79" s="32">
        <f t="shared" si="36"/>
        <v>0.2297544833604151</v>
      </c>
      <c r="G79" s="32">
        <f t="shared" si="37"/>
        <v>8.6266913314721992E-3</v>
      </c>
      <c r="H79" s="32">
        <f t="shared" si="48"/>
        <v>3.7547434136201541E-2</v>
      </c>
      <c r="I79" s="32">
        <f t="shared" si="38"/>
        <v>10.923973285781065</v>
      </c>
      <c r="J79" s="30">
        <f t="shared" si="39"/>
        <v>0.98752649218418842</v>
      </c>
      <c r="K79" s="4">
        <f t="shared" si="40"/>
        <v>0.39510023534582855</v>
      </c>
      <c r="L79" s="31">
        <f t="shared" si="49"/>
        <v>0.6531664557213247</v>
      </c>
      <c r="M79" s="4">
        <f t="shared" si="41"/>
        <v>0.10883053599290414</v>
      </c>
      <c r="N79" s="4">
        <f t="shared" si="42"/>
        <v>9.8148934810360064E-2</v>
      </c>
      <c r="O79" s="46">
        <f t="shared" si="43"/>
        <v>-2.2186140458124726E-7</v>
      </c>
      <c r="P79" s="31">
        <f t="shared" si="50"/>
        <v>2.2186140458124726E-7</v>
      </c>
      <c r="Q79" s="4">
        <f t="shared" si="44"/>
        <v>1214.3669741524618</v>
      </c>
      <c r="R79" s="32">
        <f t="shared" si="45"/>
        <v>45.596363979167926</v>
      </c>
      <c r="S79" s="32">
        <f t="shared" si="46"/>
        <v>4260.4042411881064</v>
      </c>
      <c r="T79" s="32">
        <f t="shared" si="47"/>
        <v>179.73849278023468</v>
      </c>
    </row>
    <row r="80" spans="6:20">
      <c r="F80" s="32">
        <f t="shared" si="36"/>
        <v>0.22582098591626584</v>
      </c>
      <c r="G80" s="32">
        <f t="shared" si="37"/>
        <v>8.5522371399543579E-3</v>
      </c>
      <c r="H80" s="32">
        <f t="shared" si="48"/>
        <v>3.7871755387364738E-2</v>
      </c>
      <c r="I80" s="32">
        <f t="shared" si="38"/>
        <v>10.923973285781065</v>
      </c>
      <c r="J80" s="30">
        <f t="shared" si="39"/>
        <v>0.98448012815893315</v>
      </c>
      <c r="K80" s="4">
        <f t="shared" si="40"/>
        <v>0.39867547879911208</v>
      </c>
      <c r="L80" s="31">
        <f t="shared" si="49"/>
        <v>0.6629955452389148</v>
      </c>
      <c r="M80" s="4">
        <f t="shared" si="41"/>
        <v>0.10378121399930493</v>
      </c>
      <c r="N80" s="4">
        <f t="shared" si="42"/>
        <v>9.4023355972219225E-2</v>
      </c>
      <c r="O80" s="46">
        <f t="shared" si="43"/>
        <v>-1.4780488438725925E-7</v>
      </c>
      <c r="P80" s="31">
        <f t="shared" si="50"/>
        <v>1.4780488438725925E-7</v>
      </c>
      <c r="Q80" s="4">
        <f t="shared" si="44"/>
        <v>1264.7234328846505</v>
      </c>
      <c r="R80" s="32">
        <f t="shared" si="45"/>
        <v>47.897296482875696</v>
      </c>
      <c r="S80" s="32">
        <f t="shared" si="46"/>
        <v>4464.5167012281963</v>
      </c>
      <c r="T80" s="32">
        <f t="shared" si="47"/>
        <v>189.04100704516028</v>
      </c>
    </row>
    <row r="81" spans="6:20">
      <c r="F81" s="32">
        <f t="shared" si="36"/>
        <v>0.22181166179885359</v>
      </c>
      <c r="G81" s="32">
        <f t="shared" si="37"/>
        <v>8.4786376199735367E-3</v>
      </c>
      <c r="H81" s="32">
        <f t="shared" si="48"/>
        <v>3.822448987223339E-2</v>
      </c>
      <c r="I81" s="32">
        <f t="shared" si="38"/>
        <v>10.923973285781065</v>
      </c>
      <c r="J81" s="30">
        <f t="shared" si="39"/>
        <v>0.98068938724282362</v>
      </c>
      <c r="K81" s="4">
        <f t="shared" si="40"/>
        <v>0.40207193021634074</v>
      </c>
      <c r="L81" s="31">
        <f t="shared" si="49"/>
        <v>0.67244197176061216</v>
      </c>
      <c r="M81" s="4">
        <f t="shared" si="41"/>
        <v>9.9120976523982343E-2</v>
      </c>
      <c r="N81" s="4">
        <f t="shared" si="42"/>
        <v>9.018204423452704E-2</v>
      </c>
      <c r="O81" s="46">
        <f t="shared" si="43"/>
        <v>-5.7911214712547121E-8</v>
      </c>
      <c r="P81" s="31">
        <f t="shared" si="50"/>
        <v>5.7911214712547121E-8</v>
      </c>
      <c r="Q81" s="4">
        <f t="shared" si="44"/>
        <v>1314.3573987862226</v>
      </c>
      <c r="R81" s="32">
        <f t="shared" si="45"/>
        <v>50.24064107839898</v>
      </c>
      <c r="S81" s="32">
        <f t="shared" si="46"/>
        <v>4666.1499810611958</v>
      </c>
      <c r="T81" s="32">
        <f t="shared" si="47"/>
        <v>198.3399796806502</v>
      </c>
    </row>
    <row r="82" spans="6:20">
      <c r="F82" s="32">
        <f t="shared" si="36"/>
        <v>0.21770759180935403</v>
      </c>
      <c r="G82" s="32">
        <f t="shared" si="37"/>
        <v>8.4058670810935252E-3</v>
      </c>
      <c r="H82" s="32">
        <f t="shared" si="48"/>
        <v>3.8610812839519719E-2</v>
      </c>
      <c r="I82" s="32">
        <f t="shared" si="38"/>
        <v>10.923973285781065</v>
      </c>
      <c r="J82" s="30">
        <f t="shared" si="39"/>
        <v>0.97597203765704033</v>
      </c>
      <c r="K82" s="4">
        <f t="shared" si="40"/>
        <v>0.40531323129315294</v>
      </c>
      <c r="L82" s="31">
        <f t="shared" si="49"/>
        <v>0.68155750660891778</v>
      </c>
      <c r="M82" s="4">
        <f t="shared" si="41"/>
        <v>9.4817778655670967E-2</v>
      </c>
      <c r="N82" s="4">
        <f t="shared" si="42"/>
        <v>8.6605990973308747E-2</v>
      </c>
      <c r="O82" s="46">
        <f t="shared" si="43"/>
        <v>-8.7071397869564748E-9</v>
      </c>
      <c r="P82" s="31">
        <f t="shared" si="50"/>
        <v>8.7071397869564748E-9</v>
      </c>
      <c r="Q82" s="4">
        <f t="shared" si="44"/>
        <v>1362.9602114503716</v>
      </c>
      <c r="R82" s="32">
        <f t="shared" si="45"/>
        <v>52.625001632022524</v>
      </c>
      <c r="S82" s="32">
        <f t="shared" si="46"/>
        <v>4864.0893912027705</v>
      </c>
      <c r="T82" s="32">
        <f t="shared" si="47"/>
        <v>207.59242165332051</v>
      </c>
    </row>
    <row r="83" spans="6:20">
      <c r="F83" s="32">
        <f t="shared" si="36"/>
        <v>0.21575434078624328</v>
      </c>
      <c r="G83" s="32">
        <f t="shared" si="37"/>
        <v>8.3555568760636661E-3</v>
      </c>
      <c r="H83" s="32">
        <f t="shared" si="48"/>
        <v>3.8727178538400117E-2</v>
      </c>
      <c r="I83" s="32">
        <f t="shared" si="38"/>
        <v>10.923973285781065</v>
      </c>
      <c r="J83" s="30">
        <f t="shared" si="39"/>
        <v>0.97010091577267599</v>
      </c>
      <c r="K83" s="4">
        <f t="shared" si="40"/>
        <v>0.40817885479197175</v>
      </c>
      <c r="L83" s="31">
        <f t="shared" si="49"/>
        <v>0.68969968054874886</v>
      </c>
      <c r="M83" s="4">
        <f t="shared" si="41"/>
        <v>9.0609143872483172E-2</v>
      </c>
      <c r="N83" s="4">
        <f t="shared" si="42"/>
        <v>8.3081225186460952E-2</v>
      </c>
      <c r="O83" s="46">
        <f t="shared" si="43"/>
        <v>-2.3491623202254175E-8</v>
      </c>
      <c r="P83" s="31">
        <f t="shared" si="50"/>
        <v>2.3491623202254175E-8</v>
      </c>
      <c r="Q83" s="4">
        <f t="shared" si="44"/>
        <v>1407.4606918840861</v>
      </c>
      <c r="R83" s="32">
        <f t="shared" si="45"/>
        <v>54.506981500375161</v>
      </c>
      <c r="S83" s="32">
        <f t="shared" si="46"/>
        <v>5048.4991067532956</v>
      </c>
      <c r="T83" s="32">
        <f t="shared" si="47"/>
        <v>216.09195379402192</v>
      </c>
    </row>
    <row r="84" spans="6:20">
      <c r="F84" s="32">
        <f t="shared" si="36"/>
        <v>0.21360341645529821</v>
      </c>
      <c r="G84" s="32">
        <f t="shared" si="37"/>
        <v>8.3060726359756899E-3</v>
      </c>
      <c r="H84" s="32">
        <f t="shared" si="48"/>
        <v>3.8885485886944793E-2</v>
      </c>
      <c r="I84" s="32">
        <f t="shared" si="38"/>
        <v>10.923973285781063</v>
      </c>
      <c r="J84" s="30">
        <f t="shared" si="39"/>
        <v>0.96279255080500936</v>
      </c>
      <c r="K84" s="4">
        <f t="shared" si="40"/>
        <v>0.41093223068355861</v>
      </c>
      <c r="L84" s="31">
        <f t="shared" si="49"/>
        <v>0.6975975466463008</v>
      </c>
      <c r="M84" s="4">
        <f t="shared" si="41"/>
        <v>8.6724035886695833E-2</v>
      </c>
      <c r="N84" s="4">
        <f t="shared" si="42"/>
        <v>7.9803181877664719E-2</v>
      </c>
      <c r="O84" s="46">
        <f t="shared" si="43"/>
        <v>-2.9333083528815251E-7</v>
      </c>
      <c r="P84" s="31">
        <f t="shared" si="50"/>
        <v>2.9333083528815251E-7</v>
      </c>
      <c r="Q84" s="4">
        <f t="shared" si="44"/>
        <v>1449.8623971130417</v>
      </c>
      <c r="R84" s="32">
        <f t="shared" si="45"/>
        <v>56.378603780951131</v>
      </c>
      <c r="S84" s="32">
        <f t="shared" si="46"/>
        <v>5225.0467217344503</v>
      </c>
      <c r="T84" s="32">
        <f t="shared" si="47"/>
        <v>224.35595529820898</v>
      </c>
    </row>
    <row r="85" spans="6:20">
      <c r="F85" s="32">
        <f t="shared" si="36"/>
        <v>0.21120071755408071</v>
      </c>
      <c r="G85" s="32">
        <f t="shared" si="37"/>
        <v>8.2573869884056961E-3</v>
      </c>
      <c r="H85" s="32">
        <f t="shared" si="48"/>
        <v>3.9097343437250798E-2</v>
      </c>
      <c r="I85" s="32">
        <f t="shared" si="38"/>
        <v>10.923973285781065</v>
      </c>
      <c r="J85" s="30">
        <f t="shared" si="39"/>
        <v>0.95369263408186877</v>
      </c>
      <c r="K85" s="4">
        <f t="shared" si="40"/>
        <v>0.4135997897754658</v>
      </c>
      <c r="L85" s="31">
        <f t="shared" si="49"/>
        <v>0.70531998891524494</v>
      </c>
      <c r="M85" s="4">
        <f t="shared" si="41"/>
        <v>8.3142868308118817E-2</v>
      </c>
      <c r="N85" s="4">
        <f t="shared" si="42"/>
        <v>7.6760758659648376E-2</v>
      </c>
      <c r="O85" s="46">
        <f t="shared" si="43"/>
        <v>-2.092542810139264E-7</v>
      </c>
      <c r="P85" s="31">
        <f t="shared" si="50"/>
        <v>2.092542810139264E-7</v>
      </c>
      <c r="Q85" s="4">
        <f t="shared" si="44"/>
        <v>1489.5463929008963</v>
      </c>
      <c r="R85" s="32">
        <f t="shared" si="45"/>
        <v>58.237306888964454</v>
      </c>
      <c r="S85" s="32">
        <f t="shared" si="46"/>
        <v>5391.3272934815495</v>
      </c>
      <c r="T85" s="32">
        <f t="shared" si="47"/>
        <v>232.29752962176099</v>
      </c>
    </row>
    <row r="86" spans="6:20">
      <c r="F86" s="32">
        <f t="shared" si="36"/>
        <v>0.20847597889651384</v>
      </c>
      <c r="G86" s="32">
        <f t="shared" si="37"/>
        <v>8.2094739532688633E-3</v>
      </c>
      <c r="H86" s="32">
        <f t="shared" si="48"/>
        <v>3.9378512559204694E-2</v>
      </c>
      <c r="I86" s="32">
        <f t="shared" si="38"/>
        <v>10.923973285781065</v>
      </c>
      <c r="J86" s="30">
        <f t="shared" si="39"/>
        <v>0.9423572046835339</v>
      </c>
      <c r="K86" s="4">
        <f t="shared" si="40"/>
        <v>0.41621153659876464</v>
      </c>
      <c r="L86" s="31">
        <f t="shared" si="49"/>
        <v>0.71294923194243431</v>
      </c>
      <c r="M86" s="4">
        <f t="shared" si="41"/>
        <v>7.9850958428986291E-2</v>
      </c>
      <c r="N86" s="4">
        <f t="shared" si="42"/>
        <v>7.3946277313266362E-2</v>
      </c>
      <c r="O86" s="46">
        <f t="shared" si="43"/>
        <v>-6.4261069132598436E-8</v>
      </c>
      <c r="P86" s="31">
        <f t="shared" si="50"/>
        <v>6.4261069132598436E-8</v>
      </c>
      <c r="Q86" s="4">
        <f t="shared" si="44"/>
        <v>1525.7199522901983</v>
      </c>
      <c r="R86" s="32">
        <f t="shared" si="45"/>
        <v>60.080582303088761</v>
      </c>
      <c r="S86" s="32">
        <f t="shared" si="46"/>
        <v>5544.2683341194916</v>
      </c>
      <c r="T86" s="32">
        <f t="shared" si="47"/>
        <v>239.8057834166022</v>
      </c>
    </row>
    <row r="87" spans="6:20">
      <c r="F87" s="32">
        <f t="shared" si="36"/>
        <v>0.20533746378646153</v>
      </c>
      <c r="G87" s="32">
        <f t="shared" si="37"/>
        <v>8.1623088963565637E-3</v>
      </c>
      <c r="H87" s="32">
        <f t="shared" si="48"/>
        <v>3.9750704746430825E-2</v>
      </c>
      <c r="I87" s="32">
        <f t="shared" si="38"/>
        <v>10.923973285781065</v>
      </c>
      <c r="J87" s="30">
        <f t="shared" si="39"/>
        <v>0.92822780059407251</v>
      </c>
      <c r="K87" s="4">
        <f t="shared" si="40"/>
        <v>0.41880134444565559</v>
      </c>
      <c r="L87" s="31">
        <f t="shared" si="49"/>
        <v>0.72058209433778697</v>
      </c>
      <c r="M87" s="4">
        <f t="shared" si="41"/>
        <v>7.683868157522375E-2</v>
      </c>
      <c r="N87" s="4">
        <f t="shared" si="42"/>
        <v>7.1355796267294561E-2</v>
      </c>
      <c r="O87" s="46">
        <f t="shared" si="43"/>
        <v>-5.802784303066133E-8</v>
      </c>
      <c r="P87" s="31">
        <f t="shared" si="50"/>
        <v>5.802784303066133E-8</v>
      </c>
      <c r="Q87" s="4">
        <f t="shared" si="44"/>
        <v>1557.35536159766</v>
      </c>
      <c r="R87" s="32">
        <f t="shared" si="45"/>
        <v>61.905973164139596</v>
      </c>
      <c r="S87" s="32">
        <f t="shared" si="46"/>
        <v>5679.8937635243838</v>
      </c>
      <c r="T87" s="32">
        <f t="shared" si="47"/>
        <v>246.73710728007433</v>
      </c>
    </row>
    <row r="88" spans="6:20">
      <c r="F88" s="32">
        <f t="shared" si="36"/>
        <v>0.20436033531896397</v>
      </c>
      <c r="G88" s="32">
        <f t="shared" si="37"/>
        <v>8.1454202239252503E-3</v>
      </c>
      <c r="H88" s="32">
        <f t="shared" si="48"/>
        <v>3.985812712242786E-2</v>
      </c>
      <c r="I88" s="32">
        <f t="shared" si="38"/>
        <v>10.923973285781065</v>
      </c>
      <c r="J88" s="30">
        <f t="shared" si="39"/>
        <v>0.91059769563897375</v>
      </c>
      <c r="K88" s="4">
        <f t="shared" si="40"/>
        <v>0.42016961449291057</v>
      </c>
      <c r="L88" s="31">
        <f t="shared" si="49"/>
        <v>0.72464228332127179</v>
      </c>
      <c r="M88" s="4">
        <f t="shared" si="41"/>
        <v>7.3412507587244283E-2</v>
      </c>
      <c r="N88" s="4">
        <f t="shared" si="42"/>
        <v>6.8391701296882365E-2</v>
      </c>
      <c r="O88" s="46">
        <f t="shared" si="43"/>
        <v>-2.8593333080695338E-6</v>
      </c>
      <c r="P88" s="31">
        <f t="shared" si="50"/>
        <v>2.8593333080695338E-6</v>
      </c>
      <c r="Q88" s="4">
        <f t="shared" si="44"/>
        <v>1569.9533208265145</v>
      </c>
      <c r="R88" s="32">
        <f t="shared" si="45"/>
        <v>62.57539903778099</v>
      </c>
      <c r="S88" s="32">
        <f t="shared" si="46"/>
        <v>5748.19206309113</v>
      </c>
      <c r="T88" s="32">
        <f t="shared" si="47"/>
        <v>250.04045588397324</v>
      </c>
    </row>
    <row r="89" spans="6:20">
      <c r="F89" s="32">
        <f t="shared" si="36"/>
        <v>0.2027422826480022</v>
      </c>
      <c r="G89" s="32">
        <f t="shared" si="37"/>
        <v>8.1300449325658764E-3</v>
      </c>
      <c r="H89" s="32">
        <f t="shared" si="48"/>
        <v>4.0100391622210969E-2</v>
      </c>
      <c r="I89" s="32">
        <f t="shared" si="38"/>
        <v>10.923973285781065</v>
      </c>
      <c r="J89" s="30">
        <f t="shared" si="39"/>
        <v>0.88856418694664907</v>
      </c>
      <c r="K89" s="4">
        <f t="shared" si="40"/>
        <v>0.42152839954538784</v>
      </c>
      <c r="L89" s="31">
        <f t="shared" si="49"/>
        <v>0.72869333466693087</v>
      </c>
      <c r="M89" s="4">
        <f t="shared" si="41"/>
        <v>7.0284961722712536E-2</v>
      </c>
      <c r="N89" s="4">
        <f t="shared" si="42"/>
        <v>6.5669391084018452E-2</v>
      </c>
      <c r="O89" s="46">
        <f t="shared" si="43"/>
        <v>-6.9323903284512767E-9</v>
      </c>
      <c r="P89" s="31">
        <f t="shared" si="50"/>
        <v>6.9323903284512767E-9</v>
      </c>
      <c r="Q89" s="4">
        <f t="shared" si="44"/>
        <v>1574.0663725452175</v>
      </c>
      <c r="R89" s="32">
        <f t="shared" si="45"/>
        <v>63.120677978416253</v>
      </c>
      <c r="S89" s="32">
        <f t="shared" si="46"/>
        <v>5783.7866739011106</v>
      </c>
      <c r="T89" s="32">
        <f t="shared" si="47"/>
        <v>252.09107354866347</v>
      </c>
    </row>
    <row r="90" spans="6:20">
      <c r="F90" s="32">
        <f t="shared" si="36"/>
        <v>0.20025462844958358</v>
      </c>
      <c r="G90" s="32">
        <f t="shared" si="37"/>
        <v>8.1162206018615922E-3</v>
      </c>
      <c r="H90" s="32">
        <f t="shared" si="48"/>
        <v>4.0529503186514083E-2</v>
      </c>
      <c r="I90" s="32">
        <f t="shared" si="38"/>
        <v>10.923973285781063</v>
      </c>
      <c r="J90" s="30">
        <f t="shared" si="39"/>
        <v>0.86095754795427626</v>
      </c>
      <c r="K90" s="4">
        <f t="shared" si="40"/>
        <v>0.42295718755969036</v>
      </c>
      <c r="L90" s="31">
        <f t="shared" si="49"/>
        <v>0.73297366926902296</v>
      </c>
      <c r="M90" s="4">
        <f t="shared" si="41"/>
        <v>6.7466765987189731E-2</v>
      </c>
      <c r="N90" s="4">
        <f t="shared" si="42"/>
        <v>6.3202685214088783E-2</v>
      </c>
      <c r="O90" s="46">
        <f t="shared" si="43"/>
        <v>-9.8389076330640535E-9</v>
      </c>
      <c r="P90" s="31">
        <f t="shared" si="50"/>
        <v>9.8389076330640535E-9</v>
      </c>
      <c r="Q90" s="4">
        <f t="shared" si="44"/>
        <v>1567.6428988295654</v>
      </c>
      <c r="R90" s="32">
        <f t="shared" si="45"/>
        <v>63.535787863429057</v>
      </c>
      <c r="S90" s="32">
        <f t="shared" si="46"/>
        <v>5778.6938726192257</v>
      </c>
      <c r="T90" s="32">
        <f t="shared" si="47"/>
        <v>252.60514251479123</v>
      </c>
    </row>
    <row r="91" spans="6:20">
      <c r="F91" s="32">
        <f t="shared" si="36"/>
        <v>0.19656624466635339</v>
      </c>
      <c r="G91" s="32">
        <f t="shared" si="37"/>
        <v>8.103992254210754E-3</v>
      </c>
      <c r="H91" s="32">
        <f t="shared" si="48"/>
        <v>4.1227792024852827E-2</v>
      </c>
      <c r="I91" s="32">
        <f t="shared" si="38"/>
        <v>10.923973285781065</v>
      </c>
      <c r="J91" s="30">
        <f t="shared" si="39"/>
        <v>0.82622789763326243</v>
      </c>
      <c r="K91" s="4">
        <f t="shared" si="40"/>
        <v>0.42455017902456388</v>
      </c>
      <c r="L91" s="31">
        <f t="shared" si="49"/>
        <v>0.73777098115160655</v>
      </c>
      <c r="M91" s="4">
        <f t="shared" si="41"/>
        <v>6.4981493055611253E-2</v>
      </c>
      <c r="N91" s="4">
        <f t="shared" si="42"/>
        <v>6.1016546746900185E-2</v>
      </c>
      <c r="O91" s="46">
        <f t="shared" si="43"/>
        <v>-3.1729172368377689E-6</v>
      </c>
      <c r="P91" s="31">
        <f t="shared" si="50"/>
        <v>3.1729172368377689E-6</v>
      </c>
      <c r="Q91" s="4">
        <f t="shared" si="44"/>
        <v>1547.8556127412055</v>
      </c>
      <c r="R91" s="32">
        <f t="shared" si="45"/>
        <v>63.81466928659556</v>
      </c>
      <c r="S91" s="32">
        <f t="shared" si="46"/>
        <v>5721.9379447845731</v>
      </c>
      <c r="T91" s="32">
        <f t="shared" si="47"/>
        <v>251.19252737530493</v>
      </c>
    </row>
    <row r="92" spans="6:20">
      <c r="F92" s="32">
        <f t="shared" si="36"/>
        <v>0.19118150212906493</v>
      </c>
      <c r="G92" s="32">
        <f t="shared" si="37"/>
        <v>8.0934130963308537E-3</v>
      </c>
      <c r="H92" s="32">
        <f t="shared" si="48"/>
        <v>4.2333662023782317E-2</v>
      </c>
      <c r="I92" s="32">
        <f t="shared" si="38"/>
        <v>10.923973285781065</v>
      </c>
      <c r="J92" s="30">
        <f t="shared" si="39"/>
        <v>0.78224934172693816</v>
      </c>
      <c r="K92" s="4">
        <f t="shared" si="40"/>
        <v>0.42642753877839767</v>
      </c>
      <c r="L92" s="31">
        <f t="shared" si="49"/>
        <v>0.74345887853504433</v>
      </c>
      <c r="M92" s="4">
        <f t="shared" si="41"/>
        <v>6.2874706715889545E-2</v>
      </c>
      <c r="N92" s="4">
        <f t="shared" si="42"/>
        <v>5.9155332532243803E-2</v>
      </c>
      <c r="O92" s="46">
        <f t="shared" si="43"/>
        <v>-2.6513586248722021E-7</v>
      </c>
      <c r="P92" s="31">
        <f t="shared" si="50"/>
        <v>2.6513586248722021E-7</v>
      </c>
      <c r="Q92" s="4">
        <f t="shared" si="44"/>
        <v>1510.646807676158</v>
      </c>
      <c r="R92" s="32">
        <f t="shared" si="45"/>
        <v>63.951211393468149</v>
      </c>
      <c r="S92" s="32">
        <f t="shared" si="46"/>
        <v>5597.8051050918848</v>
      </c>
      <c r="T92" s="32">
        <f t="shared" si="47"/>
        <v>247.29110159352234</v>
      </c>
    </row>
    <row r="93" spans="6:20">
      <c r="F93" s="32">
        <f t="shared" si="36"/>
        <v>0.20732346467484372</v>
      </c>
      <c r="G93" s="32">
        <f t="shared" si="37"/>
        <v>8.2666872456714745E-3</v>
      </c>
      <c r="H93" s="32">
        <f t="shared" si="48"/>
        <v>3.9873379786685287E-2</v>
      </c>
      <c r="I93" s="32">
        <f t="shared" si="38"/>
        <v>10.923973285781065</v>
      </c>
      <c r="J93" s="30">
        <f t="shared" si="39"/>
        <v>0.7259435011379668</v>
      </c>
      <c r="K93" s="4">
        <f t="shared" si="40"/>
        <v>0.42001415918682344</v>
      </c>
      <c r="L93" s="31">
        <f t="shared" si="49"/>
        <v>0.72418002239147283</v>
      </c>
      <c r="M93" s="4">
        <f t="shared" si="41"/>
        <v>5.7126915946889158E-2</v>
      </c>
      <c r="N93" s="4">
        <f t="shared" si="42"/>
        <v>5.4039789437883588E-2</v>
      </c>
      <c r="O93" s="46">
        <f t="shared" si="43"/>
        <v>-8.7776921842142031E-8</v>
      </c>
      <c r="P93" s="31">
        <f t="shared" si="50"/>
        <v>8.7776921842142031E-8</v>
      </c>
      <c r="Q93" s="4">
        <f t="shared" si="44"/>
        <v>1367.3026499971133</v>
      </c>
      <c r="R93" s="32">
        <f t="shared" si="45"/>
        <v>54.51897784667613</v>
      </c>
      <c r="S93" s="32">
        <f t="shared" si="46"/>
        <v>5095.7619911539477</v>
      </c>
      <c r="T93" s="32">
        <f t="shared" si="47"/>
        <v>220.60758334175969</v>
      </c>
    </row>
    <row r="94" spans="6:20">
      <c r="F94" s="32">
        <f t="shared" si="36"/>
        <v>0.22922034616854794</v>
      </c>
      <c r="G94" s="32">
        <f t="shared" si="37"/>
        <v>8.4841695179152226E-3</v>
      </c>
      <c r="H94" s="32">
        <f t="shared" si="48"/>
        <v>3.7013160741310155E-2</v>
      </c>
      <c r="I94" s="32">
        <f t="shared" si="38"/>
        <v>10.923973285781065</v>
      </c>
      <c r="J94" s="30">
        <f t="shared" si="39"/>
        <v>0.65244923174567637</v>
      </c>
      <c r="K94" s="4">
        <f t="shared" si="40"/>
        <v>0.4113374053899001</v>
      </c>
      <c r="L94" s="31">
        <f t="shared" si="49"/>
        <v>0.69876599796925953</v>
      </c>
      <c r="M94" s="4">
        <f t="shared" si="41"/>
        <v>5.1192280490576253E-2</v>
      </c>
      <c r="N94" s="4">
        <f t="shared" si="42"/>
        <v>4.8699254589926744E-2</v>
      </c>
      <c r="O94" s="46">
        <f t="shared" si="43"/>
        <v>-7.0817671105061208E-7</v>
      </c>
      <c r="P94" s="31">
        <f t="shared" si="50"/>
        <v>7.0817671105061208E-7</v>
      </c>
      <c r="Q94" s="4">
        <f t="shared" si="44"/>
        <v>1181.8741886894154</v>
      </c>
      <c r="R94" s="32">
        <f t="shared" si="45"/>
        <v>43.744899321966862</v>
      </c>
      <c r="S94" s="32">
        <f t="shared" si="46"/>
        <v>4430.6850240590438</v>
      </c>
      <c r="T94" s="32">
        <f t="shared" si="47"/>
        <v>187.01932632067988</v>
      </c>
    </row>
    <row r="95" spans="6:20">
      <c r="F95" s="32">
        <f t="shared" si="36"/>
        <v>0.26219247904467352</v>
      </c>
      <c r="G95" s="32">
        <f t="shared" si="37"/>
        <v>8.7633431461189796E-3</v>
      </c>
      <c r="H95" s="32">
        <f t="shared" si="48"/>
        <v>3.3423320066422811E-2</v>
      </c>
      <c r="I95" s="32">
        <f t="shared" si="38"/>
        <v>10.923973285781067</v>
      </c>
      <c r="J95" s="30">
        <f t="shared" si="39"/>
        <v>0.55288288352395887</v>
      </c>
      <c r="K95" s="4">
        <f t="shared" si="40"/>
        <v>0.39849379423243803</v>
      </c>
      <c r="L95" s="31">
        <f t="shared" si="49"/>
        <v>0.6624932384927491</v>
      </c>
      <c r="M95" s="4">
        <f t="shared" si="41"/>
        <v>4.4665292933396161E-2</v>
      </c>
      <c r="N95" s="4">
        <f t="shared" si="42"/>
        <v>4.2755601469229486E-2</v>
      </c>
      <c r="O95" s="46">
        <f t="shared" si="43"/>
        <v>-2.3493602735458197E-7</v>
      </c>
      <c r="P95" s="31">
        <f t="shared" si="50"/>
        <v>2.3493602735458197E-7</v>
      </c>
      <c r="Q95" s="4">
        <f t="shared" si="44"/>
        <v>938.71352147382413</v>
      </c>
      <c r="R95" s="32">
        <f t="shared" si="45"/>
        <v>31.374922478898487</v>
      </c>
      <c r="S95" s="32">
        <f t="shared" si="46"/>
        <v>3541.7105371761995</v>
      </c>
      <c r="T95" s="32">
        <f t="shared" si="47"/>
        <v>144.38957935346284</v>
      </c>
    </row>
    <row r="96" spans="6:20">
      <c r="F96" s="32">
        <f t="shared" si="36"/>
        <v>0.32406815881987783</v>
      </c>
      <c r="G96" s="32">
        <f t="shared" si="37"/>
        <v>9.0883352386136578E-3</v>
      </c>
      <c r="H96" s="32">
        <f t="shared" si="48"/>
        <v>2.8044517769686521E-2</v>
      </c>
      <c r="I96" s="32">
        <f t="shared" si="38"/>
        <v>10.923973285781063</v>
      </c>
      <c r="J96" s="30">
        <f t="shared" si="39"/>
        <v>0.40568062863296606</v>
      </c>
      <c r="K96" s="4">
        <f t="shared" si="40"/>
        <v>0.3748246925339272</v>
      </c>
      <c r="L96" s="31">
        <f t="shared" si="49"/>
        <v>0.59955133873272537</v>
      </c>
      <c r="M96" s="4">
        <f t="shared" si="41"/>
        <v>3.6280387938085995E-2</v>
      </c>
      <c r="N96" s="4">
        <f t="shared" si="42"/>
        <v>3.5010204149741778E-2</v>
      </c>
      <c r="O96" s="46">
        <f t="shared" si="43"/>
        <v>-1.8558320102890491E-7</v>
      </c>
      <c r="P96" s="31">
        <f t="shared" si="50"/>
        <v>1.8558320102890491E-7</v>
      </c>
      <c r="Q96" s="4">
        <f t="shared" si="44"/>
        <v>603.75925407469742</v>
      </c>
      <c r="R96" s="32">
        <f t="shared" si="45"/>
        <v>16.932137129510533</v>
      </c>
      <c r="S96" s="32">
        <f t="shared" si="46"/>
        <v>2296.4164690164289</v>
      </c>
      <c r="T96" s="32">
        <f t="shared" si="47"/>
        <v>88.275415778805993</v>
      </c>
    </row>
    <row r="97" spans="6:20">
      <c r="F97" s="32">
        <f t="shared" si="36"/>
        <v>0.39171753863484032</v>
      </c>
      <c r="G97" s="32">
        <f t="shared" si="37"/>
        <v>9.0486792407363063E-3</v>
      </c>
      <c r="H97" s="32">
        <f t="shared" si="48"/>
        <v>2.3100010462312994E-2</v>
      </c>
      <c r="I97" s="32">
        <f t="shared" si="38"/>
        <v>10.923973285781065</v>
      </c>
      <c r="J97" s="30">
        <f t="shared" si="39"/>
        <v>0.29218049780864469</v>
      </c>
      <c r="K97" s="4">
        <f t="shared" si="40"/>
        <v>0.3485568998932862</v>
      </c>
      <c r="L97" s="31">
        <f t="shared" si="49"/>
        <v>0.53505348331448843</v>
      </c>
      <c r="M97" s="4">
        <f t="shared" si="41"/>
        <v>2.9673817075780262E-2</v>
      </c>
      <c r="N97" s="4">
        <f t="shared" si="42"/>
        <v>2.8818657504618646E-2</v>
      </c>
      <c r="O97" s="46">
        <f t="shared" si="43"/>
        <v>-2.5629054983822286E-7</v>
      </c>
      <c r="P97" s="31">
        <f t="shared" si="50"/>
        <v>2.5629054983822286E-7</v>
      </c>
      <c r="Q97" s="4">
        <f t="shared" si="44"/>
        <v>372.15053448248602</v>
      </c>
      <c r="R97" s="32">
        <f t="shared" si="45"/>
        <v>8.5966812401007999</v>
      </c>
      <c r="S97" s="32">
        <f t="shared" si="46"/>
        <v>1424.395115185308</v>
      </c>
      <c r="T97" s="32">
        <f t="shared" si="47"/>
        <v>51.540216937935512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10.923973285781063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L193:L194"/>
    <mergeCell ref="L196:L197"/>
    <mergeCell ref="L198:L199"/>
    <mergeCell ref="L201:L205"/>
    <mergeCell ref="H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34E3-6F4B-40F5-BF3E-449BB44112AE}">
  <sheetPr codeName="Sheet8"/>
  <dimension ref="A1:AF249"/>
  <sheetViews>
    <sheetView zoomScale="40" zoomScaleNormal="40" workbookViewId="0">
      <selection activeCell="G13" sqref="G13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4" max="14" width="14" bestFit="1" customWidth="1"/>
    <col min="15" max="15" width="6.2851562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0.6</v>
      </c>
      <c r="H2" s="81" t="s">
        <v>4</v>
      </c>
      <c r="I2" s="81"/>
      <c r="J2" s="81"/>
      <c r="L2" s="63" t="s">
        <v>5</v>
      </c>
      <c r="M2" s="61">
        <f>AVERAGE(S3:S4)</f>
        <v>1.5079390497126157E-7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2.1599999999999997</v>
      </c>
      <c r="H3" s="5" t="s">
        <v>14</v>
      </c>
      <c r="I3" s="1">
        <f>((0.02/2)*(S57+2*SUM(S58:S96)+S97)+((F53-F52)/2)*(S96+S97))*B6</f>
        <v>293.28724877065127</v>
      </c>
      <c r="J3" s="1" t="s">
        <v>15</v>
      </c>
      <c r="L3" s="63" t="s">
        <v>16</v>
      </c>
      <c r="M3" s="61">
        <f>AVERAGE(T3:T4)</f>
        <v>-1.2566158747605117E-7</v>
      </c>
      <c r="O3" s="50">
        <f>0.75*PI()*$B$8*J40*$B$5/$B$10*(SQRT(1+($F$2/((0.75*PI())))^2))</f>
        <v>1361455.3316868844</v>
      </c>
      <c r="P3" s="1">
        <f>2*(1+2*C40)*(((0.044)/((O3)^(1/6)))-((5)/((O3)^(2/3))))</f>
        <v>8.2896426067352209E-3</v>
      </c>
      <c r="Q3" s="1">
        <f>2*(1+2*L40)*((0.044/(K40^(1/6)))-(5/(K40^(2/3))))</f>
        <v>8.3014000420631815E-3</v>
      </c>
      <c r="R3" s="1">
        <f>P3-Q3</f>
        <v>-1.1757435327960572E-5</v>
      </c>
      <c r="S3" s="61">
        <f>-R3*0.3*($B$4)*(I40*$B$2)</f>
        <v>1.0789741964779842E-5</v>
      </c>
      <c r="T3" s="61">
        <f>R3*0.25*(I40*$B$2)</f>
        <v>-8.9914516373165354E-6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12.655679089614082</v>
      </c>
      <c r="J4" s="1" t="s">
        <v>20</v>
      </c>
      <c r="L4" s="63" t="s">
        <v>21</v>
      </c>
      <c r="M4" s="61">
        <f>I5-M2</f>
        <v>0.39288507400388534</v>
      </c>
      <c r="O4" s="50">
        <f>0.75*PI()*$B$8*J41*$B$5/$B$10*(SQRT(1+($F$2/((0.75*PI())))^2))</f>
        <v>1344859.6429196526</v>
      </c>
      <c r="P4" s="1">
        <f>2*(1+2*C41)*(((0.044)/((O4)^(1/6)))-((5)/((O4)^(2/3))))</f>
        <v>8.2645243272674983E-3</v>
      </c>
      <c r="Q4" s="1">
        <f>2*(1+2*L41)*((0.044/(K41^(1/6)))-(5/(K41^(2/3))))</f>
        <v>8.2529544956731031E-3</v>
      </c>
      <c r="R4" s="1">
        <f>P4-Q4</f>
        <v>1.1569831594395244E-5</v>
      </c>
      <c r="S4" s="61">
        <f>-R4*0.3*($B$4)*(I41*$B$2)</f>
        <v>-1.0488154154837319E-5</v>
      </c>
      <c r="T4" s="61">
        <f>R4*0.25*(I41*$B$2)</f>
        <v>8.7401284623644331E-6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0.39288522479779031</v>
      </c>
      <c r="J5" s="1" t="s">
        <v>24</v>
      </c>
      <c r="L5" s="63" t="s">
        <v>25</v>
      </c>
      <c r="M5" s="61">
        <f>I6-M3</f>
        <v>7.06394810053875E-2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7.0639355343800017E-2</v>
      </c>
      <c r="J6" s="1" t="s">
        <v>24</v>
      </c>
      <c r="L6" s="63" t="s">
        <v>29</v>
      </c>
      <c r="M6" s="61">
        <f>10*M5</f>
        <v>0.70639481005387506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0.70639355343800014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0.53111718211477432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3.1276193696683618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345017.55262070609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0.76234753416487455</v>
      </c>
      <c r="P13" s="43">
        <v>0.99452586487182859</v>
      </c>
      <c r="Q13" s="38">
        <f>N13-P13</f>
        <v>1.5288345814444271E-2</v>
      </c>
      <c r="R13" s="45">
        <f>DEGREES(N13)</f>
        <v>57.858092364657949</v>
      </c>
      <c r="S13" s="45">
        <f t="shared" ref="S13:U28" si="3">DEGREES(O13)</f>
        <v>43.679296229852646</v>
      </c>
      <c r="T13" s="45">
        <f t="shared" si="3"/>
        <v>56.982134673753798</v>
      </c>
      <c r="U13" s="45">
        <f t="shared" si="3"/>
        <v>0.87595769090415387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3.2949123713757413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373126.91209873446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0.71491883729722949</v>
      </c>
      <c r="P14" s="43">
        <v>0.95204584410800019</v>
      </c>
      <c r="Q14" s="38">
        <f t="shared" ref="Q14:Q54" si="10">N14-P14</f>
        <v>1.3988583441401858E-2</v>
      </c>
      <c r="R14" s="45">
        <f t="shared" ref="R14:U54" si="11">DEGREES(N14)</f>
        <v>55.34969556291724</v>
      </c>
      <c r="S14" s="45">
        <f t="shared" si="3"/>
        <v>40.961832071531234</v>
      </c>
      <c r="T14" s="45">
        <f t="shared" si="3"/>
        <v>54.548208770358322</v>
      </c>
      <c r="U14" s="45">
        <f t="shared" si="3"/>
        <v>0.8014867925589152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3.4688932250785118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402993.62582961965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0.67215923373855435</v>
      </c>
      <c r="P15" s="43">
        <v>0.91266937417310678</v>
      </c>
      <c r="Q15" s="38">
        <f t="shared" si="10"/>
        <v>1.2082080071791568E-2</v>
      </c>
      <c r="R15" s="45">
        <f t="shared" si="11"/>
        <v>52.984355426817935</v>
      </c>
      <c r="S15" s="45">
        <f t="shared" si="3"/>
        <v>38.511887253966577</v>
      </c>
      <c r="T15" s="45">
        <f t="shared" si="3"/>
        <v>52.292103230965154</v>
      </c>
      <c r="U15" s="45">
        <f t="shared" si="3"/>
        <v>0.69225219585277553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3.6486053414115345</v>
      </c>
      <c r="I16" s="34">
        <f t="shared" si="1"/>
        <v>0.58559340000000004</v>
      </c>
      <c r="J16" s="33">
        <f t="shared" si="6"/>
        <v>0.140542416</v>
      </c>
      <c r="K16" s="33">
        <f t="shared" si="7"/>
        <v>434562.5506037983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0.63354688501661904</v>
      </c>
      <c r="P16" s="43">
        <v>0.87622783574663532</v>
      </c>
      <c r="Q16" s="38">
        <f t="shared" si="10"/>
        <v>9.6588122728473724E-3</v>
      </c>
      <c r="R16" s="45">
        <f t="shared" si="11"/>
        <v>50.757566058507848</v>
      </c>
      <c r="S16" s="45">
        <f t="shared" si="3"/>
        <v>36.299562635112324</v>
      </c>
      <c r="T16" s="45">
        <f t="shared" si="3"/>
        <v>50.204156880164533</v>
      </c>
      <c r="U16" s="45">
        <f t="shared" si="3"/>
        <v>0.5534091783433166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3.833242716837594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467785.70781378308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0.59860621061258046</v>
      </c>
      <c r="P17" s="43">
        <v>0.84253246543034488</v>
      </c>
      <c r="Q17" s="38">
        <f t="shared" si="10"/>
        <v>6.8085817185645769E-3</v>
      </c>
      <c r="R17" s="45">
        <f t="shared" si="11"/>
        <v>48.663657368854373</v>
      </c>
      <c r="S17" s="45">
        <f t="shared" si="3"/>
        <v>34.297609458420126</v>
      </c>
      <c r="T17" s="45">
        <f t="shared" si="3"/>
        <v>48.273554371910691</v>
      </c>
      <c r="U17" s="45">
        <f t="shared" si="3"/>
        <v>0.39010299694367911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4.0221271204961466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502621.63885884936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0.56691150494100939</v>
      </c>
      <c r="P18" s="43">
        <v>0.8113900978247911</v>
      </c>
      <c r="Q18" s="38">
        <f t="shared" si="10"/>
        <v>3.6122128107980433E-3</v>
      </c>
      <c r="R18" s="45">
        <f t="shared" si="11"/>
        <v>46.696192692829342</v>
      </c>
      <c r="S18" s="45">
        <f t="shared" si="3"/>
        <v>32.481636590529753</v>
      </c>
      <c r="T18" s="45">
        <f t="shared" si="3"/>
        <v>46.489228144067525</v>
      </c>
      <c r="U18" s="45">
        <f t="shared" si="3"/>
        <v>0.20696454876181605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4.2146875897393965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538976.53490812611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0.53808612211758833</v>
      </c>
      <c r="P19" s="43">
        <v>0.77956652044394503</v>
      </c>
      <c r="Q19" s="38">
        <f t="shared" si="10"/>
        <v>3.1838539984608838E-3</v>
      </c>
      <c r="R19" s="45">
        <f t="shared" si="11"/>
        <v>44.848292867834715</v>
      </c>
      <c r="S19" s="45">
        <f t="shared" si="3"/>
        <v>30.830063811898832</v>
      </c>
      <c r="T19" s="45">
        <f t="shared" si="3"/>
        <v>44.665871471137059</v>
      </c>
      <c r="U19" s="45">
        <f t="shared" si="3"/>
        <v>0.18242139669766033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4.4104426584194982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576872.44413349882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0.51179927077705145</v>
      </c>
      <c r="P20" s="43">
        <v>0.74993660714053934</v>
      </c>
      <c r="Q20" s="38">
        <f t="shared" si="10"/>
        <v>2.5252893473213245E-3</v>
      </c>
      <c r="R20" s="45">
        <f t="shared" si="11"/>
        <v>43.112890913164236</v>
      </c>
      <c r="S20" s="45">
        <f t="shared" si="3"/>
        <v>29.323938173398258</v>
      </c>
      <c r="T20" s="45">
        <f t="shared" si="3"/>
        <v>42.968202491513381</v>
      </c>
      <c r="U20" s="45">
        <f t="shared" si="3"/>
        <v>0.14468842165085818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4.6089852967589398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616282.89147182018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0.48776170745871117</v>
      </c>
      <c r="P21" s="43">
        <v>0.72232026324050647</v>
      </c>
      <c r="Q21" s="38">
        <f t="shared" si="10"/>
        <v>1.6933650456565363E-3</v>
      </c>
      <c r="R21" s="45">
        <f t="shared" si="11"/>
        <v>41.482925210750736</v>
      </c>
      <c r="S21" s="45">
        <f t="shared" si="3"/>
        <v>27.946687245478877</v>
      </c>
      <c r="T21" s="45">
        <f t="shared" si="3"/>
        <v>41.385902540459639</v>
      </c>
      <c r="U21" s="45">
        <f t="shared" si="3"/>
        <v>9.7022670291097485E-2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4.8099703270087071</v>
      </c>
      <c r="I22" s="34">
        <f t="shared" si="1"/>
        <v>0.671763</v>
      </c>
      <c r="J22" s="33">
        <f t="shared" si="6"/>
        <v>0.16122312</v>
      </c>
      <c r="K22" s="33">
        <f t="shared" si="7"/>
        <v>657185.10443030857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0.4657210998158407</v>
      </c>
      <c r="P22" s="43">
        <v>0.69655138221249102</v>
      </c>
      <c r="Q22" s="38">
        <f t="shared" si="10"/>
        <v>7.3349605284156461E-4</v>
      </c>
      <c r="R22" s="45">
        <f t="shared" si="11"/>
        <v>39.951480642896946</v>
      </c>
      <c r="S22" s="45">
        <f t="shared" si="3"/>
        <v>26.683853449638612</v>
      </c>
      <c r="T22" s="45">
        <f t="shared" si="3"/>
        <v>39.909454414779617</v>
      </c>
      <c r="U22" s="45">
        <f t="shared" si="3"/>
        <v>4.2026228117326467E-2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5.0131039971357954</v>
      </c>
      <c r="I23" s="34">
        <f t="shared" si="1"/>
        <v>0.68610199999999999</v>
      </c>
      <c r="J23" s="33">
        <f t="shared" si="6"/>
        <v>0.16466448</v>
      </c>
      <c r="K23" s="33">
        <f t="shared" si="7"/>
        <v>699559.46006295539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0.44545749391059813</v>
      </c>
      <c r="P23" s="43">
        <v>0.67247676627953312</v>
      </c>
      <c r="Q23" s="38">
        <f t="shared" si="10"/>
        <v>-3.1753254097877104E-4</v>
      </c>
      <c r="R23" s="45">
        <f t="shared" si="11"/>
        <v>38.511887253966577</v>
      </c>
      <c r="S23" s="45">
        <f t="shared" si="3"/>
        <v>25.522834353551843</v>
      </c>
      <c r="T23" s="45">
        <f t="shared" si="3"/>
        <v>38.530080528422722</v>
      </c>
      <c r="U23" s="45">
        <f t="shared" si="3"/>
        <v>-1.8193274456148444E-2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5.2181353838247642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740546.80674380728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0.42677910917556383</v>
      </c>
      <c r="P24" s="43">
        <v>0.64943352742864147</v>
      </c>
      <c r="Q24" s="38">
        <f t="shared" si="10"/>
        <v>-9.0783163177932114E-4</v>
      </c>
      <c r="R24" s="45">
        <f t="shared" si="11"/>
        <v>37.157785274945311</v>
      </c>
      <c r="S24" s="45">
        <f t="shared" si="3"/>
        <v>24.452641740112796</v>
      </c>
      <c r="T24" s="45">
        <f t="shared" si="3"/>
        <v>37.209800195954742</v>
      </c>
      <c r="U24" s="45">
        <f t="shared" si="3"/>
        <v>-5.201492100942972E-2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5.4248493195829557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782749.48549745476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0.40951855788112085</v>
      </c>
      <c r="P25" s="43">
        <v>0.62783054558280171</v>
      </c>
      <c r="Q25" s="38">
        <f t="shared" si="10"/>
        <v>-1.5511840100607133E-3</v>
      </c>
      <c r="R25" s="45">
        <f t="shared" si="11"/>
        <v>35.883164214265733</v>
      </c>
      <c r="S25" s="45">
        <f t="shared" si="3"/>
        <v>23.463684998872143</v>
      </c>
      <c r="T25" s="45">
        <f t="shared" si="3"/>
        <v>35.972040511290388</v>
      </c>
      <c r="U25" s="45">
        <f t="shared" si="3"/>
        <v>-8.8876297024657505E-2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5.6330605761757777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826152.30215017835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0.39352951292200344</v>
      </c>
      <c r="P26" s="43">
        <v>0.60755117840851025</v>
      </c>
      <c r="Q26" s="38">
        <f t="shared" si="10"/>
        <v>-2.2294121031251057E-3</v>
      </c>
      <c r="R26" s="45">
        <f t="shared" si="11"/>
        <v>34.682382456702889</v>
      </c>
      <c r="S26" s="45">
        <f t="shared" si="3"/>
        <v>22.547580204269789</v>
      </c>
      <c r="T26" s="45">
        <f t="shared" si="3"/>
        <v>34.810118361007348</v>
      </c>
      <c r="U26" s="45">
        <f t="shared" si="3"/>
        <v>-0.1277359043044532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5.8426090771146413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870742.05372598872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0.37868380805580959</v>
      </c>
      <c r="P27" s="43">
        <v>0.5884876796155325</v>
      </c>
      <c r="Q27" s="38">
        <f t="shared" si="10"/>
        <v>-2.9267032933265602E-3</v>
      </c>
      <c r="R27" s="45">
        <f t="shared" si="11"/>
        <v>33.550172590822328</v>
      </c>
      <c r="S27" s="45">
        <f t="shared" si="3"/>
        <v>21.696983971540053</v>
      </c>
      <c r="T27" s="45">
        <f t="shared" si="3"/>
        <v>33.71786033741698</v>
      </c>
      <c r="U27" s="45">
        <f t="shared" si="3"/>
        <v>-0.16768774659465049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6.0533559501758614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916507.2290445891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0.36486893516389718</v>
      </c>
      <c r="P28" s="43">
        <v>0.5705430741230908</v>
      </c>
      <c r="Q28" s="38">
        <f t="shared" si="10"/>
        <v>-3.6315691820814067E-3</v>
      </c>
      <c r="R28" s="45">
        <f t="shared" si="11"/>
        <v>32.481636590529753</v>
      </c>
      <c r="S28" s="45">
        <f t="shared" si="3"/>
        <v>20.905450060323783</v>
      </c>
      <c r="T28" s="45">
        <v>0</v>
      </c>
      <c r="U28" s="45">
        <f t="shared" si="3"/>
        <v>-0.208073587143041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6.2651802647255979</v>
      </c>
      <c r="I29" s="34">
        <f t="shared" si="1"/>
        <v>0.75179680000000004</v>
      </c>
      <c r="J29" s="33">
        <f t="shared" si="6"/>
        <v>0.180431232</v>
      </c>
      <c r="K29" s="33">
        <f t="shared" si="7"/>
        <v>957995.07954790315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0.35198589530345131</v>
      </c>
      <c r="P29" s="43">
        <v>0.55344313934877132</v>
      </c>
      <c r="Q29" s="38">
        <f t="shared" si="10"/>
        <v>-4.1490323541854002E-3</v>
      </c>
      <c r="R29" s="45">
        <f t="shared" si="11"/>
        <v>31.472234042197247</v>
      </c>
      <c r="S29" s="45">
        <f t="shared" si="11"/>
        <v>20.167306249021426</v>
      </c>
      <c r="T29" s="45">
        <f t="shared" si="11"/>
        <v>31.709956085155298</v>
      </c>
      <c r="U29" s="45">
        <f t="shared" si="11"/>
        <v>-0.23772204295805158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6.477976327366072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1000269.726682075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0.33994735911561624</v>
      </c>
      <c r="P30" s="43">
        <v>0.53731032476618945</v>
      </c>
      <c r="Q30" s="38">
        <f t="shared" si="10"/>
        <v>-4.6748305156366632E-3</v>
      </c>
      <c r="R30" s="45">
        <f t="shared" si="11"/>
        <v>30.517765839421301</v>
      </c>
      <c r="S30" s="45">
        <f t="shared" si="11"/>
        <v>19.477548933942966</v>
      </c>
      <c r="T30" s="45">
        <f t="shared" si="11"/>
        <v>30.785613897906249</v>
      </c>
      <c r="U30" s="45">
        <f t="shared" si="11"/>
        <v>-0.26784805848494719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6.6916514332976007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1043321.0981272099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0.3286760944262001</v>
      </c>
      <c r="P31" s="43">
        <v>0.52207146178985586</v>
      </c>
      <c r="Q31" s="38">
        <f t="shared" si="10"/>
        <v>-5.2034585653832899E-3</v>
      </c>
      <c r="R31" s="45">
        <f t="shared" si="11"/>
        <v>29.614355150116502</v>
      </c>
      <c r="S31" s="45">
        <f t="shared" si="11"/>
        <v>18.831753037464587</v>
      </c>
      <c r="T31" s="45">
        <f t="shared" si="11"/>
        <v>29.912491364784163</v>
      </c>
      <c r="U31" s="45">
        <f t="shared" si="11"/>
        <v>-0.29813621466766066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6.9061239903453009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1087140.3135328251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0.31810362277854831</v>
      </c>
      <c r="P32" s="43">
        <v>0.50766082947527269</v>
      </c>
      <c r="Q32" s="38">
        <f t="shared" si="10"/>
        <v>-5.7315910589346153E-3</v>
      </c>
      <c r="R32" s="45">
        <f t="shared" si="11"/>
        <v>28.758426975471835</v>
      </c>
      <c r="S32" s="45">
        <f t="shared" si="11"/>
        <v>18.225995033032415</v>
      </c>
      <c r="T32" s="45">
        <f t="shared" si="11"/>
        <v>29.086822953043708</v>
      </c>
      <c r="U32" s="45">
        <f t="shared" si="11"/>
        <v>-0.32839597757187172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7.1213219484673278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1131719.5184474518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0.30816907111598496</v>
      </c>
      <c r="P33" s="43">
        <v>0.4940179508347623</v>
      </c>
      <c r="Q33" s="38">
        <f t="shared" si="10"/>
        <v>-6.2562433760511293E-3</v>
      </c>
      <c r="R33" s="45">
        <f t="shared" si="11"/>
        <v>27.946687245478877</v>
      </c>
      <c r="S33" s="45">
        <f t="shared" si="11"/>
        <v>17.65678715141286</v>
      </c>
      <c r="T33" s="45">
        <f t="shared" si="11"/>
        <v>28.305143586533283</v>
      </c>
      <c r="U33" s="45">
        <f t="shared" si="11"/>
        <v>-0.35845634105440727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7.3371814803678239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1166630.9569221346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0.29881818930416382</v>
      </c>
      <c r="P34" s="43">
        <v>0.48094585280541219</v>
      </c>
      <c r="Q34" s="38">
        <f t="shared" si="10"/>
        <v>-6.6333931195791673E-3</v>
      </c>
      <c r="R34" s="45">
        <f t="shared" si="11"/>
        <v>27.176102110467237</v>
      </c>
      <c r="S34" s="45">
        <f t="shared" si="11"/>
        <v>17.121021088869863</v>
      </c>
      <c r="T34" s="45">
        <f t="shared" si="11"/>
        <v>27.556167540070241</v>
      </c>
      <c r="U34" s="45">
        <f t="shared" si="11"/>
        <v>-0.38006542960300527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7.553645869142473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1201674.3392560312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0.29000250835622587</v>
      </c>
      <c r="P35" s="43">
        <v>0.46855364721752335</v>
      </c>
      <c r="Q35" s="38">
        <f t="shared" si="10"/>
        <v>-7.0209113224075081E-3</v>
      </c>
      <c r="R35" s="45">
        <f t="shared" si="11"/>
        <v>26.443877873916211</v>
      </c>
      <c r="S35" s="45">
        <f t="shared" si="11"/>
        <v>16.615919777019133</v>
      </c>
      <c r="T35" s="45">
        <f t="shared" si="11"/>
        <v>26.846146461025775</v>
      </c>
      <c r="U35" s="45">
        <f t="shared" si="11"/>
        <v>-0.40226858710956381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7.7706645671656833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1236841.7700162875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0.28167861796564941</v>
      </c>
      <c r="P36" s="43">
        <v>0.45679757490662976</v>
      </c>
      <c r="Q36" s="38">
        <f t="shared" si="10"/>
        <v>-7.4199406030042714E-3</v>
      </c>
      <c r="R36" s="45">
        <f t="shared" si="11"/>
        <v>25.747441853171065</v>
      </c>
      <c r="S36" s="45">
        <f t="shared" si="11"/>
        <v>16.138995988509599</v>
      </c>
      <c r="T36" s="45">
        <f t="shared" si="11"/>
        <v>26.172573133960967</v>
      </c>
      <c r="U36" s="45">
        <f t="shared" si="11"/>
        <v>-0.42513128078989981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7.988192397083699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1272126.1922612065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0.27380754522606421</v>
      </c>
      <c r="P37" s="43">
        <v>0.44563720697255677</v>
      </c>
      <c r="Q37" s="38">
        <f t="shared" si="10"/>
        <v>-7.8314112928465907E-3</v>
      </c>
      <c r="R37" s="45">
        <f t="shared" si="11"/>
        <v>25.084424338814244</v>
      </c>
      <c r="S37" s="45">
        <f t="shared" si="11"/>
        <v>15.688016740290891</v>
      </c>
      <c r="T37" s="45">
        <f t="shared" si="11"/>
        <v>25.533131153525446</v>
      </c>
      <c r="U37" s="45">
        <f t="shared" si="11"/>
        <v>-0.44870681471120122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8.2061888711312179</v>
      </c>
      <c r="I38" s="34">
        <f t="shared" si="1"/>
        <v>0.78339000000000003</v>
      </c>
      <c r="J38" s="33">
        <f t="shared" si="6"/>
        <v>0.1880136</v>
      </c>
      <c r="K38" s="33">
        <f t="shared" si="7"/>
        <v>1307521.2813062004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0.26635421923700692</v>
      </c>
      <c r="P38" s="43">
        <v>0.43503745263148397</v>
      </c>
      <c r="Q38" s="38">
        <f t="shared" si="10"/>
        <v>-8.2583434559200808E-3</v>
      </c>
      <c r="R38" s="45">
        <f t="shared" si="11"/>
        <v>24.452641740112796</v>
      </c>
      <c r="S38" s="45">
        <f t="shared" si="11"/>
        <v>15.260972617782738</v>
      </c>
      <c r="T38" s="45">
        <f t="shared" si="11"/>
        <v>24.925809965906499</v>
      </c>
      <c r="U38" s="45">
        <f t="shared" si="11"/>
        <v>-0.47316822579370321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8.4246176093019418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1326351.234629926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0.25928700869703208</v>
      </c>
      <c r="P39" s="43">
        <v>0.4247669780262055</v>
      </c>
      <c r="Q39" s="38">
        <f t="shared" si="10"/>
        <v>-8.5045386661939948E-3</v>
      </c>
      <c r="R39" s="45">
        <f t="shared" si="11"/>
        <v>23.850080945149021</v>
      </c>
      <c r="S39" s="45">
        <f t="shared" si="11"/>
        <v>14.856051280911808</v>
      </c>
      <c r="T39" s="45">
        <f t="shared" si="11"/>
        <v>24.337355117427755</v>
      </c>
      <c r="U39" s="45">
        <f t="shared" si="11"/>
        <v>-0.48727417227873437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8.6434458403852705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1344415.0439290728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0.25257732161801916</v>
      </c>
      <c r="P40" s="43">
        <v>0.41500728892637273</v>
      </c>
      <c r="Q40" s="38">
        <f t="shared" si="10"/>
        <v>-8.7839146830143711E-3</v>
      </c>
      <c r="R40" s="45">
        <f t="shared" si="11"/>
        <v>23.274884883707784</v>
      </c>
      <c r="S40" s="45">
        <f t="shared" si="11"/>
        <v>14.471614529430907</v>
      </c>
      <c r="T40" s="45">
        <f t="shared" si="11"/>
        <v>23.778166122647502</v>
      </c>
      <c r="U40" s="45">
        <f t="shared" si="11"/>
        <v>-0.50328123893971777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8.8626439726989492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1361705.8902573825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0.24619925800592848</v>
      </c>
      <c r="P41" s="43">
        <v>0.4057364656910743</v>
      </c>
      <c r="Q41" s="38">
        <f t="shared" si="10"/>
        <v>-9.1044720768176934E-3</v>
      </c>
      <c r="R41" s="45">
        <f t="shared" si="11"/>
        <v>22.725339253956722</v>
      </c>
      <c r="S41" s="45">
        <f t="shared" si="11"/>
        <v>14.106178402992146</v>
      </c>
      <c r="T41" s="45">
        <f t="shared" si="11"/>
        <v>23.246987078653085</v>
      </c>
      <c r="U41" s="45">
        <f t="shared" si="11"/>
        <v>-0.52164782469636128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9.0821852236337399</v>
      </c>
      <c r="I42" s="34">
        <f t="shared" si="1"/>
        <v>0.74610200000000004</v>
      </c>
      <c r="J42" s="33">
        <f t="shared" si="6"/>
        <v>0.17906448</v>
      </c>
      <c r="K42" s="33">
        <f t="shared" si="7"/>
        <v>1378217.605367508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0.24012930779018493</v>
      </c>
      <c r="P42" s="43">
        <v>0.39693776621147997</v>
      </c>
      <c r="Q42" s="38">
        <f t="shared" si="10"/>
        <v>-9.4771095027583185E-3</v>
      </c>
      <c r="R42" s="45">
        <f t="shared" si="11"/>
        <v>22.199860356776998</v>
      </c>
      <c r="S42" s="45">
        <f t="shared" si="11"/>
        <v>13.758395873775518</v>
      </c>
      <c r="T42" s="45">
        <f t="shared" si="11"/>
        <v>22.742858733268374</v>
      </c>
      <c r="U42" s="45">
        <f t="shared" si="11"/>
        <v>-0.54299837649137783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9.3020452989864317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1393944.5970279097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0.23434608748833613</v>
      </c>
      <c r="P43" s="43">
        <v>0.38859801008176537</v>
      </c>
      <c r="Q43" s="38">
        <f t="shared" si="10"/>
        <v>-9.9142020259557762E-3</v>
      </c>
      <c r="R43" s="45">
        <f t="shared" si="11"/>
        <v>21.696983971540053</v>
      </c>
      <c r="S43" s="45">
        <f t="shared" si="11"/>
        <v>13.427041758485206</v>
      </c>
      <c r="T43" s="45">
        <f t="shared" si="11"/>
        <v>22.265025904867372</v>
      </c>
      <c r="U43" s="45">
        <f t="shared" si="11"/>
        <v>-0.56804193332731623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9.5222021145757338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1378747.5974813909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0.22883011010154711</v>
      </c>
      <c r="P44" s="43">
        <v>0.37980670664842175</v>
      </c>
      <c r="Q44" s="38">
        <f t="shared" si="10"/>
        <v>-9.5289063912090133E-3</v>
      </c>
      <c r="R44" s="45">
        <f t="shared" si="11"/>
        <v>21.2153552021264</v>
      </c>
      <c r="S44" s="45">
        <f t="shared" si="11"/>
        <v>13.110999534332596</v>
      </c>
      <c r="T44" s="45">
        <f t="shared" si="11"/>
        <v>21.761321321717912</v>
      </c>
      <c r="U44" s="45">
        <f t="shared" si="11"/>
        <v>-0.54596611959151264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9.7426355538784311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1361360.9895957985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0.22356358358160264</v>
      </c>
      <c r="P45" s="43">
        <v>0.37146354188658909</v>
      </c>
      <c r="Q45" s="38">
        <f t="shared" si="10"/>
        <v>-9.2428094540573658E-3</v>
      </c>
      <c r="R45" s="45">
        <f t="shared" si="11"/>
        <v>20.753719220521525</v>
      </c>
      <c r="S45" s="45">
        <f t="shared" si="11"/>
        <v>12.809249792046057</v>
      </c>
      <c r="T45" s="45">
        <f t="shared" si="11"/>
        <v>21.283293193082628</v>
      </c>
      <c r="U45" s="45">
        <f t="shared" si="11"/>
        <v>-0.52957397256110361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9.9633272564436073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1341778.1010726292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0.2185302339183664</v>
      </c>
      <c r="P46" s="43">
        <v>0.36358181614959117</v>
      </c>
      <c r="Q46" s="38">
        <f t="shared" si="10"/>
        <v>-9.0895130709735539E-3</v>
      </c>
      <c r="R46" s="45">
        <f t="shared" si="11"/>
        <v>20.310912836277229</v>
      </c>
      <c r="S46" s="45">
        <f t="shared" si="11"/>
        <v>12.520860099529026</v>
      </c>
      <c r="T46" s="45">
        <f t="shared" si="11"/>
        <v>20.83170357307301</v>
      </c>
      <c r="U46" s="45">
        <f t="shared" si="11"/>
        <v>-0.52079073679578058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10.184260432683299</v>
      </c>
      <c r="I47" s="34">
        <f t="shared" si="1"/>
        <v>0.6372544</v>
      </c>
      <c r="J47" s="33">
        <f t="shared" si="6"/>
        <v>0.15294105599999999</v>
      </c>
      <c r="K47" s="33">
        <f t="shared" si="7"/>
        <v>1319992.8348759329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0.21371514949080461</v>
      </c>
      <c r="P47" s="43">
        <v>0.35619013240366582</v>
      </c>
      <c r="Q47" s="38">
        <f t="shared" si="10"/>
        <v>-9.1164562678679451E-3</v>
      </c>
      <c r="R47" s="45">
        <f t="shared" si="11"/>
        <v>19.885856822671617</v>
      </c>
      <c r="S47" s="45">
        <f t="shared" si="11"/>
        <v>12.244976083830569</v>
      </c>
      <c r="T47" s="45">
        <f t="shared" si="11"/>
        <v>20.408191290936035</v>
      </c>
      <c r="U47" s="45">
        <f t="shared" si="11"/>
        <v>-0.52233446826441909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10.405419701332359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1295999.6092401359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0.20910464382373306</v>
      </c>
      <c r="P48" s="43">
        <v>0.34934116571132834</v>
      </c>
      <c r="Q48" s="38">
        <f t="shared" si="10"/>
        <v>-9.3938065957120953E-3</v>
      </c>
      <c r="R48" s="45">
        <f t="shared" si="11"/>
        <v>19.477548933942966</v>
      </c>
      <c r="S48" s="45">
        <f t="shared" si="11"/>
        <v>11.980813567686221</v>
      </c>
      <c r="T48" s="45">
        <f t="shared" si="11"/>
        <v>20.015774405439423</v>
      </c>
      <c r="U48" s="45">
        <f t="shared" si="11"/>
        <v>-0.53822547149645872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10.626790946445833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1058857.1962979587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0.20468613431223662</v>
      </c>
      <c r="P49" s="43">
        <v>0.33757445980903389</v>
      </c>
      <c r="Q49" s="38">
        <f t="shared" si="10"/>
        <v>-4.4773675925495748E-3</v>
      </c>
      <c r="R49" s="45">
        <f t="shared" si="11"/>
        <v>19.085057552084535</v>
      </c>
      <c r="S49" s="45">
        <f t="shared" si="11"/>
        <v>11.727651620939064</v>
      </c>
      <c r="T49" s="45">
        <f t="shared" si="11"/>
        <v>19.341591818466277</v>
      </c>
      <c r="U49" s="45">
        <f t="shared" si="11"/>
        <v>-0.25653426638174065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10.84836119128051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810700.90020464058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0.20044803482941448</v>
      </c>
      <c r="P50" s="43">
        <v>0.32522837694357432</v>
      </c>
      <c r="Q50" s="38">
        <f t="shared" si="10"/>
        <v>1.2793704865317057E-3</v>
      </c>
      <c r="R50" s="45">
        <f t="shared" si="11"/>
        <v>18.707515906068526</v>
      </c>
      <c r="S50" s="45">
        <f t="shared" si="11"/>
        <v>11.484826407416778</v>
      </c>
      <c r="T50" s="45">
        <f t="shared" si="11"/>
        <v>18.634213376756662</v>
      </c>
      <c r="U50" s="45">
        <f t="shared" si="11"/>
        <v>7.3302529311865469E-2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11.070118486806255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551515.2543556079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0.19637966043166585</v>
      </c>
      <c r="P51" s="43">
        <v>0.31149967440936766</v>
      </c>
      <c r="Q51" s="38">
        <f t="shared" si="10"/>
        <v>8.6655623096842938E-3</v>
      </c>
      <c r="R51" s="45">
        <f t="shared" si="11"/>
        <v>18.344116810808607</v>
      </c>
      <c r="S51" s="45">
        <f t="shared" si="11"/>
        <v>11.251725724946704</v>
      </c>
      <c r="T51" s="45">
        <f t="shared" si="11"/>
        <v>17.84761666335606</v>
      </c>
      <c r="U51" s="45">
        <f t="shared" si="11"/>
        <v>0.49650014745254767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11.292051812926141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281286.0058916756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0.19247114262822235</v>
      </c>
      <c r="P52" s="43">
        <v>0.29371689452484023</v>
      </c>
      <c r="Q52" s="38">
        <f t="shared" si="10"/>
        <v>2.0339533897127116E-2</v>
      </c>
      <c r="R52" s="45">
        <f t="shared" si="11"/>
        <v>17.99410787753116</v>
      </c>
      <c r="S52" s="45">
        <f t="shared" si="11"/>
        <v>11.027784150657647</v>
      </c>
      <c r="T52" s="45">
        <f t="shared" si="11"/>
        <v>16.828738427962502</v>
      </c>
      <c r="U52" s="45">
        <f t="shared" si="11"/>
        <v>1.1653694495686593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11.403081275894664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142025.87979993454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0.19057395054752171</v>
      </c>
      <c r="P53" s="43">
        <v>0.27942262737500712</v>
      </c>
      <c r="Q53" s="38">
        <f t="shared" si="10"/>
        <v>3.1663174290150642E-2</v>
      </c>
      <c r="R53" s="45">
        <f t="shared" si="11"/>
        <v>17.823903501857338</v>
      </c>
      <c r="S53" s="45">
        <f t="shared" si="11"/>
        <v>10.919083051507858</v>
      </c>
      <c r="T53" s="45">
        <f t="shared" si="11"/>
        <v>16.009737249044569</v>
      </c>
      <c r="U53" s="45">
        <f t="shared" si="11"/>
        <v>1.814166252812768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11.51415099076428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0.18871335389558302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10.812478715975599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0.23245006040586813</v>
      </c>
      <c r="G57" s="32">
        <f t="shared" ref="G57:G98" si="37">2*(1+2*L13)*((0.044/(K13^(1/6)))-(5/(K13^(2/3))))</f>
        <v>1.1958060160822155E-2</v>
      </c>
      <c r="H57" s="32">
        <f>G57/F57</f>
        <v>5.1443566587777399E-2</v>
      </c>
      <c r="I57" s="32">
        <f t="shared" ref="I57:I98" si="38">($B$2*$B$6)/(2*G13*TAN(O13))-0.5</f>
        <v>9.9719755119659776</v>
      </c>
      <c r="J57" s="30">
        <f t="shared" ref="J57:J98" si="39">(2/PI())*ACOS((COSH((G13*I57)/$B$6))/COSH(I57))</f>
        <v>0.99977755049663708</v>
      </c>
      <c r="K57" s="4">
        <f t="shared" ref="K57:K98" si="40">(($B$2*J13*F57*COS(P13))/(8*PI()*J57*G13*(SIN(P13)^2)))*(1-H57*TAN(P13))</f>
        <v>0.14323132767325036</v>
      </c>
      <c r="L57" s="31">
        <f>K57/(1-K57)</f>
        <v>0.16717619621206881</v>
      </c>
      <c r="M57" s="4">
        <f t="shared" ref="M57:M98" si="41">(($B$2*J13*F57)/(8*PI()*J57*G13*COS(P13)))*(1+H57*_xlfn.COT(P13))</f>
        <v>0.38063489322714855</v>
      </c>
      <c r="N57" s="4">
        <f t="shared" ref="N57:N98" si="42">M57/(1+M57)</f>
        <v>0.27569554781962524</v>
      </c>
      <c r="O57" s="46">
        <f t="shared" ref="O57:O98" si="43">TAN(P13)-((1+L57)/(1-N57))*TAN(O13)</f>
        <v>-1.539984323839505E-6</v>
      </c>
      <c r="P57" s="31">
        <f>ABS(O57)</f>
        <v>1.539984323839505E-6</v>
      </c>
      <c r="Q57" s="4">
        <f t="shared" ref="Q57:Q98" si="44">0.5*$B$9*(H13^2)*J13*F57</f>
        <v>147.9914956408511</v>
      </c>
      <c r="R57" s="32">
        <f t="shared" ref="R57:R98" si="45">0.5*$B$9*(H13^2)*J13*G57</f>
        <v>7.6132103604248913</v>
      </c>
      <c r="S57" s="32">
        <f t="shared" ref="S57:S98" si="46">$B$2*(Q57*COS(P13)-R57*SIN(P13))</f>
        <v>297.02783880928706</v>
      </c>
      <c r="T57" s="32">
        <f t="shared" ref="T57:T98" si="47">$B$2*(Q57*SIN(P13)+R57*COS(P13))*G13</f>
        <v>12.310983888746449</v>
      </c>
    </row>
    <row r="58" spans="1:32">
      <c r="F58" s="32">
        <f t="shared" si="36"/>
        <v>0.24715148993104769</v>
      </c>
      <c r="G58" s="32">
        <f t="shared" si="37"/>
        <v>1.174218927357241E-2</v>
      </c>
      <c r="H58" s="32">
        <f t="shared" ref="H58:H98" si="48">G58/F58</f>
        <v>4.7510088961423377E-2</v>
      </c>
      <c r="I58" s="32">
        <f t="shared" si="38"/>
        <v>9.9719755119659776</v>
      </c>
      <c r="J58" s="30">
        <f t="shared" si="39"/>
        <v>0.99973007610921938</v>
      </c>
      <c r="K58" s="4">
        <f t="shared" si="40"/>
        <v>0.16246104289730068</v>
      </c>
      <c r="L58" s="31">
        <f t="shared" ref="L58:L98" si="49">K58/(1-K58)</f>
        <v>0.1939743119046099</v>
      </c>
      <c r="M58" s="4">
        <f t="shared" si="41"/>
        <v>0.35497563070137361</v>
      </c>
      <c r="N58" s="4">
        <f t="shared" si="42"/>
        <v>0.26197934682974944</v>
      </c>
      <c r="O58" s="46">
        <f t="shared" si="43"/>
        <v>-3.9805891915989378E-10</v>
      </c>
      <c r="P58" s="31">
        <f t="shared" ref="P58:P98" si="50">ABS(O58)</f>
        <v>3.9805891915989378E-10</v>
      </c>
      <c r="Q58" s="4">
        <f t="shared" si="44"/>
        <v>179.27333081666441</v>
      </c>
      <c r="R58" s="32">
        <f t="shared" si="45"/>
        <v>8.5172918955104091</v>
      </c>
      <c r="S58" s="32">
        <f t="shared" si="46"/>
        <v>388.17398277830273</v>
      </c>
      <c r="T58" s="32">
        <f t="shared" si="47"/>
        <v>15.943163092638287</v>
      </c>
    </row>
    <row r="59" spans="1:32">
      <c r="F59" s="32">
        <f t="shared" si="36"/>
        <v>0.25887336341206624</v>
      </c>
      <c r="G59" s="32">
        <f t="shared" si="37"/>
        <v>1.1523725876435085E-2</v>
      </c>
      <c r="H59" s="32">
        <f t="shared" si="48"/>
        <v>4.4514915418671294E-2</v>
      </c>
      <c r="I59" s="32">
        <f t="shared" si="38"/>
        <v>9.9719755119659776</v>
      </c>
      <c r="J59" s="30">
        <f t="shared" si="39"/>
        <v>0.99967182955931699</v>
      </c>
      <c r="K59" s="4">
        <f t="shared" si="40"/>
        <v>0.1806670410658838</v>
      </c>
      <c r="L59" s="31">
        <f t="shared" si="49"/>
        <v>0.22050503290007586</v>
      </c>
      <c r="M59" s="4">
        <f t="shared" si="41"/>
        <v>0.33177866118075877</v>
      </c>
      <c r="N59" s="4">
        <f t="shared" si="42"/>
        <v>0.24912447604964844</v>
      </c>
      <c r="O59" s="46">
        <f t="shared" si="43"/>
        <v>-5.7635471646388936E-6</v>
      </c>
      <c r="P59" s="31">
        <f t="shared" si="50"/>
        <v>5.7635471646388936E-6</v>
      </c>
      <c r="Q59" s="4">
        <f t="shared" si="44"/>
        <v>213.51504733423025</v>
      </c>
      <c r="R59" s="32">
        <f t="shared" si="45"/>
        <v>9.5046042726968576</v>
      </c>
      <c r="S59" s="32">
        <f t="shared" si="46"/>
        <v>492.29616842108049</v>
      </c>
      <c r="T59" s="32">
        <f t="shared" si="47"/>
        <v>20.129298236823633</v>
      </c>
    </row>
    <row r="60" spans="1:32">
      <c r="F60" s="32">
        <f t="shared" si="36"/>
        <v>0.26800342130371135</v>
      </c>
      <c r="G60" s="32">
        <f t="shared" si="37"/>
        <v>1.1303568268631959E-2</v>
      </c>
      <c r="H60" s="32">
        <f t="shared" si="48"/>
        <v>4.2176955106190003E-2</v>
      </c>
      <c r="I60" s="32">
        <f t="shared" si="38"/>
        <v>9.9719755119659759</v>
      </c>
      <c r="J60" s="30">
        <f t="shared" si="39"/>
        <v>0.99960048633347087</v>
      </c>
      <c r="K60" s="4">
        <f t="shared" si="40"/>
        <v>0.19785337620015861</v>
      </c>
      <c r="L60" s="31">
        <f t="shared" si="49"/>
        <v>0.24665487621565893</v>
      </c>
      <c r="M60" s="4">
        <f t="shared" si="41"/>
        <v>0.31086181365339038</v>
      </c>
      <c r="N60" s="4">
        <f t="shared" si="42"/>
        <v>0.23714308435533268</v>
      </c>
      <c r="O60" s="46">
        <f t="shared" si="43"/>
        <v>-7.4660722049202377E-11</v>
      </c>
      <c r="P60" s="31">
        <f t="shared" si="50"/>
        <v>7.4660722049202377E-11</v>
      </c>
      <c r="Q60" s="4">
        <f t="shared" si="44"/>
        <v>250.70993064906068</v>
      </c>
      <c r="R60" s="32">
        <f t="shared" si="45"/>
        <v>10.574181489661441</v>
      </c>
      <c r="S60" s="32">
        <f t="shared" si="46"/>
        <v>609.37369169842634</v>
      </c>
      <c r="T60" s="32">
        <f t="shared" si="47"/>
        <v>24.884620585897856</v>
      </c>
    </row>
    <row r="61" spans="1:32">
      <c r="F61" s="32">
        <f t="shared" si="36"/>
        <v>0.27494730032343262</v>
      </c>
      <c r="G61" s="32">
        <f t="shared" si="37"/>
        <v>1.1082499070954682E-2</v>
      </c>
      <c r="H61" s="32">
        <f t="shared" si="48"/>
        <v>4.030772099932551E-2</v>
      </c>
      <c r="I61" s="32">
        <f t="shared" si="38"/>
        <v>9.9719755119659759</v>
      </c>
      <c r="J61" s="30">
        <f t="shared" si="39"/>
        <v>0.99951319925254967</v>
      </c>
      <c r="K61" s="4">
        <f t="shared" si="40"/>
        <v>0.21406786466699249</v>
      </c>
      <c r="L61" s="31">
        <f t="shared" si="49"/>
        <v>0.27237449016674925</v>
      </c>
      <c r="M61" s="4">
        <f t="shared" si="41"/>
        <v>0.29204158983507161</v>
      </c>
      <c r="N61" s="4">
        <f t="shared" si="42"/>
        <v>0.22603110622185973</v>
      </c>
      <c r="O61" s="46">
        <f t="shared" si="43"/>
        <v>-5.6178399154838132E-7</v>
      </c>
      <c r="P61" s="31">
        <f t="shared" si="50"/>
        <v>5.6178399154838132E-7</v>
      </c>
      <c r="Q61" s="4">
        <f t="shared" si="44"/>
        <v>290.88058791690963</v>
      </c>
      <c r="R61" s="32">
        <f t="shared" si="45"/>
        <v>11.724733581874569</v>
      </c>
      <c r="S61" s="32">
        <f t="shared" si="46"/>
        <v>739.40914693331831</v>
      </c>
      <c r="T61" s="32">
        <f t="shared" si="47"/>
        <v>30.226144036581502</v>
      </c>
    </row>
    <row r="62" spans="1:32">
      <c r="F62" s="32">
        <f t="shared" si="36"/>
        <v>0.2800803097014769</v>
      </c>
      <c r="G62" s="32">
        <f t="shared" si="37"/>
        <v>1.0861183404364974E-2</v>
      </c>
      <c r="H62" s="32">
        <f t="shared" si="48"/>
        <v>3.8778818175191777E-2</v>
      </c>
      <c r="I62" s="32">
        <f t="shared" si="38"/>
        <v>9.9719755119659776</v>
      </c>
      <c r="J62" s="30">
        <f t="shared" si="39"/>
        <v>0.99940648484472328</v>
      </c>
      <c r="K62" s="4">
        <f t="shared" si="40"/>
        <v>0.22937244816373908</v>
      </c>
      <c r="L62" s="31">
        <f t="shared" si="49"/>
        <v>0.29764371597821487</v>
      </c>
      <c r="M62" s="4">
        <f t="shared" si="41"/>
        <v>0.27512362985257166</v>
      </c>
      <c r="N62" s="4">
        <f t="shared" si="42"/>
        <v>0.21576231779531929</v>
      </c>
      <c r="O62" s="46">
        <f t="shared" si="43"/>
        <v>-3.4017447088086072E-6</v>
      </c>
      <c r="P62" s="31">
        <f t="shared" si="50"/>
        <v>3.4017447088086072E-6</v>
      </c>
      <c r="Q62" s="4">
        <f t="shared" si="44"/>
        <v>334.06545154995922</v>
      </c>
      <c r="R62" s="32">
        <f t="shared" si="45"/>
        <v>12.954663404269207</v>
      </c>
      <c r="S62" s="32">
        <f t="shared" si="46"/>
        <v>882.4229265485593</v>
      </c>
      <c r="T62" s="32">
        <f t="shared" si="47"/>
        <v>36.172576544798495</v>
      </c>
    </row>
    <row r="63" spans="1:32">
      <c r="F63" s="32">
        <f t="shared" si="36"/>
        <v>0.27925792868298438</v>
      </c>
      <c r="G63" s="32">
        <f t="shared" si="37"/>
        <v>1.0682805814546281E-2</v>
      </c>
      <c r="H63" s="32">
        <f t="shared" si="48"/>
        <v>3.8254261445423383E-2</v>
      </c>
      <c r="I63" s="32">
        <f t="shared" si="38"/>
        <v>9.9719755119659759</v>
      </c>
      <c r="J63" s="30">
        <f t="shared" si="39"/>
        <v>0.99927608432402604</v>
      </c>
      <c r="K63" s="4">
        <f t="shared" si="40"/>
        <v>0.24203815251808894</v>
      </c>
      <c r="L63" s="31">
        <f t="shared" si="49"/>
        <v>0.31932761961856559</v>
      </c>
      <c r="M63" s="4">
        <f t="shared" si="41"/>
        <v>0.25526065041187995</v>
      </c>
      <c r="N63" s="4">
        <f t="shared" si="42"/>
        <v>0.20335270633085092</v>
      </c>
      <c r="O63" s="46">
        <f t="shared" si="43"/>
        <v>-7.7019264003164167E-6</v>
      </c>
      <c r="P63" s="31">
        <f t="shared" si="50"/>
        <v>7.7019264003164167E-6</v>
      </c>
      <c r="Q63" s="4">
        <f t="shared" si="44"/>
        <v>374.2766817755674</v>
      </c>
      <c r="R63" s="32">
        <f t="shared" si="45"/>
        <v>14.317678037568083</v>
      </c>
      <c r="S63" s="32">
        <f t="shared" si="46"/>
        <v>1024.5100834971165</v>
      </c>
      <c r="T63" s="32">
        <f t="shared" si="47"/>
        <v>41.977147110100077</v>
      </c>
    </row>
    <row r="64" spans="1:32">
      <c r="F64" s="32">
        <f t="shared" si="36"/>
        <v>0.27711794238798221</v>
      </c>
      <c r="G64" s="32">
        <f t="shared" si="37"/>
        <v>1.0504748262960727E-2</v>
      </c>
      <c r="H64" s="32">
        <f t="shared" si="48"/>
        <v>3.7907138644431154E-2</v>
      </c>
      <c r="I64" s="32">
        <f t="shared" si="38"/>
        <v>9.9719755119659776</v>
      </c>
      <c r="J64" s="30">
        <f t="shared" si="39"/>
        <v>0.99911679362547812</v>
      </c>
      <c r="K64" s="4">
        <f t="shared" si="40"/>
        <v>0.25373393291093199</v>
      </c>
      <c r="L64" s="31">
        <f t="shared" si="49"/>
        <v>0.34000464995100532</v>
      </c>
      <c r="M64" s="4">
        <f t="shared" si="41"/>
        <v>0.23749782497929903</v>
      </c>
      <c r="N64" s="4">
        <f t="shared" si="42"/>
        <v>0.19191777163993959</v>
      </c>
      <c r="O64" s="46">
        <f t="shared" si="43"/>
        <v>-1.2475612665152624E-6</v>
      </c>
      <c r="P64" s="31">
        <f t="shared" si="50"/>
        <v>1.2475612665152624E-6</v>
      </c>
      <c r="Q64" s="4">
        <f t="shared" si="44"/>
        <v>415.98592039580626</v>
      </c>
      <c r="R64" s="32">
        <f t="shared" si="45"/>
        <v>15.768835958575131</v>
      </c>
      <c r="S64" s="32">
        <f t="shared" si="46"/>
        <v>1174.5692951259211</v>
      </c>
      <c r="T64" s="32">
        <f t="shared" si="47"/>
        <v>48.155651578824902</v>
      </c>
    </row>
    <row r="65" spans="6:20">
      <c r="F65" s="32">
        <f t="shared" si="36"/>
        <v>0.27395125316422431</v>
      </c>
      <c r="G65" s="32">
        <f t="shared" si="37"/>
        <v>1.0327370211858129E-2</v>
      </c>
      <c r="H65" s="32">
        <f t="shared" si="48"/>
        <v>3.7697838913214342E-2</v>
      </c>
      <c r="I65" s="32">
        <f t="shared" si="38"/>
        <v>9.9719755119659759</v>
      </c>
      <c r="J65" s="30">
        <f t="shared" si="39"/>
        <v>0.99892225571206406</v>
      </c>
      <c r="K65" s="4">
        <f t="shared" si="40"/>
        <v>0.26455297717260251</v>
      </c>
      <c r="L65" s="31">
        <f t="shared" si="49"/>
        <v>0.35971724537756489</v>
      </c>
      <c r="M65" s="4">
        <f t="shared" si="41"/>
        <v>0.22156856386598889</v>
      </c>
      <c r="N65" s="4">
        <f t="shared" si="42"/>
        <v>0.18138037472475091</v>
      </c>
      <c r="O65" s="46">
        <f t="shared" si="43"/>
        <v>-1.8926300637822635E-8</v>
      </c>
      <c r="P65" s="31">
        <f t="shared" si="50"/>
        <v>1.8926300637822635E-8</v>
      </c>
      <c r="Q65" s="4">
        <f t="shared" si="44"/>
        <v>459.10364123608656</v>
      </c>
      <c r="R65" s="32">
        <f t="shared" si="45"/>
        <v>17.307215111788143</v>
      </c>
      <c r="S65" s="32">
        <f t="shared" si="46"/>
        <v>1332.0445736026854</v>
      </c>
      <c r="T65" s="32">
        <f t="shared" si="47"/>
        <v>54.693116725744943</v>
      </c>
    </row>
    <row r="66" spans="6:20">
      <c r="F66" s="32">
        <f t="shared" si="36"/>
        <v>0.26999326427552517</v>
      </c>
      <c r="G66" s="32">
        <f t="shared" si="37"/>
        <v>1.0150961582958645E-2</v>
      </c>
      <c r="H66" s="32">
        <f t="shared" si="48"/>
        <v>3.7597091950411402E-2</v>
      </c>
      <c r="I66" s="32">
        <f t="shared" si="38"/>
        <v>9.9719755119659759</v>
      </c>
      <c r="J66" s="30">
        <f t="shared" si="39"/>
        <v>0.99868470686180111</v>
      </c>
      <c r="K66" s="4">
        <f t="shared" si="40"/>
        <v>0.27457636035813443</v>
      </c>
      <c r="L66" s="31">
        <f t="shared" si="49"/>
        <v>0.37850484234796927</v>
      </c>
      <c r="M66" s="4">
        <f t="shared" si="41"/>
        <v>0.20724016967213468</v>
      </c>
      <c r="N66" s="4">
        <f t="shared" si="42"/>
        <v>0.1716644085231338</v>
      </c>
      <c r="O66" s="46">
        <f t="shared" si="43"/>
        <v>-8.4361535601651383E-7</v>
      </c>
      <c r="P66" s="31">
        <f t="shared" si="50"/>
        <v>8.4361535601651383E-7</v>
      </c>
      <c r="Q66" s="4">
        <f t="shared" si="44"/>
        <v>503.54124544860503</v>
      </c>
      <c r="R66" s="32">
        <f t="shared" si="45"/>
        <v>18.931686505955881</v>
      </c>
      <c r="S66" s="32">
        <f t="shared" si="46"/>
        <v>1496.399492676589</v>
      </c>
      <c r="T66" s="32">
        <f t="shared" si="47"/>
        <v>61.574922434106178</v>
      </c>
    </row>
    <row r="67" spans="6:20">
      <c r="F67" s="32">
        <f t="shared" si="36"/>
        <v>0.26543753386090063</v>
      </c>
      <c r="G67" s="32">
        <f t="shared" si="37"/>
        <v>9.9757534168611103E-3</v>
      </c>
      <c r="H67" s="32">
        <f t="shared" si="48"/>
        <v>3.7582301461890406E-2</v>
      </c>
      <c r="I67" s="32">
        <f t="shared" si="38"/>
        <v>9.9719755119659776</v>
      </c>
      <c r="J67" s="30">
        <f t="shared" si="39"/>
        <v>0.99839466680399902</v>
      </c>
      <c r="K67" s="4">
        <f t="shared" si="40"/>
        <v>0.28387968904264099</v>
      </c>
      <c r="L67" s="31">
        <f t="shared" si="49"/>
        <v>0.3964134024674304</v>
      </c>
      <c r="M67" s="4">
        <f t="shared" si="41"/>
        <v>0.19431404664315777</v>
      </c>
      <c r="N67" s="4">
        <f t="shared" si="42"/>
        <v>0.16269928934463562</v>
      </c>
      <c r="O67" s="46">
        <f t="shared" si="43"/>
        <v>-1.4424420015091144E-6</v>
      </c>
      <c r="P67" s="31">
        <f t="shared" si="50"/>
        <v>1.4424420015091144E-6</v>
      </c>
      <c r="Q67" s="4">
        <f t="shared" si="44"/>
        <v>549.21917751654121</v>
      </c>
      <c r="R67" s="32">
        <f t="shared" si="45"/>
        <v>20.640920698078155</v>
      </c>
      <c r="S67" s="32">
        <f t="shared" si="46"/>
        <v>1667.144389441916</v>
      </c>
      <c r="T67" s="32">
        <f t="shared" si="47"/>
        <v>68.787761946527397</v>
      </c>
    </row>
    <row r="68" spans="6:20">
      <c r="F68" s="32">
        <f t="shared" si="36"/>
        <v>0.26062982367611498</v>
      </c>
      <c r="G68" s="32">
        <f t="shared" si="37"/>
        <v>9.8358470183544638E-3</v>
      </c>
      <c r="H68" s="32">
        <f t="shared" si="48"/>
        <v>3.7738762508535799E-2</v>
      </c>
      <c r="I68" s="32">
        <f t="shared" si="38"/>
        <v>9.9719755119659794</v>
      </c>
      <c r="J68" s="30">
        <f t="shared" si="39"/>
        <v>0.9980405603282817</v>
      </c>
      <c r="K68" s="4">
        <f t="shared" si="40"/>
        <v>0.29212786505003308</v>
      </c>
      <c r="L68" s="31">
        <f t="shared" si="49"/>
        <v>0.41268450985244809</v>
      </c>
      <c r="M68" s="4">
        <f t="shared" si="41"/>
        <v>0.18201397789682397</v>
      </c>
      <c r="N68" s="4">
        <f t="shared" si="42"/>
        <v>0.15398631598306842</v>
      </c>
      <c r="O68" s="46">
        <f t="shared" si="43"/>
        <v>-3.9377653060501672E-7</v>
      </c>
      <c r="P68" s="31">
        <f t="shared" si="50"/>
        <v>3.9377653060501672E-7</v>
      </c>
      <c r="Q68" s="4">
        <f t="shared" si="44"/>
        <v>594.21550268618944</v>
      </c>
      <c r="R68" s="32">
        <f t="shared" si="45"/>
        <v>22.42495773476432</v>
      </c>
      <c r="S68" s="32">
        <f t="shared" si="46"/>
        <v>1838.7512153329769</v>
      </c>
      <c r="T68" s="32">
        <f t="shared" si="47"/>
        <v>76.044114688005351</v>
      </c>
    </row>
    <row r="69" spans="6:20">
      <c r="F69" s="32">
        <f t="shared" si="36"/>
        <v>0.25545557698493976</v>
      </c>
      <c r="G69" s="32">
        <f t="shared" si="37"/>
        <v>9.6970913701855937E-3</v>
      </c>
      <c r="H69" s="32">
        <f t="shared" si="48"/>
        <v>3.7959990870574264E-2</v>
      </c>
      <c r="I69" s="32">
        <f t="shared" si="38"/>
        <v>9.9719755119659794</v>
      </c>
      <c r="J69" s="30">
        <f t="shared" si="39"/>
        <v>0.99760825524667107</v>
      </c>
      <c r="K69" s="4">
        <f t="shared" si="40"/>
        <v>0.29976661425856305</v>
      </c>
      <c r="L69" s="31">
        <f t="shared" si="49"/>
        <v>0.42809528988846685</v>
      </c>
      <c r="M69" s="4">
        <f t="shared" si="41"/>
        <v>0.17087839794927878</v>
      </c>
      <c r="N69" s="4">
        <f t="shared" si="42"/>
        <v>0.14594034551202051</v>
      </c>
      <c r="O69" s="46">
        <f t="shared" si="43"/>
        <v>-3.9821851850474488E-6</v>
      </c>
      <c r="P69" s="31">
        <f t="shared" si="50"/>
        <v>3.9821851850474488E-6</v>
      </c>
      <c r="Q69" s="4">
        <f t="shared" si="44"/>
        <v>639.99690040823657</v>
      </c>
      <c r="R69" s="32">
        <f t="shared" si="45"/>
        <v>24.294276496692486</v>
      </c>
      <c r="S69" s="32">
        <f t="shared" si="46"/>
        <v>2014.7266123465979</v>
      </c>
      <c r="T69" s="32">
        <f t="shared" si="47"/>
        <v>83.548498191983981</v>
      </c>
    </row>
    <row r="70" spans="6:20">
      <c r="F70" s="32">
        <f t="shared" si="36"/>
        <v>0.25001478708681557</v>
      </c>
      <c r="G70" s="32">
        <f t="shared" si="37"/>
        <v>9.5595763395719922E-3</v>
      </c>
      <c r="H70" s="32">
        <f t="shared" si="48"/>
        <v>3.823604375949375E-2</v>
      </c>
      <c r="I70" s="32">
        <f t="shared" si="38"/>
        <v>9.9719755119659776</v>
      </c>
      <c r="J70" s="30">
        <f t="shared" si="39"/>
        <v>0.99708049823542777</v>
      </c>
      <c r="K70" s="4">
        <f t="shared" si="40"/>
        <v>0.30684855484919599</v>
      </c>
      <c r="L70" s="31">
        <f t="shared" si="49"/>
        <v>0.44268616475644385</v>
      </c>
      <c r="M70" s="4">
        <f t="shared" si="41"/>
        <v>0.16076642187783258</v>
      </c>
      <c r="N70" s="4">
        <f t="shared" si="42"/>
        <v>0.13850023471367506</v>
      </c>
      <c r="O70" s="46">
        <f t="shared" si="43"/>
        <v>-7.7820649857507362E-7</v>
      </c>
      <c r="P70" s="31">
        <f t="shared" si="50"/>
        <v>7.7820649857507362E-7</v>
      </c>
      <c r="Q70" s="4">
        <f t="shared" si="44"/>
        <v>686.47108079433349</v>
      </c>
      <c r="R70" s="32">
        <f t="shared" si="45"/>
        <v>26.247938284879101</v>
      </c>
      <c r="S70" s="32">
        <f t="shared" si="46"/>
        <v>2194.5685126321196</v>
      </c>
      <c r="T70" s="32">
        <f t="shared" si="47"/>
        <v>91.285063437654628</v>
      </c>
    </row>
    <row r="71" spans="6:20">
      <c r="F71" s="32">
        <f t="shared" si="36"/>
        <v>0.24439587715306352</v>
      </c>
      <c r="G71" s="32">
        <f t="shared" si="37"/>
        <v>9.4233694208837957E-3</v>
      </c>
      <c r="H71" s="32">
        <f t="shared" si="48"/>
        <v>3.8557808464919407E-2</v>
      </c>
      <c r="I71" s="32">
        <f t="shared" si="38"/>
        <v>9.9719755119659776</v>
      </c>
      <c r="J71" s="30">
        <f t="shared" si="39"/>
        <v>0.99643622597986814</v>
      </c>
      <c r="K71" s="4">
        <f t="shared" si="40"/>
        <v>0.31343378349730833</v>
      </c>
      <c r="L71" s="31">
        <f t="shared" si="49"/>
        <v>0.45652374958662056</v>
      </c>
      <c r="M71" s="4">
        <f t="shared" si="41"/>
        <v>0.1515623566498879</v>
      </c>
      <c r="N71" s="4">
        <f t="shared" si="42"/>
        <v>0.13161454590336852</v>
      </c>
      <c r="O71" s="46">
        <f t="shared" si="43"/>
        <v>-1.2158958995200919E-7</v>
      </c>
      <c r="P71" s="31">
        <f t="shared" si="50"/>
        <v>1.2158958995200919E-7</v>
      </c>
      <c r="Q71" s="4">
        <f t="shared" si="44"/>
        <v>733.57113793047517</v>
      </c>
      <c r="R71" s="32">
        <f t="shared" si="45"/>
        <v>28.284895431716237</v>
      </c>
      <c r="S71" s="32">
        <f t="shared" si="46"/>
        <v>2377.8782997233575</v>
      </c>
      <c r="T71" s="32">
        <f t="shared" si="47"/>
        <v>99.241326340485131</v>
      </c>
    </row>
    <row r="72" spans="6:20">
      <c r="F72" s="32">
        <f t="shared" si="36"/>
        <v>0.23866396857289054</v>
      </c>
      <c r="G72" s="32">
        <f t="shared" si="37"/>
        <v>9.2885197223562237E-3</v>
      </c>
      <c r="H72" s="32">
        <f t="shared" si="48"/>
        <v>3.8918818696838227E-2</v>
      </c>
      <c r="I72" s="32">
        <f t="shared" si="38"/>
        <v>9.9719755119659776</v>
      </c>
      <c r="J72" s="30">
        <f t="shared" si="39"/>
        <v>0.99564972401793628</v>
      </c>
      <c r="K72" s="4">
        <f t="shared" si="40"/>
        <v>0.31956936304021499</v>
      </c>
      <c r="L72" s="31">
        <f t="shared" si="49"/>
        <v>0.46965751640472103</v>
      </c>
      <c r="M72" s="4">
        <f t="shared" si="41"/>
        <v>0.14316328768944511</v>
      </c>
      <c r="N72" s="4">
        <f t="shared" si="42"/>
        <v>0.12523432936584755</v>
      </c>
      <c r="O72" s="46">
        <f t="shared" si="43"/>
        <v>-7.3211235296355426E-8</v>
      </c>
      <c r="P72" s="31">
        <f t="shared" si="50"/>
        <v>7.3211235296355426E-8</v>
      </c>
      <c r="Q72" s="4">
        <f t="shared" si="44"/>
        <v>781.21572491215466</v>
      </c>
      <c r="R72" s="32">
        <f t="shared" si="45"/>
        <v>30.403993160975194</v>
      </c>
      <c r="S72" s="32">
        <f t="shared" si="46"/>
        <v>2564.2254902036238</v>
      </c>
      <c r="T72" s="32">
        <f t="shared" si="47"/>
        <v>107.40345617554829</v>
      </c>
    </row>
    <row r="73" spans="6:20">
      <c r="F73" s="32">
        <f t="shared" si="36"/>
        <v>0.2338958693850352</v>
      </c>
      <c r="G73" s="32">
        <f t="shared" si="37"/>
        <v>9.1828685517951359E-3</v>
      </c>
      <c r="H73" s="32">
        <f t="shared" si="48"/>
        <v>3.9260499024369094E-2</v>
      </c>
      <c r="I73" s="32">
        <f t="shared" si="38"/>
        <v>9.9719755119659759</v>
      </c>
      <c r="J73" s="30">
        <f t="shared" si="39"/>
        <v>0.99468959950742852</v>
      </c>
      <c r="K73" s="4">
        <f t="shared" si="40"/>
        <v>0.32513311578673965</v>
      </c>
      <c r="L73" s="31">
        <f t="shared" si="49"/>
        <v>0.48177369995828156</v>
      </c>
      <c r="M73" s="4">
        <f t="shared" si="41"/>
        <v>0.13528540333187697</v>
      </c>
      <c r="N73" s="4">
        <f t="shared" si="42"/>
        <v>0.11916422331762255</v>
      </c>
      <c r="O73" s="46">
        <f t="shared" si="43"/>
        <v>-6.8007674935977036E-8</v>
      </c>
      <c r="P73" s="31">
        <f t="shared" si="50"/>
        <v>6.8007674935977036E-8</v>
      </c>
      <c r="Q73" s="4">
        <f t="shared" si="44"/>
        <v>828.2690122519565</v>
      </c>
      <c r="R73" s="32">
        <f t="shared" si="45"/>
        <v>32.51825474743309</v>
      </c>
      <c r="S73" s="32">
        <f t="shared" si="46"/>
        <v>2750.1304381510859</v>
      </c>
      <c r="T73" s="32">
        <f t="shared" si="47"/>
        <v>115.56935642309159</v>
      </c>
    </row>
    <row r="74" spans="6:20">
      <c r="F74" s="32">
        <f t="shared" si="36"/>
        <v>0.22903734573570225</v>
      </c>
      <c r="G74" s="32">
        <f t="shared" si="37"/>
        <v>9.0783248731767466E-3</v>
      </c>
      <c r="H74" s="32">
        <f t="shared" si="48"/>
        <v>3.9636876003849103E-2</v>
      </c>
      <c r="I74" s="32">
        <f t="shared" si="38"/>
        <v>9.9719755119659776</v>
      </c>
      <c r="J74" s="30">
        <f t="shared" si="39"/>
        <v>0.99351752654692638</v>
      </c>
      <c r="K74" s="4">
        <f t="shared" si="40"/>
        <v>0.3303300113199677</v>
      </c>
      <c r="L74" s="31">
        <f t="shared" si="49"/>
        <v>0.49327283125091492</v>
      </c>
      <c r="M74" s="4">
        <f t="shared" si="41"/>
        <v>0.12807685379957717</v>
      </c>
      <c r="N74" s="4">
        <f t="shared" si="42"/>
        <v>0.11353557460929191</v>
      </c>
      <c r="O74" s="46">
        <f t="shared" si="43"/>
        <v>-9.3149288282745601E-10</v>
      </c>
      <c r="P74" s="31">
        <f t="shared" si="50"/>
        <v>9.3149288282745601E-10</v>
      </c>
      <c r="Q74" s="4">
        <f t="shared" si="44"/>
        <v>875.6182311316212</v>
      </c>
      <c r="R74" s="32">
        <f t="shared" si="45"/>
        <v>34.70677125407375</v>
      </c>
      <c r="S74" s="32">
        <f t="shared" si="46"/>
        <v>2937.8785120644038</v>
      </c>
      <c r="T74" s="32">
        <f t="shared" si="47"/>
        <v>123.89277710047445</v>
      </c>
    </row>
    <row r="75" spans="6:20">
      <c r="F75" s="32">
        <f t="shared" si="36"/>
        <v>0.22412021520341049</v>
      </c>
      <c r="G75" s="32">
        <f t="shared" si="37"/>
        <v>8.9748908971522632E-3</v>
      </c>
      <c r="H75" s="32">
        <f t="shared" si="48"/>
        <v>4.0044986075917749E-2</v>
      </c>
      <c r="I75" s="32">
        <f t="shared" si="38"/>
        <v>9.9719755119659759</v>
      </c>
      <c r="J75" s="30">
        <f t="shared" si="39"/>
        <v>0.99208671329620546</v>
      </c>
      <c r="K75" s="4">
        <f t="shared" si="40"/>
        <v>0.33519775982383321</v>
      </c>
      <c r="L75" s="31">
        <f t="shared" si="49"/>
        <v>0.50420672429594804</v>
      </c>
      <c r="M75" s="4">
        <f t="shared" si="41"/>
        <v>0.1214673483692733</v>
      </c>
      <c r="N75" s="4">
        <f t="shared" si="42"/>
        <v>0.10831108774223261</v>
      </c>
      <c r="O75" s="46">
        <f t="shared" si="43"/>
        <v>-1.7579293168923371E-6</v>
      </c>
      <c r="P75" s="31">
        <f t="shared" si="50"/>
        <v>1.7579293168923371E-6</v>
      </c>
      <c r="Q75" s="4">
        <f t="shared" si="44"/>
        <v>923.17565419802258</v>
      </c>
      <c r="R75" s="32">
        <f t="shared" si="45"/>
        <v>36.968556217986077</v>
      </c>
      <c r="S75" s="32">
        <f t="shared" si="46"/>
        <v>3127.0490674396574</v>
      </c>
      <c r="T75" s="32">
        <f t="shared" si="47"/>
        <v>132.35983875165252</v>
      </c>
    </row>
    <row r="76" spans="6:20">
      <c r="F76" s="32">
        <f t="shared" si="36"/>
        <v>0.21916391128614154</v>
      </c>
      <c r="G76" s="32">
        <f t="shared" si="37"/>
        <v>8.8725635531906859E-3</v>
      </c>
      <c r="H76" s="32">
        <f t="shared" si="48"/>
        <v>4.0483688674485374E-2</v>
      </c>
      <c r="I76" s="32">
        <f t="shared" si="38"/>
        <v>9.9719755119659759</v>
      </c>
      <c r="J76" s="30">
        <f t="shared" si="39"/>
        <v>0.99034002848007985</v>
      </c>
      <c r="K76" s="4">
        <f t="shared" si="40"/>
        <v>0.33976408353513499</v>
      </c>
      <c r="L76" s="31">
        <f t="shared" si="49"/>
        <v>0.51461011899254316</v>
      </c>
      <c r="M76" s="4">
        <f t="shared" si="41"/>
        <v>0.11539403288213283</v>
      </c>
      <c r="N76" s="4">
        <f t="shared" si="42"/>
        <v>0.10345584562969137</v>
      </c>
      <c r="O76" s="46">
        <f t="shared" si="43"/>
        <v>2.4087321026655673E-10</v>
      </c>
      <c r="P76" s="31">
        <f t="shared" si="50"/>
        <v>2.4087321026655673E-10</v>
      </c>
      <c r="Q76" s="4">
        <f t="shared" si="44"/>
        <v>970.82516656549944</v>
      </c>
      <c r="R76" s="32">
        <f t="shared" si="45"/>
        <v>39.302583800593091</v>
      </c>
      <c r="S76" s="32">
        <f t="shared" si="46"/>
        <v>3317.1291543282327</v>
      </c>
      <c r="T76" s="32">
        <f t="shared" si="47"/>
        <v>140.95320323349566</v>
      </c>
    </row>
    <row r="77" spans="6:20">
      <c r="F77" s="32">
        <f t="shared" si="36"/>
        <v>0.21418613552966356</v>
      </c>
      <c r="G77" s="32">
        <f t="shared" si="37"/>
        <v>8.7713355737017405E-3</v>
      </c>
      <c r="H77" s="32">
        <f t="shared" si="48"/>
        <v>4.0951929740975043E-2</v>
      </c>
      <c r="I77" s="32">
        <f t="shared" si="38"/>
        <v>9.9719755119659759</v>
      </c>
      <c r="J77" s="30">
        <f t="shared" si="39"/>
        <v>0.98820771024794707</v>
      </c>
      <c r="K77" s="4">
        <f t="shared" si="40"/>
        <v>0.34406415096720527</v>
      </c>
      <c r="L77" s="31">
        <f t="shared" si="49"/>
        <v>0.52453933029356836</v>
      </c>
      <c r="M77" s="4">
        <f t="shared" si="41"/>
        <v>0.1098049751500981</v>
      </c>
      <c r="N77" s="4">
        <f t="shared" si="42"/>
        <v>9.8940784740352491E-2</v>
      </c>
      <c r="O77" s="46">
        <f t="shared" si="43"/>
        <v>-1.3246442956971194E-6</v>
      </c>
      <c r="P77" s="31">
        <f t="shared" si="50"/>
        <v>1.3246442956971194E-6</v>
      </c>
      <c r="Q77" s="4">
        <f t="shared" si="44"/>
        <v>1018.4572242886811</v>
      </c>
      <c r="R77" s="32">
        <f t="shared" si="45"/>
        <v>41.707788693258529</v>
      </c>
      <c r="S77" s="32">
        <f t="shared" si="46"/>
        <v>3507.6348191831567</v>
      </c>
      <c r="T77" s="32">
        <f t="shared" si="47"/>
        <v>149.65633418741285</v>
      </c>
    </row>
    <row r="78" spans="6:20">
      <c r="F78" s="32">
        <f t="shared" si="36"/>
        <v>0.21082467160198709</v>
      </c>
      <c r="G78" s="32">
        <f t="shared" si="37"/>
        <v>8.6954930186886742E-3</v>
      </c>
      <c r="H78" s="32">
        <f t="shared" si="48"/>
        <v>4.1245139634818323E-2</v>
      </c>
      <c r="I78" s="32">
        <f t="shared" si="38"/>
        <v>9.9719755119659776</v>
      </c>
      <c r="J78" s="30">
        <f t="shared" si="39"/>
        <v>0.98560456183926815</v>
      </c>
      <c r="K78" s="4">
        <f t="shared" si="40"/>
        <v>0.34798875279138936</v>
      </c>
      <c r="L78" s="31">
        <f t="shared" si="49"/>
        <v>0.53371587419879363</v>
      </c>
      <c r="M78" s="4">
        <f t="shared" si="41"/>
        <v>0.10449209630272047</v>
      </c>
      <c r="N78" s="4">
        <f t="shared" si="42"/>
        <v>9.4606468124585966E-2</v>
      </c>
      <c r="O78" s="46">
        <f t="shared" si="43"/>
        <v>-2.1364881168661753E-6</v>
      </c>
      <c r="P78" s="31">
        <f t="shared" si="50"/>
        <v>2.1364881168661753E-6</v>
      </c>
      <c r="Q78" s="4">
        <f t="shared" si="44"/>
        <v>1064.7219359884555</v>
      </c>
      <c r="R78" s="32">
        <f t="shared" si="45"/>
        <v>43.914604922097936</v>
      </c>
      <c r="S78" s="32">
        <f t="shared" si="46"/>
        <v>3694.487204344779</v>
      </c>
      <c r="T78" s="32">
        <f t="shared" si="47"/>
        <v>158.17210766794963</v>
      </c>
    </row>
    <row r="79" spans="6:20">
      <c r="F79" s="32">
        <f t="shared" si="36"/>
        <v>0.20738015545768407</v>
      </c>
      <c r="G79" s="32">
        <f t="shared" si="37"/>
        <v>8.6205276818032035E-3</v>
      </c>
      <c r="H79" s="32">
        <f t="shared" si="48"/>
        <v>4.156872031838274E-2</v>
      </c>
      <c r="I79" s="32">
        <f t="shared" si="38"/>
        <v>9.9719755119659759</v>
      </c>
      <c r="J79" s="30">
        <f t="shared" si="39"/>
        <v>0.98242651464479347</v>
      </c>
      <c r="K79" s="4">
        <f t="shared" si="40"/>
        <v>0.35170260028084022</v>
      </c>
      <c r="L79" s="31">
        <f t="shared" si="49"/>
        <v>0.5425019449919074</v>
      </c>
      <c r="M79" s="4">
        <f t="shared" si="41"/>
        <v>9.9596387085347793E-2</v>
      </c>
      <c r="N79" s="4">
        <f t="shared" si="42"/>
        <v>9.0575404080167635E-2</v>
      </c>
      <c r="O79" s="46">
        <f t="shared" si="43"/>
        <v>-3.7060086613971421E-6</v>
      </c>
      <c r="P79" s="31">
        <f t="shared" si="50"/>
        <v>3.7060086613971421E-6</v>
      </c>
      <c r="Q79" s="4">
        <f t="shared" si="44"/>
        <v>1110.61264775264</v>
      </c>
      <c r="R79" s="32">
        <f t="shared" si="45"/>
        <v>46.166746536488027</v>
      </c>
      <c r="S79" s="32">
        <f t="shared" si="46"/>
        <v>3880.2589524320392</v>
      </c>
      <c r="T79" s="32">
        <f t="shared" si="47"/>
        <v>166.72959162195076</v>
      </c>
    </row>
    <row r="80" spans="6:20">
      <c r="F80" s="32">
        <f t="shared" si="36"/>
        <v>0.20384526786167795</v>
      </c>
      <c r="G80" s="32">
        <f t="shared" si="37"/>
        <v>8.5464158646397156E-3</v>
      </c>
      <c r="H80" s="32">
        <f t="shared" si="48"/>
        <v>4.192599590017957E-2</v>
      </c>
      <c r="I80" s="32">
        <f t="shared" si="38"/>
        <v>9.9719755119659776</v>
      </c>
      <c r="J80" s="30">
        <f t="shared" si="39"/>
        <v>0.97854640784265468</v>
      </c>
      <c r="K80" s="4">
        <f t="shared" si="40"/>
        <v>0.35522395543628649</v>
      </c>
      <c r="L80" s="31">
        <f t="shared" si="49"/>
        <v>0.55092610594217739</v>
      </c>
      <c r="M80" s="4">
        <f t="shared" si="41"/>
        <v>9.5079167707036949E-2</v>
      </c>
      <c r="N80" s="4">
        <f t="shared" si="42"/>
        <v>8.6824012830160224E-2</v>
      </c>
      <c r="O80" s="46">
        <f t="shared" si="43"/>
        <v>-1.1347588751986493E-7</v>
      </c>
      <c r="P80" s="31">
        <f t="shared" si="50"/>
        <v>1.1347588751986493E-7</v>
      </c>
      <c r="Q80" s="4">
        <f t="shared" si="44"/>
        <v>1155.9124772247962</v>
      </c>
      <c r="R80" s="32">
        <f t="shared" si="45"/>
        <v>48.462781781093213</v>
      </c>
      <c r="S80" s="32">
        <f t="shared" si="46"/>
        <v>4064.082147915216</v>
      </c>
      <c r="T80" s="32">
        <f t="shared" si="47"/>
        <v>175.29794283626134</v>
      </c>
    </row>
    <row r="81" spans="6:20">
      <c r="F81" s="32">
        <f t="shared" si="36"/>
        <v>0.20021388659102912</v>
      </c>
      <c r="G81" s="32">
        <f t="shared" si="37"/>
        <v>8.4731338764663256E-3</v>
      </c>
      <c r="H81" s="32">
        <f t="shared" si="48"/>
        <v>4.2320410540624194E-2</v>
      </c>
      <c r="I81" s="32">
        <f t="shared" si="38"/>
        <v>9.9719755119659812</v>
      </c>
      <c r="J81" s="30">
        <f t="shared" si="39"/>
        <v>0.97380879126445641</v>
      </c>
      <c r="K81" s="4">
        <f t="shared" si="40"/>
        <v>0.35858492207625936</v>
      </c>
      <c r="L81" s="31">
        <f t="shared" si="49"/>
        <v>0.55905284178382286</v>
      </c>
      <c r="M81" s="4">
        <f t="shared" si="41"/>
        <v>9.0910072940679237E-2</v>
      </c>
      <c r="N81" s="4">
        <f t="shared" si="42"/>
        <v>8.3334158511911255E-2</v>
      </c>
      <c r="O81" s="46">
        <f t="shared" si="43"/>
        <v>-1.8180561073277701E-7</v>
      </c>
      <c r="P81" s="31">
        <f t="shared" si="50"/>
        <v>1.8180561073277701E-7</v>
      </c>
      <c r="Q81" s="4">
        <f t="shared" si="44"/>
        <v>1200.397048455133</v>
      </c>
      <c r="R81" s="32">
        <f t="shared" si="45"/>
        <v>50.801295902374783</v>
      </c>
      <c r="S81" s="32">
        <f t="shared" si="46"/>
        <v>4245.0586752586805</v>
      </c>
      <c r="T81" s="32">
        <f t="shared" si="47"/>
        <v>183.84496974265349</v>
      </c>
    </row>
    <row r="82" spans="6:20">
      <c r="F82" s="32">
        <f t="shared" si="36"/>
        <v>0.19646729014714615</v>
      </c>
      <c r="G82" s="32">
        <f t="shared" si="37"/>
        <v>8.4006582225588586E-3</v>
      </c>
      <c r="H82" s="32">
        <f t="shared" si="48"/>
        <v>4.2758559026630345E-2</v>
      </c>
      <c r="I82" s="32">
        <f t="shared" si="38"/>
        <v>9.9719755119659759</v>
      </c>
      <c r="J82" s="30">
        <f t="shared" si="39"/>
        <v>0.96802349856208647</v>
      </c>
      <c r="K82" s="4">
        <f t="shared" si="40"/>
        <v>0.36180500821426381</v>
      </c>
      <c r="L82" s="31">
        <f t="shared" si="49"/>
        <v>0.56691922197931333</v>
      </c>
      <c r="M82" s="4">
        <f t="shared" si="41"/>
        <v>8.7060737902744628E-2</v>
      </c>
      <c r="N82" s="4">
        <f t="shared" si="42"/>
        <v>8.0088200104356674E-2</v>
      </c>
      <c r="O82" s="46">
        <f t="shared" si="43"/>
        <v>-1.0710896310439644E-6</v>
      </c>
      <c r="P82" s="31">
        <f t="shared" si="50"/>
        <v>1.0710896310439644E-6</v>
      </c>
      <c r="Q82" s="4">
        <f t="shared" si="44"/>
        <v>1243.7484175519132</v>
      </c>
      <c r="R82" s="32">
        <f t="shared" si="45"/>
        <v>53.180890126171569</v>
      </c>
      <c r="S82" s="32">
        <f t="shared" si="46"/>
        <v>4421.9430509717131</v>
      </c>
      <c r="T82" s="32">
        <f t="shared" si="47"/>
        <v>192.325754769203</v>
      </c>
    </row>
    <row r="83" spans="6:20">
      <c r="F83" s="32">
        <f t="shared" si="36"/>
        <v>0.19466047684230642</v>
      </c>
      <c r="G83" s="32">
        <f t="shared" si="37"/>
        <v>8.3506260838140719E-3</v>
      </c>
      <c r="H83" s="32">
        <f t="shared" si="48"/>
        <v>4.2898415843185655E-2</v>
      </c>
      <c r="I83" s="32">
        <f t="shared" si="38"/>
        <v>9.9719755119659759</v>
      </c>
      <c r="J83" s="30">
        <f t="shared" si="39"/>
        <v>0.96095765085803031</v>
      </c>
      <c r="K83" s="4">
        <f t="shared" si="40"/>
        <v>0.3646870512215008</v>
      </c>
      <c r="L83" s="31">
        <f t="shared" si="49"/>
        <v>0.57402741738961205</v>
      </c>
      <c r="M83" s="4">
        <f t="shared" si="41"/>
        <v>8.3299061248123099E-2</v>
      </c>
      <c r="N83" s="4">
        <f t="shared" si="42"/>
        <v>7.689387374909204E-2</v>
      </c>
      <c r="O83" s="46">
        <f t="shared" si="43"/>
        <v>-6.4585162540264918E-7</v>
      </c>
      <c r="P83" s="31">
        <f t="shared" si="50"/>
        <v>6.4585162540264918E-7</v>
      </c>
      <c r="Q83" s="4">
        <f t="shared" si="44"/>
        <v>1283.3305652124698</v>
      </c>
      <c r="R83" s="32">
        <f t="shared" si="45"/>
        <v>55.052848250755012</v>
      </c>
      <c r="S83" s="32">
        <f t="shared" si="46"/>
        <v>4586.397507863564</v>
      </c>
      <c r="T83" s="32">
        <f t="shared" si="47"/>
        <v>200.11344947912184</v>
      </c>
    </row>
    <row r="84" spans="6:20">
      <c r="F84" s="32">
        <f t="shared" si="36"/>
        <v>0.19264440481718481</v>
      </c>
      <c r="G84" s="32">
        <f t="shared" si="37"/>
        <v>8.3014000420631815E-3</v>
      </c>
      <c r="H84" s="32">
        <f t="shared" si="48"/>
        <v>4.3091830515093459E-2</v>
      </c>
      <c r="I84" s="32">
        <f t="shared" si="38"/>
        <v>9.9719755119659759</v>
      </c>
      <c r="J84" s="30">
        <f t="shared" si="39"/>
        <v>0.95232561872861377</v>
      </c>
      <c r="K84" s="4">
        <f t="shared" si="40"/>
        <v>0.3674708342338317</v>
      </c>
      <c r="L84" s="31">
        <f t="shared" si="49"/>
        <v>0.58095476718251027</v>
      </c>
      <c r="M84" s="4">
        <f t="shared" si="41"/>
        <v>7.9828162624411739E-2</v>
      </c>
      <c r="N84" s="4">
        <f t="shared" si="42"/>
        <v>7.3926727777128512E-2</v>
      </c>
      <c r="O84" s="46">
        <f t="shared" si="43"/>
        <v>-1.8226880672544965E-6</v>
      </c>
      <c r="P84" s="31">
        <f t="shared" si="50"/>
        <v>1.8226880672544965E-6</v>
      </c>
      <c r="Q84" s="4">
        <f t="shared" si="44"/>
        <v>1320.7745444792274</v>
      </c>
      <c r="R84" s="32">
        <f t="shared" si="45"/>
        <v>56.914592819348634</v>
      </c>
      <c r="S84" s="32">
        <f t="shared" si="46"/>
        <v>4742.8427577801376</v>
      </c>
      <c r="T84" s="32">
        <f t="shared" si="47"/>
        <v>207.65528777544674</v>
      </c>
    </row>
    <row r="85" spans="6:20">
      <c r="F85" s="32">
        <f t="shared" si="36"/>
        <v>0.19036950723230425</v>
      </c>
      <c r="G85" s="32">
        <f t="shared" si="37"/>
        <v>8.2529544956731031E-3</v>
      </c>
      <c r="H85" s="32">
        <f t="shared" si="48"/>
        <v>4.3352292158860196E-2</v>
      </c>
      <c r="I85" s="32">
        <f t="shared" si="38"/>
        <v>9.9719755119659759</v>
      </c>
      <c r="J85" s="30">
        <f t="shared" si="39"/>
        <v>0.94177625960474409</v>
      </c>
      <c r="K85" s="4">
        <f t="shared" si="40"/>
        <v>0.37018181215181767</v>
      </c>
      <c r="L85" s="31">
        <f t="shared" si="49"/>
        <v>0.58775980004097628</v>
      </c>
      <c r="M85" s="4">
        <f t="shared" si="41"/>
        <v>7.663126770573149E-2</v>
      </c>
      <c r="N85" s="4">
        <f t="shared" si="42"/>
        <v>7.117689222330538E-2</v>
      </c>
      <c r="O85" s="46">
        <f t="shared" si="43"/>
        <v>-3.9553916842405279E-6</v>
      </c>
      <c r="P85" s="31">
        <f t="shared" si="50"/>
        <v>3.9553916842405279E-6</v>
      </c>
      <c r="Q85" s="4">
        <f t="shared" si="44"/>
        <v>1355.4890599474315</v>
      </c>
      <c r="R85" s="32">
        <f t="shared" si="45"/>
        <v>58.763557744979813</v>
      </c>
      <c r="S85" s="32">
        <f t="shared" si="46"/>
        <v>4888.9834189009725</v>
      </c>
      <c r="T85" s="32">
        <f t="shared" si="47"/>
        <v>214.86652427134385</v>
      </c>
    </row>
    <row r="86" spans="6:20">
      <c r="F86" s="32">
        <f t="shared" si="36"/>
        <v>0.18776827702227741</v>
      </c>
      <c r="G86" s="32">
        <f t="shared" si="37"/>
        <v>8.2052650497316821E-3</v>
      </c>
      <c r="H86" s="32">
        <f t="shared" si="48"/>
        <v>4.3698888757221666E-2</v>
      </c>
      <c r="I86" s="32">
        <f t="shared" si="38"/>
        <v>9.9719755119659776</v>
      </c>
      <c r="J86" s="30">
        <f t="shared" si="39"/>
        <v>0.92887639686275181</v>
      </c>
      <c r="K86" s="4">
        <f t="shared" si="40"/>
        <v>0.37283986620083764</v>
      </c>
      <c r="L86" s="31">
        <f t="shared" si="49"/>
        <v>0.59448910430941615</v>
      </c>
      <c r="M86" s="4">
        <f t="shared" si="41"/>
        <v>7.3694616898644427E-2</v>
      </c>
      <c r="N86" s="4">
        <f t="shared" si="42"/>
        <v>6.8636477950788796E-2</v>
      </c>
      <c r="O86" s="46">
        <f t="shared" si="43"/>
        <v>-1.5755498572467275E-9</v>
      </c>
      <c r="P86" s="31">
        <f t="shared" si="50"/>
        <v>1.5755498572467275E-9</v>
      </c>
      <c r="Q86" s="4">
        <f t="shared" si="44"/>
        <v>1386.6995698562444</v>
      </c>
      <c r="R86" s="32">
        <f t="shared" si="45"/>
        <v>60.59723024283516</v>
      </c>
      <c r="S86" s="32">
        <f t="shared" si="46"/>
        <v>5021.8234826470225</v>
      </c>
      <c r="T86" s="32">
        <f t="shared" si="47"/>
        <v>221.63666619211403</v>
      </c>
    </row>
    <row r="87" spans="6:20">
      <c r="F87" s="32">
        <f t="shared" si="36"/>
        <v>0.18476370453325017</v>
      </c>
      <c r="G87" s="32">
        <f t="shared" si="37"/>
        <v>8.1583084915558182E-3</v>
      </c>
      <c r="H87" s="32">
        <f t="shared" si="48"/>
        <v>4.41553632633927E-2</v>
      </c>
      <c r="I87" s="32">
        <f t="shared" si="38"/>
        <v>9.9719755119659776</v>
      </c>
      <c r="J87" s="30">
        <f t="shared" si="39"/>
        <v>0.9130888973524055</v>
      </c>
      <c r="K87" s="4">
        <f t="shared" si="40"/>
        <v>0.37548972930975921</v>
      </c>
      <c r="L87" s="31">
        <f t="shared" si="49"/>
        <v>0.60125469016666244</v>
      </c>
      <c r="M87" s="4">
        <f t="shared" si="41"/>
        <v>7.1012281586054354E-2</v>
      </c>
      <c r="N87" s="4">
        <f t="shared" si="42"/>
        <v>6.6303891007573487E-2</v>
      </c>
      <c r="O87" s="46">
        <f t="shared" si="43"/>
        <v>-3.8357028775415358E-7</v>
      </c>
      <c r="P87" s="31">
        <f t="shared" si="50"/>
        <v>3.8357028775415358E-7</v>
      </c>
      <c r="Q87" s="4">
        <f t="shared" si="44"/>
        <v>1413.4896601843257</v>
      </c>
      <c r="R87" s="32">
        <f t="shared" si="45"/>
        <v>62.413149414488409</v>
      </c>
      <c r="S87" s="32">
        <f t="shared" si="46"/>
        <v>5137.8149009273902</v>
      </c>
      <c r="T87" s="32">
        <f t="shared" si="47"/>
        <v>227.83437065055682</v>
      </c>
    </row>
    <row r="88" spans="6:20">
      <c r="F88" s="32">
        <f t="shared" si="36"/>
        <v>0.18365158315968802</v>
      </c>
      <c r="G88" s="32">
        <f t="shared" si="37"/>
        <v>8.1416220740638725E-3</v>
      </c>
      <c r="H88" s="32">
        <f t="shared" si="48"/>
        <v>4.4331891585081523E-2</v>
      </c>
      <c r="I88" s="32">
        <f t="shared" si="38"/>
        <v>9.9719755119659776</v>
      </c>
      <c r="J88" s="30">
        <f t="shared" si="39"/>
        <v>0.89374259863169181</v>
      </c>
      <c r="K88" s="4">
        <f t="shared" si="40"/>
        <v>0.37690638016627293</v>
      </c>
      <c r="L88" s="31">
        <f t="shared" si="49"/>
        <v>0.60489526480282463</v>
      </c>
      <c r="M88" s="4">
        <f t="shared" si="41"/>
        <v>6.7932838800146694E-2</v>
      </c>
      <c r="N88" s="4">
        <f t="shared" si="42"/>
        <v>6.3611527178498592E-2</v>
      </c>
      <c r="O88" s="46">
        <f t="shared" si="43"/>
        <v>-2.0166599223880866E-8</v>
      </c>
      <c r="P88" s="31">
        <f t="shared" si="50"/>
        <v>2.0166599223880866E-8</v>
      </c>
      <c r="Q88" s="4">
        <f t="shared" si="44"/>
        <v>1422.5542983346431</v>
      </c>
      <c r="R88" s="32">
        <f t="shared" si="45"/>
        <v>63.064522927663113</v>
      </c>
      <c r="S88" s="32">
        <f t="shared" si="46"/>
        <v>5191.1889393870706</v>
      </c>
      <c r="T88" s="32">
        <f t="shared" si="47"/>
        <v>230.63757775451654</v>
      </c>
    </row>
    <row r="89" spans="6:20">
      <c r="F89" s="32">
        <f t="shared" si="36"/>
        <v>0.18193185112448704</v>
      </c>
      <c r="G89" s="32">
        <f t="shared" si="37"/>
        <v>8.1264362167643815E-3</v>
      </c>
      <c r="H89" s="32">
        <f t="shared" si="48"/>
        <v>4.4667473927937226E-2</v>
      </c>
      <c r="I89" s="32">
        <f t="shared" si="38"/>
        <v>9.9719755119659776</v>
      </c>
      <c r="J89" s="30">
        <f t="shared" si="39"/>
        <v>0.86998923838786058</v>
      </c>
      <c r="K89" s="4">
        <f t="shared" si="40"/>
        <v>0.37832677036340262</v>
      </c>
      <c r="L89" s="31">
        <f t="shared" si="49"/>
        <v>0.60856210679130518</v>
      </c>
      <c r="M89" s="4">
        <f t="shared" si="41"/>
        <v>6.512628229444839E-2</v>
      </c>
      <c r="N89" s="4">
        <f t="shared" si="42"/>
        <v>6.1144188606590572E-2</v>
      </c>
      <c r="O89" s="46">
        <f t="shared" si="43"/>
        <v>-2.0953306040238928E-7</v>
      </c>
      <c r="P89" s="31">
        <f t="shared" si="50"/>
        <v>2.0953306040238928E-7</v>
      </c>
      <c r="Q89" s="4">
        <f t="shared" si="44"/>
        <v>1423.6738521081293</v>
      </c>
      <c r="R89" s="32">
        <f t="shared" si="45"/>
        <v>63.591914670925824</v>
      </c>
      <c r="S89" s="32">
        <f t="shared" si="46"/>
        <v>5213.9704554640866</v>
      </c>
      <c r="T89" s="32">
        <f t="shared" si="47"/>
        <v>232.2509609049504</v>
      </c>
    </row>
    <row r="90" spans="6:20">
      <c r="F90" s="32">
        <f t="shared" si="36"/>
        <v>0.17939706086254922</v>
      </c>
      <c r="G90" s="32">
        <f t="shared" si="37"/>
        <v>8.1127896450041564E-3</v>
      </c>
      <c r="H90" s="32">
        <f t="shared" si="48"/>
        <v>4.5222533780639965E-2</v>
      </c>
      <c r="I90" s="32">
        <f t="shared" si="38"/>
        <v>9.9719755119659759</v>
      </c>
      <c r="J90" s="30">
        <f t="shared" si="39"/>
        <v>0.84073833796523401</v>
      </c>
      <c r="K90" s="4">
        <f t="shared" si="40"/>
        <v>0.37981486364638345</v>
      </c>
      <c r="L90" s="31">
        <f t="shared" si="49"/>
        <v>0.61242174535092531</v>
      </c>
      <c r="M90" s="4">
        <f t="shared" si="41"/>
        <v>6.2601711251519407E-2</v>
      </c>
      <c r="N90" s="4">
        <f t="shared" si="42"/>
        <v>5.8913617951723299E-2</v>
      </c>
      <c r="O90" s="46">
        <f t="shared" si="43"/>
        <v>-6.7551297611156969E-8</v>
      </c>
      <c r="P90" s="31">
        <f t="shared" si="50"/>
        <v>6.7551297611156969E-8</v>
      </c>
      <c r="Q90" s="4">
        <f t="shared" si="44"/>
        <v>1414.9869358387152</v>
      </c>
      <c r="R90" s="32">
        <f t="shared" si="45"/>
        <v>63.989294505130538</v>
      </c>
      <c r="S90" s="32">
        <f t="shared" si="46"/>
        <v>5198.9269727160918</v>
      </c>
      <c r="T90" s="32">
        <f t="shared" si="47"/>
        <v>232.41045250890423</v>
      </c>
    </row>
    <row r="91" spans="6:20">
      <c r="F91" s="32">
        <f t="shared" si="36"/>
        <v>0.17575409984211796</v>
      </c>
      <c r="G91" s="32">
        <f t="shared" si="37"/>
        <v>8.1007284223897427E-3</v>
      </c>
      <c r="H91" s="32">
        <f t="shared" si="48"/>
        <v>4.6091262904630538E-2</v>
      </c>
      <c r="I91" s="32">
        <f t="shared" si="38"/>
        <v>9.9719755119659776</v>
      </c>
      <c r="J91" s="30">
        <f t="shared" si="39"/>
        <v>0.80455201718830127</v>
      </c>
      <c r="K91" s="4">
        <f t="shared" si="40"/>
        <v>0.38145884265634822</v>
      </c>
      <c r="L91" s="31">
        <f t="shared" si="49"/>
        <v>0.61670729284133252</v>
      </c>
      <c r="M91" s="4">
        <f t="shared" si="41"/>
        <v>6.038164840627467E-2</v>
      </c>
      <c r="N91" s="4">
        <f t="shared" si="42"/>
        <v>5.6943317056671695E-2</v>
      </c>
      <c r="O91" s="46">
        <f t="shared" si="43"/>
        <v>-7.9342122316639063E-9</v>
      </c>
      <c r="P91" s="31">
        <f t="shared" si="50"/>
        <v>7.9342122316639063E-9</v>
      </c>
      <c r="Q91" s="4">
        <f t="shared" si="44"/>
        <v>1393.9864320225081</v>
      </c>
      <c r="R91" s="32">
        <f t="shared" si="45"/>
        <v>64.2505951238373</v>
      </c>
      <c r="S91" s="32">
        <f t="shared" si="46"/>
        <v>5136.3372994983629</v>
      </c>
      <c r="T91" s="32">
        <f t="shared" si="47"/>
        <v>230.76101235958041</v>
      </c>
    </row>
    <row r="92" spans="6:20">
      <c r="F92" s="32">
        <f t="shared" si="36"/>
        <v>0.17056922173736586</v>
      </c>
      <c r="G92" s="32">
        <f t="shared" si="37"/>
        <v>8.0903067063127932E-3</v>
      </c>
      <c r="H92" s="32">
        <f t="shared" si="48"/>
        <v>4.7431222490830448E-2</v>
      </c>
      <c r="I92" s="32">
        <f t="shared" si="38"/>
        <v>9.9719755119659776</v>
      </c>
      <c r="J92" s="30">
        <f t="shared" si="39"/>
        <v>0.75946084174368178</v>
      </c>
      <c r="K92" s="4">
        <f t="shared" si="40"/>
        <v>0.38338192246235808</v>
      </c>
      <c r="L92" s="31">
        <f t="shared" si="49"/>
        <v>0.62174940441793036</v>
      </c>
      <c r="M92" s="4">
        <f t="shared" si="41"/>
        <v>5.8510492032359675E-2</v>
      </c>
      <c r="N92" s="4">
        <f t="shared" si="42"/>
        <v>5.5276251367162604E-2</v>
      </c>
      <c r="O92" s="46">
        <f t="shared" si="43"/>
        <v>-5.8364114652320609E-9</v>
      </c>
      <c r="P92" s="31">
        <f t="shared" si="50"/>
        <v>5.8364114652320609E-9</v>
      </c>
      <c r="Q92" s="4">
        <f t="shared" si="44"/>
        <v>1357.1165671848983</v>
      </c>
      <c r="R92" s="32">
        <f t="shared" si="45"/>
        <v>64.369697844138955</v>
      </c>
      <c r="S92" s="32">
        <f t="shared" si="46"/>
        <v>5012.4487962676112</v>
      </c>
      <c r="T92" s="32">
        <f t="shared" si="47"/>
        <v>226.79738802161359</v>
      </c>
    </row>
    <row r="93" spans="6:20">
      <c r="F93" s="32">
        <f t="shared" si="36"/>
        <v>0.18462654175077564</v>
      </c>
      <c r="G93" s="32">
        <f t="shared" si="37"/>
        <v>8.2638269903938157E-3</v>
      </c>
      <c r="H93" s="32">
        <f t="shared" si="48"/>
        <v>4.4759691169154979E-2</v>
      </c>
      <c r="I93" s="32">
        <f t="shared" si="38"/>
        <v>9.9719755119659776</v>
      </c>
      <c r="J93" s="30">
        <f t="shared" si="39"/>
        <v>0.70260735478301883</v>
      </c>
      <c r="K93" s="4">
        <f t="shared" si="40"/>
        <v>0.37710568791776194</v>
      </c>
      <c r="L93" s="31">
        <f t="shared" si="49"/>
        <v>0.60540878380660867</v>
      </c>
      <c r="M93" s="4">
        <f t="shared" si="41"/>
        <v>5.3223435502729469E-2</v>
      </c>
      <c r="N93" s="4">
        <f t="shared" si="42"/>
        <v>5.0533850376510675E-2</v>
      </c>
      <c r="O93" s="46">
        <f t="shared" si="43"/>
        <v>-4.9691956660602443E-9</v>
      </c>
      <c r="P93" s="31">
        <f t="shared" si="50"/>
        <v>4.9691956660602443E-9</v>
      </c>
      <c r="Q93" s="4">
        <f t="shared" si="44"/>
        <v>1225.7042056434593</v>
      </c>
      <c r="R93" s="32">
        <f t="shared" si="45"/>
        <v>54.862141709335667</v>
      </c>
      <c r="S93" s="32">
        <f t="shared" si="46"/>
        <v>4553.4244158328329</v>
      </c>
      <c r="T93" s="32">
        <f t="shared" si="47"/>
        <v>202.12839778323024</v>
      </c>
    </row>
    <row r="94" spans="6:20">
      <c r="F94" s="32">
        <f t="shared" si="36"/>
        <v>0.20382858356260034</v>
      </c>
      <c r="G94" s="32">
        <f t="shared" si="37"/>
        <v>8.4816266222932507E-3</v>
      </c>
      <c r="H94" s="32">
        <f t="shared" si="48"/>
        <v>4.1611566317382331E-2</v>
      </c>
      <c r="I94" s="32">
        <f t="shared" si="38"/>
        <v>9.9719755119659759</v>
      </c>
      <c r="J94" s="30">
        <f t="shared" si="39"/>
        <v>0.62945722002170768</v>
      </c>
      <c r="K94" s="4">
        <f t="shared" si="40"/>
        <v>0.36868553771308443</v>
      </c>
      <c r="L94" s="31">
        <f t="shared" si="49"/>
        <v>0.58399666051928123</v>
      </c>
      <c r="M94" s="4">
        <f t="shared" si="41"/>
        <v>4.7764906069043211E-2</v>
      </c>
      <c r="N94" s="4">
        <f t="shared" si="42"/>
        <v>4.5587426904996668E-2</v>
      </c>
      <c r="O94" s="46">
        <f t="shared" si="43"/>
        <v>-1.0772714917339776E-6</v>
      </c>
      <c r="P94" s="31">
        <f t="shared" si="50"/>
        <v>1.0772714917339776E-6</v>
      </c>
      <c r="Q94" s="4">
        <f t="shared" si="44"/>
        <v>1057.6497956193571</v>
      </c>
      <c r="R94" s="32">
        <f t="shared" si="45"/>
        <v>44.010464610980748</v>
      </c>
      <c r="S94" s="32">
        <f t="shared" si="46"/>
        <v>3952.5719670389599</v>
      </c>
      <c r="T94" s="32">
        <f t="shared" si="47"/>
        <v>171.29767384527082</v>
      </c>
    </row>
    <row r="95" spans="6:20">
      <c r="F95" s="32">
        <f t="shared" si="36"/>
        <v>0.23300527614599378</v>
      </c>
      <c r="G95" s="32">
        <f t="shared" si="37"/>
        <v>8.7613054027377516E-3</v>
      </c>
      <c r="H95" s="32">
        <f t="shared" si="48"/>
        <v>3.7601317651056933E-2</v>
      </c>
      <c r="I95" s="32">
        <f t="shared" si="38"/>
        <v>9.9719755119659776</v>
      </c>
      <c r="J95" s="30">
        <f t="shared" si="39"/>
        <v>0.53166836297959641</v>
      </c>
      <c r="K95" s="4">
        <f t="shared" si="40"/>
        <v>0.35632563203922402</v>
      </c>
      <c r="L95" s="31">
        <f t="shared" si="49"/>
        <v>0.55358058325065651</v>
      </c>
      <c r="M95" s="4">
        <f t="shared" si="41"/>
        <v>4.1760711822835007E-2</v>
      </c>
      <c r="N95" s="4">
        <f t="shared" si="42"/>
        <v>4.0086664191591209E-2</v>
      </c>
      <c r="O95" s="46">
        <f t="shared" si="43"/>
        <v>-3.735684462324862E-7</v>
      </c>
      <c r="P95" s="31">
        <f t="shared" si="50"/>
        <v>3.735684462324862E-7</v>
      </c>
      <c r="Q95" s="4">
        <f t="shared" si="44"/>
        <v>839.31998708079686</v>
      </c>
      <c r="R95" s="32">
        <f t="shared" si="45"/>
        <v>31.559537445106045</v>
      </c>
      <c r="S95" s="32">
        <f t="shared" si="46"/>
        <v>3157.020599552251</v>
      </c>
      <c r="T95" s="32">
        <f t="shared" si="47"/>
        <v>132.37906918600194</v>
      </c>
    </row>
    <row r="96" spans="6:20">
      <c r="F96" s="32">
        <f t="shared" si="36"/>
        <v>0.28842501614898181</v>
      </c>
      <c r="G96" s="32">
        <f t="shared" si="37"/>
        <v>9.0875310084204235E-3</v>
      </c>
      <c r="H96" s="32">
        <f t="shared" si="48"/>
        <v>3.1507430006440185E-2</v>
      </c>
      <c r="I96" s="32">
        <f t="shared" si="38"/>
        <v>9.9719755119659759</v>
      </c>
      <c r="J96" s="30">
        <f t="shared" si="39"/>
        <v>0.38884701158725177</v>
      </c>
      <c r="K96" s="4">
        <f t="shared" si="40"/>
        <v>0.33375190197059235</v>
      </c>
      <c r="L96" s="31">
        <f t="shared" si="49"/>
        <v>0.50094237110431616</v>
      </c>
      <c r="M96" s="4">
        <f t="shared" si="41"/>
        <v>3.4038360139044599E-2</v>
      </c>
      <c r="N96" s="4">
        <f t="shared" si="42"/>
        <v>3.2917889172378041E-2</v>
      </c>
      <c r="O96" s="46">
        <f t="shared" si="43"/>
        <v>-4.0231029363457793E-7</v>
      </c>
      <c r="P96" s="31">
        <f t="shared" si="50"/>
        <v>4.0231029363457793E-7</v>
      </c>
      <c r="Q96" s="4">
        <f t="shared" si="44"/>
        <v>540.51272880409124</v>
      </c>
      <c r="R96" s="32">
        <f t="shared" si="45"/>
        <v>17.030166970384887</v>
      </c>
      <c r="S96" s="32">
        <f t="shared" si="46"/>
        <v>2049.7380510139183</v>
      </c>
      <c r="T96" s="32">
        <f t="shared" si="47"/>
        <v>81.278404987746299</v>
      </c>
    </row>
    <row r="97" spans="6:20">
      <c r="F97" s="32">
        <f t="shared" si="36"/>
        <v>0.34971112729804449</v>
      </c>
      <c r="G97" s="32">
        <f t="shared" si="37"/>
        <v>9.0499641129119599E-3</v>
      </c>
      <c r="H97" s="32">
        <f t="shared" si="48"/>
        <v>2.5878399074213746E-2</v>
      </c>
      <c r="I97" s="32">
        <f t="shared" si="38"/>
        <v>9.9719755119659759</v>
      </c>
      <c r="J97" s="30">
        <f t="shared" si="39"/>
        <v>0.27960504368170125</v>
      </c>
      <c r="K97" s="4">
        <f t="shared" si="40"/>
        <v>0.30887895549043215</v>
      </c>
      <c r="L97" s="31">
        <f t="shared" si="49"/>
        <v>0.44692454085176686</v>
      </c>
      <c r="M97" s="4">
        <f t="shared" si="41"/>
        <v>2.7930421087534664E-2</v>
      </c>
      <c r="N97" s="4">
        <f t="shared" si="42"/>
        <v>2.7171509388723709E-2</v>
      </c>
      <c r="O97" s="46">
        <f t="shared" si="43"/>
        <v>-5.699711943529806E-7</v>
      </c>
      <c r="P97" s="31">
        <f t="shared" si="50"/>
        <v>5.699711943529806E-7</v>
      </c>
      <c r="Q97" s="4">
        <f t="shared" si="44"/>
        <v>334.15746748108393</v>
      </c>
      <c r="R97" s="32">
        <f t="shared" si="45"/>
        <v>8.6474602971040913</v>
      </c>
      <c r="S97" s="32">
        <f t="shared" si="46"/>
        <v>1275.2485613396523</v>
      </c>
      <c r="T97" s="32">
        <f t="shared" si="47"/>
        <v>47.744739067950007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9.9719755119659759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L193:L194"/>
    <mergeCell ref="L196:L197"/>
    <mergeCell ref="L198:L199"/>
    <mergeCell ref="L201:L205"/>
    <mergeCell ref="H2:J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3FDC-2589-403D-8E3A-B6879E3CA95A}">
  <sheetPr codeName="Sheet16"/>
  <dimension ref="A1:AF249"/>
  <sheetViews>
    <sheetView topLeftCell="D1" zoomScale="55" zoomScaleNormal="55" workbookViewId="0">
      <selection activeCell="V11" sqref="V11:AC56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4" max="14" width="14" bestFit="1" customWidth="1"/>
    <col min="15" max="15" width="6.2851562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0.65</v>
      </c>
      <c r="H2" s="81" t="s">
        <v>4</v>
      </c>
      <c r="I2" s="81"/>
      <c r="J2" s="81"/>
      <c r="L2" s="63" t="s">
        <v>5</v>
      </c>
      <c r="M2" s="61">
        <f>AVERAGE(S3:S4)</f>
        <v>1.4806327985123402E-7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2.34</v>
      </c>
      <c r="H3" s="5" t="s">
        <v>14</v>
      </c>
      <c r="I3" s="1">
        <f>((0.02/2)*(S57+2*SUM(S58:S96)+S97)+((F53-F52)/2)*(S96+S97))*B6</f>
        <v>263.13419652376678</v>
      </c>
      <c r="J3" s="1" t="s">
        <v>15</v>
      </c>
      <c r="L3" s="63" t="s">
        <v>16</v>
      </c>
      <c r="M3" s="61">
        <f>AVERAGE(T3:T4)</f>
        <v>-1.233860665426953E-7</v>
      </c>
      <c r="O3" s="50">
        <f>0.75*PI()*$B$8*J40*$B$5/$B$10*(SQRT(1+($F$2/((0.75*PI())))^2))</f>
        <v>1368633.2939419791</v>
      </c>
      <c r="P3" s="1">
        <f>2*(1+2*C40)*(((0.044)/((O3)^(1/6)))-((5)/((O3)^(2/3))))</f>
        <v>8.2847272428227085E-3</v>
      </c>
      <c r="Q3" s="1">
        <f>2*(1+2*L40)*((0.044/(K40^(1/6)))-(5/(K40^(2/3))))</f>
        <v>8.2963696342820119E-3</v>
      </c>
      <c r="R3" s="1">
        <f>P3-Q3</f>
        <v>-1.1642391459303417E-5</v>
      </c>
      <c r="S3" s="61">
        <f>-R3*0.3*($B$4)*(I40*$B$2)</f>
        <v>1.0684166758723741E-5</v>
      </c>
      <c r="T3" s="61">
        <f>R3*0.25*(I40*$B$2)</f>
        <v>-8.9034722989364505E-6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11.61498098632511</v>
      </c>
      <c r="J4" s="1" t="s">
        <v>20</v>
      </c>
      <c r="L4" s="63" t="s">
        <v>21</v>
      </c>
      <c r="M4" s="61">
        <f>I5-M2</f>
        <v>0.35249229198163234</v>
      </c>
      <c r="O4" s="50">
        <f>0.75*PI()*$B$8*J41*$B$5/$B$10*(SQRT(1+($F$2/((0.75*PI())))^2))</f>
        <v>1351950.10819648</v>
      </c>
      <c r="P4" s="1">
        <f>2*(1+2*C41)*(((0.044)/((O4)^(1/6)))-((5)/((O4)^(2/3))))</f>
        <v>8.2596398105992275E-3</v>
      </c>
      <c r="Q4" s="1">
        <f>2*(1+2*L41)*((0.044/(K41^(1/6)))-(5/(K41^(2/3))))</f>
        <v>8.2481804180384258E-3</v>
      </c>
      <c r="R4" s="1">
        <f>P4-Q4</f>
        <v>1.1459392560801696E-5</v>
      </c>
      <c r="S4" s="61">
        <f>-R4*0.3*($B$4)*(I41*$B$2)</f>
        <v>-1.0388040199021273E-5</v>
      </c>
      <c r="T4" s="61">
        <f>R4*0.25*(I41*$B$2)</f>
        <v>8.6567001658510599E-6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0.3524924400449122</v>
      </c>
      <c r="J5" s="1" t="s">
        <v>24</v>
      </c>
      <c r="L5" s="63" t="s">
        <v>25</v>
      </c>
      <c r="M5" s="61">
        <f>I6-M3</f>
        <v>6.4830683911090065E-2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6.483056052502352E-2</v>
      </c>
      <c r="J6" s="1" t="s">
        <v>24</v>
      </c>
      <c r="L6" s="63" t="s">
        <v>29</v>
      </c>
      <c r="M6" s="61">
        <f>10*M5</f>
        <v>0.64830683911090059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0.64830560525023517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0.56247538133055708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3.2545357459282456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359018.09819518786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0.80235746584154854</v>
      </c>
      <c r="P13" s="43">
        <v>1.0010057850699492</v>
      </c>
      <c r="Q13" s="38">
        <f>N13-P13</f>
        <v>8.8084256163236674E-3</v>
      </c>
      <c r="R13" s="45">
        <f>DEGREES(N13)</f>
        <v>57.858092364657949</v>
      </c>
      <c r="S13" s="45">
        <f t="shared" ref="S13:U28" si="3">DEGREES(O13)</f>
        <v>45.97169645353285</v>
      </c>
      <c r="T13" s="45">
        <f t="shared" si="3"/>
        <v>57.353406752687683</v>
      </c>
      <c r="U13" s="45">
        <f t="shared" si="3"/>
        <v>0.50468561197026707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3.4156181775843906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386796.04185595963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0.75472488616313627</v>
      </c>
      <c r="P14" s="43">
        <v>0.95864647297846661</v>
      </c>
      <c r="Q14" s="38">
        <f t="shared" ref="Q14:Q54" si="10">N14-P14</f>
        <v>7.3879545709354399E-3</v>
      </c>
      <c r="R14" s="45">
        <f t="shared" ref="R14:U54" si="11">DEGREES(N14)</f>
        <v>55.34969556291724</v>
      </c>
      <c r="S14" s="45">
        <f t="shared" si="3"/>
        <v>43.242550670639211</v>
      </c>
      <c r="T14" s="45">
        <f t="shared" si="3"/>
        <v>54.926396946768257</v>
      </c>
      <c r="U14" s="45">
        <f t="shared" si="3"/>
        <v>0.42329861614898567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3.5837438813335418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416336.23379994085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0.71147077660693747</v>
      </c>
      <c r="P15" s="43">
        <v>0.91929787078838032</v>
      </c>
      <c r="Q15" s="38">
        <f t="shared" si="10"/>
        <v>5.4535834565180297E-3</v>
      </c>
      <c r="R15" s="45">
        <f t="shared" si="11"/>
        <v>52.984355426817935</v>
      </c>
      <c r="S15" s="45">
        <f t="shared" si="3"/>
        <v>40.764272746472535</v>
      </c>
      <c r="T15" s="45">
        <f t="shared" si="3"/>
        <v>52.671888111537079</v>
      </c>
      <c r="U15" s="45">
        <f t="shared" si="3"/>
        <v>0.31246731528085042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3.7579676605017207</v>
      </c>
      <c r="I16" s="34">
        <f t="shared" si="1"/>
        <v>0.58559340000000004</v>
      </c>
      <c r="J16" s="33">
        <f t="shared" si="6"/>
        <v>0.140542416</v>
      </c>
      <c r="K16" s="33">
        <f t="shared" si="7"/>
        <v>447588.01208201668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0.67215923373855446</v>
      </c>
      <c r="P16" s="43">
        <v>0.88281193708297723</v>
      </c>
      <c r="Q16" s="38">
        <f t="shared" si="10"/>
        <v>3.0747109365054648E-3</v>
      </c>
      <c r="R16" s="45">
        <f t="shared" si="11"/>
        <v>50.757566058507848</v>
      </c>
      <c r="S16" s="45">
        <f t="shared" si="3"/>
        <v>38.511887253966584</v>
      </c>
      <c r="T16" s="45">
        <f t="shared" si="3"/>
        <v>50.581398098623367</v>
      </c>
      <c r="U16" s="45">
        <f t="shared" si="3"/>
        <v>0.17616795988447997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3.9374801239102726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480506.20918824174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0.63638095252779714</v>
      </c>
      <c r="P17" s="43">
        <v>0.84901918729229064</v>
      </c>
      <c r="Q17" s="38">
        <f t="shared" si="10"/>
        <v>3.2185985661881134E-4</v>
      </c>
      <c r="R17" s="45">
        <f t="shared" si="11"/>
        <v>48.663657368854373</v>
      </c>
      <c r="S17" s="45">
        <f t="shared" si="3"/>
        <v>36.461942742357976</v>
      </c>
      <c r="T17" s="45">
        <f t="shared" si="3"/>
        <v>48.645216157475431</v>
      </c>
      <c r="U17" s="45">
        <f t="shared" si="3"/>
        <v>1.8441211378943705E-2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4.1215902966489306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515050.96869013825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0.60376034401049317</v>
      </c>
      <c r="P18" s="43">
        <v>0.81774254988017747</v>
      </c>
      <c r="Q18" s="38">
        <f t="shared" si="10"/>
        <v>-2.7402392445883272E-3</v>
      </c>
      <c r="R18" s="45">
        <f t="shared" si="11"/>
        <v>46.696192692829342</v>
      </c>
      <c r="S18" s="45">
        <f t="shared" si="3"/>
        <v>34.592919549167952</v>
      </c>
      <c r="T18" s="45">
        <f t="shared" si="3"/>
        <v>46.853196836400372</v>
      </c>
      <c r="U18" s="45">
        <f t="shared" si="3"/>
        <v>-0.15700414357102807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4.3097089784698097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551127.92163599585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0.57395804598593303</v>
      </c>
      <c r="P19" s="43">
        <v>0.78575020437430099</v>
      </c>
      <c r="Q19" s="38">
        <f t="shared" si="10"/>
        <v>-2.9998299318950705E-3</v>
      </c>
      <c r="R19" s="45">
        <f t="shared" si="11"/>
        <v>44.848292867834715</v>
      </c>
      <c r="S19" s="45">
        <f t="shared" si="3"/>
        <v>32.885373652569584</v>
      </c>
      <c r="T19" s="45">
        <f t="shared" si="3"/>
        <v>45.02017046218932</v>
      </c>
      <c r="U19" s="45">
        <f t="shared" si="3"/>
        <v>-0.17187759435460473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4.50133362940434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588760.7058438285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0.54667059450646549</v>
      </c>
      <c r="P20" s="43">
        <v>0.75593281734770945</v>
      </c>
      <c r="Q20" s="38">
        <f t="shared" si="10"/>
        <v>-3.4709208598487917E-3</v>
      </c>
      <c r="R20" s="45">
        <f t="shared" si="11"/>
        <v>43.112890913164236</v>
      </c>
      <c r="S20" s="45">
        <f t="shared" si="3"/>
        <v>31.321917849128081</v>
      </c>
      <c r="T20" s="45">
        <f t="shared" si="3"/>
        <v>43.311760029457496</v>
      </c>
      <c r="U20" s="45">
        <f t="shared" si="3"/>
        <v>-0.19886911629325449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4.6960350792706071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627922.61002462369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0.52162847501472709</v>
      </c>
      <c r="P21" s="43">
        <v>0.72811883836807911</v>
      </c>
      <c r="Q21" s="38">
        <f t="shared" si="10"/>
        <v>-4.1052100819161108E-3</v>
      </c>
      <c r="R21" s="45">
        <f t="shared" si="11"/>
        <v>41.482925210750736</v>
      </c>
      <c r="S21" s="45">
        <f t="shared" si="3"/>
        <v>29.887110092189175</v>
      </c>
      <c r="T21" s="45">
        <f t="shared" si="3"/>
        <v>41.718136422459089</v>
      </c>
      <c r="U21" s="45">
        <f t="shared" si="3"/>
        <v>-0.23521121170834811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4.8934460809029305</v>
      </c>
      <c r="I22" s="34">
        <f t="shared" si="1"/>
        <v>0.671763</v>
      </c>
      <c r="J22" s="33">
        <f t="shared" si="6"/>
        <v>0.16122312</v>
      </c>
      <c r="K22" s="33">
        <f t="shared" si="7"/>
        <v>668590.37687707029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0.49859335417961453</v>
      </c>
      <c r="P22" s="43">
        <v>0.70214752063140795</v>
      </c>
      <c r="Q22" s="38">
        <f t="shared" si="10"/>
        <v>-4.8626423660753648E-3</v>
      </c>
      <c r="R22" s="45">
        <f t="shared" si="11"/>
        <v>39.951480642896946</v>
      </c>
      <c r="S22" s="45">
        <f t="shared" si="3"/>
        <v>28.567294887763357</v>
      </c>
      <c r="T22" s="45">
        <f t="shared" si="3"/>
        <v>40.230089527754572</v>
      </c>
      <c r="U22" s="45">
        <f t="shared" si="3"/>
        <v>-0.27860888485762703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5.0932515828396783</v>
      </c>
      <c r="I23" s="34">
        <f t="shared" si="1"/>
        <v>0.68610199999999999</v>
      </c>
      <c r="J23" s="33">
        <f t="shared" si="6"/>
        <v>0.16466448</v>
      </c>
      <c r="K23" s="33">
        <f t="shared" si="7"/>
        <v>710743.74864192598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0.47735499602748294</v>
      </c>
      <c r="P23" s="43">
        <v>0.67786924952314864</v>
      </c>
      <c r="Q23" s="38">
        <f t="shared" si="10"/>
        <v>-5.7100157845942912E-3</v>
      </c>
      <c r="R23" s="45">
        <f t="shared" si="11"/>
        <v>38.511887253966577</v>
      </c>
      <c r="S23" s="45">
        <f t="shared" si="3"/>
        <v>27.350426601858949</v>
      </c>
      <c r="T23" s="45">
        <f t="shared" si="3"/>
        <v>38.839047059376909</v>
      </c>
      <c r="U23" s="45">
        <f t="shared" si="3"/>
        <v>-0.32715980541033429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5.2951805336479341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751480.89248131192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0.45772816384145953</v>
      </c>
      <c r="P24" s="43">
        <v>0.65464437895411853</v>
      </c>
      <c r="Q24" s="38">
        <f t="shared" si="10"/>
        <v>-6.1186831572563882E-3</v>
      </c>
      <c r="R24" s="45">
        <f t="shared" si="11"/>
        <v>37.157785274945311</v>
      </c>
      <c r="S24" s="45">
        <f t="shared" si="3"/>
        <v>26.225891952388285</v>
      </c>
      <c r="T24" s="45">
        <f t="shared" si="3"/>
        <v>37.508359996033889</v>
      </c>
      <c r="U24" s="45">
        <f t="shared" si="3"/>
        <v>-0.35057472108857246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5.4989990125639823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793448.51704864902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0.43954967688580848</v>
      </c>
      <c r="P25" s="43">
        <v>0.63286138435995587</v>
      </c>
      <c r="Q25" s="38">
        <f t="shared" si="10"/>
        <v>-6.5820227872148696E-3</v>
      </c>
      <c r="R25" s="45">
        <f t="shared" si="11"/>
        <v>35.883164214265733</v>
      </c>
      <c r="S25" s="45">
        <f t="shared" si="3"/>
        <v>25.184341371895862</v>
      </c>
      <c r="T25" s="45">
        <f t="shared" si="3"/>
        <v>36.260286340632078</v>
      </c>
      <c r="U25" s="45">
        <f t="shared" si="3"/>
        <v>-0.37712212636634673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5.7045044881098814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836630.36314753501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0.42267570705134194</v>
      </c>
      <c r="P26" s="43">
        <v>0.61240630065772339</v>
      </c>
      <c r="Q26" s="38">
        <f t="shared" si="10"/>
        <v>-7.0845343523382454E-3</v>
      </c>
      <c r="R26" s="45">
        <f t="shared" si="11"/>
        <v>34.682382456702889</v>
      </c>
      <c r="S26" s="45">
        <f t="shared" si="3"/>
        <v>24.217534116749864</v>
      </c>
      <c r="T26" s="45">
        <f t="shared" si="3"/>
        <v>35.088296374907323</v>
      </c>
      <c r="U26" s="45">
        <f t="shared" si="3"/>
        <v>-0.40591391820442957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5.9115210249124885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881012.21388214093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0.4069793490589978</v>
      </c>
      <c r="P27" s="43">
        <v>0.59317184991241723</v>
      </c>
      <c r="Q27" s="38">
        <f t="shared" si="10"/>
        <v>-7.6108735902112867E-3</v>
      </c>
      <c r="R27" s="45">
        <f t="shared" si="11"/>
        <v>33.550172590822328</v>
      </c>
      <c r="S27" s="45">
        <f t="shared" si="3"/>
        <v>23.318199050062105</v>
      </c>
      <c r="T27" s="45">
        <f t="shared" si="3"/>
        <v>33.986243525949014</v>
      </c>
      <c r="U27" s="45">
        <f t="shared" si="3"/>
        <v>-0.43607093512668715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6.119895281745392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926581.60413523577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0.39234846760282649</v>
      </c>
      <c r="P28" s="43">
        <v>0.57506214981481885</v>
      </c>
      <c r="Q28" s="38">
        <f t="shared" si="10"/>
        <v>-8.1506448738094539E-3</v>
      </c>
      <c r="R28" s="45">
        <f t="shared" si="11"/>
        <v>32.481636590529753</v>
      </c>
      <c r="S28" s="45">
        <f t="shared" si="3"/>
        <v>22.479911292067268</v>
      </c>
      <c r="T28" s="45">
        <v>0</v>
      </c>
      <c r="U28" s="45">
        <f t="shared" si="3"/>
        <v>-0.46699755157922118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6.3294931668741938</v>
      </c>
      <c r="I29" s="34">
        <f t="shared" si="1"/>
        <v>0.75179680000000004</v>
      </c>
      <c r="J29" s="33">
        <f t="shared" si="6"/>
        <v>0.180431232</v>
      </c>
      <c r="K29" s="33">
        <f t="shared" si="7"/>
        <v>967829.0254531292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0.37868380805580965</v>
      </c>
      <c r="P29" s="43">
        <v>0.55782628579949289</v>
      </c>
      <c r="Q29" s="38">
        <f t="shared" si="10"/>
        <v>-8.5321788049069758E-3</v>
      </c>
      <c r="R29" s="45">
        <f t="shared" si="11"/>
        <v>31.472234042197247</v>
      </c>
      <c r="S29" s="45">
        <f t="shared" si="11"/>
        <v>21.696983971540057</v>
      </c>
      <c r="T29" s="45">
        <f t="shared" si="11"/>
        <v>31.961091877769391</v>
      </c>
      <c r="U29" s="45">
        <f t="shared" si="11"/>
        <v>-0.48885783557214429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6.5401970381568191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1009877.2785210196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0.36589734898846493</v>
      </c>
      <c r="P30" s="43">
        <v>0.54156210305245911</v>
      </c>
      <c r="Q30" s="38">
        <f t="shared" si="10"/>
        <v>-8.9266088019063217E-3</v>
      </c>
      <c r="R30" s="45">
        <f t="shared" si="11"/>
        <v>30.517765839421301</v>
      </c>
      <c r="S30" s="45">
        <f t="shared" si="11"/>
        <v>20.964373832064421</v>
      </c>
      <c r="T30" s="45">
        <f t="shared" si="11"/>
        <v>31.029222849134865</v>
      </c>
      <c r="U30" s="45">
        <f t="shared" si="11"/>
        <v>-0.51145700971356456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6.751903354221966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1052715.2067309965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0.35391087143823674</v>
      </c>
      <c r="P31" s="43">
        <v>0.52619686133417898</v>
      </c>
      <c r="Q31" s="38">
        <f t="shared" si="10"/>
        <v>-9.3288581097064061E-3</v>
      </c>
      <c r="R31" s="45">
        <f t="shared" si="11"/>
        <v>29.614355150116502</v>
      </c>
      <c r="S31" s="45">
        <f t="shared" si="11"/>
        <v>20.277599257208035</v>
      </c>
      <c r="T31" s="45">
        <f t="shared" si="11"/>
        <v>30.148859347479071</v>
      </c>
      <c r="U31" s="45">
        <f t="shared" si="11"/>
        <v>-0.53450419736256816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6.9645206992314197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1096332.9397434886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0.3426547194975148</v>
      </c>
      <c r="P32" s="43">
        <v>0.51166468396061326</v>
      </c>
      <c r="Q32" s="38">
        <f t="shared" si="10"/>
        <v>-9.7354455442751897E-3</v>
      </c>
      <c r="R32" s="45">
        <f t="shared" si="11"/>
        <v>28.758426975471835</v>
      </c>
      <c r="S32" s="45">
        <f t="shared" si="11"/>
        <v>19.632669257446679</v>
      </c>
      <c r="T32" s="45">
        <f t="shared" si="11"/>
        <v>29.316226916838247</v>
      </c>
      <c r="U32" s="45">
        <f t="shared" si="11"/>
        <v>-0.55779994136641098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7.1779681173520471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1140721.719925775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0.33206672803191506</v>
      </c>
      <c r="P33" s="43">
        <v>0.49790580359000935</v>
      </c>
      <c r="Q33" s="38">
        <f t="shared" si="10"/>
        <v>-1.0144096131298186E-2</v>
      </c>
      <c r="R33" s="45">
        <f t="shared" si="11"/>
        <v>27.946687245478877</v>
      </c>
      <c r="S33" s="45">
        <f t="shared" si="11"/>
        <v>19.026022032947278</v>
      </c>
      <c r="T33" s="45">
        <f t="shared" si="11"/>
        <v>28.527901140777249</v>
      </c>
      <c r="U33" s="45">
        <f t="shared" si="11"/>
        <v>-0.5812138952983722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7.392173704388485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1175374.8637076167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0.32209129538325598</v>
      </c>
      <c r="P34" s="43">
        <v>0.48475104507078903</v>
      </c>
      <c r="Q34" s="38">
        <f t="shared" si="10"/>
        <v>-1.0438585384956012E-2</v>
      </c>
      <c r="R34" s="45">
        <f t="shared" si="11"/>
        <v>27.176102110467237</v>
      </c>
      <c r="S34" s="45">
        <f t="shared" si="11"/>
        <v>18.454471843362104</v>
      </c>
      <c r="T34" s="45">
        <f t="shared" si="11"/>
        <v>27.774188997112159</v>
      </c>
      <c r="U34" s="45">
        <f t="shared" si="11"/>
        <v>-0.59808688664492315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7.6070734133708182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1210173.8784217399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0.31267858126605691</v>
      </c>
      <c r="P35" s="43">
        <v>0.47227946013762845</v>
      </c>
      <c r="Q35" s="38">
        <f t="shared" si="10"/>
        <v>-1.0746724242512606E-2</v>
      </c>
      <c r="R35" s="45">
        <f t="shared" si="11"/>
        <v>26.443877873916211</v>
      </c>
      <c r="S35" s="45">
        <f t="shared" si="11"/>
        <v>17.91516305068339</v>
      </c>
      <c r="T35" s="45">
        <f t="shared" si="11"/>
        <v>27.05961981660311</v>
      </c>
      <c r="U35" s="45">
        <f t="shared" si="11"/>
        <v>-0.61574194268689897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7.8226100385615691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1245109.8310334999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0.30378381245141312</v>
      </c>
      <c r="P36" s="43">
        <v>0.46044658394683002</v>
      </c>
      <c r="Q36" s="38">
        <f t="shared" si="10"/>
        <v>-1.106894964320454E-2</v>
      </c>
      <c r="R36" s="45">
        <f t="shared" si="11"/>
        <v>25.747441853171065</v>
      </c>
      <c r="S36" s="45">
        <f t="shared" si="11"/>
        <v>17.405530337859719</v>
      </c>
      <c r="T36" s="45">
        <f t="shared" si="11"/>
        <v>26.381645951369524</v>
      </c>
      <c r="U36" s="45">
        <f t="shared" si="11"/>
        <v>-0.63420409819845858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8.0387323486247375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1280174.7210040092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0.29536668109485786</v>
      </c>
      <c r="P37" s="43">
        <v>0.4492126790027508</v>
      </c>
      <c r="Q37" s="38">
        <f t="shared" si="10"/>
        <v>-1.1406883323040629E-2</v>
      </c>
      <c r="R37" s="45">
        <f t="shared" si="11"/>
        <v>25.084424338814244</v>
      </c>
      <c r="S37" s="45">
        <f t="shared" si="11"/>
        <v>16.923264235521877</v>
      </c>
      <c r="T37" s="45">
        <f t="shared" si="11"/>
        <v>25.737990610622635</v>
      </c>
      <c r="U37" s="45">
        <f t="shared" si="11"/>
        <v>-0.65356627180839166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8.2553943448316165</v>
      </c>
      <c r="I38" s="34">
        <f t="shared" si="1"/>
        <v>0.78339000000000003</v>
      </c>
      <c r="J38" s="33">
        <f t="shared" si="6"/>
        <v>0.1880136</v>
      </c>
      <c r="K38" s="33">
        <f t="shared" si="7"/>
        <v>1315361.3645690116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0.28739082263048937</v>
      </c>
      <c r="P38" s="43">
        <v>0.43854192282451659</v>
      </c>
      <c r="Q38" s="38">
        <f t="shared" si="10"/>
        <v>-1.1762813648952708E-2</v>
      </c>
      <c r="R38" s="45">
        <f t="shared" si="11"/>
        <v>24.452641740112796</v>
      </c>
      <c r="S38" s="45">
        <f t="shared" si="11"/>
        <v>16.46628120751987</v>
      </c>
      <c r="T38" s="45">
        <f t="shared" si="11"/>
        <v>25.126601317396666</v>
      </c>
      <c r="U38" s="45">
        <f t="shared" si="11"/>
        <v>-0.67395957728386968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8.4725546243715879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1333898.3212836746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0.27982336199377478</v>
      </c>
      <c r="P39" s="43">
        <v>0.42823637294913042</v>
      </c>
      <c r="Q39" s="38">
        <f t="shared" si="10"/>
        <v>-1.1973933589118912E-2</v>
      </c>
      <c r="R39" s="45">
        <f t="shared" si="11"/>
        <v>23.850080945149021</v>
      </c>
      <c r="S39" s="45">
        <f t="shared" si="11"/>
        <v>16.032697651404739</v>
      </c>
      <c r="T39" s="45">
        <f t="shared" si="11"/>
        <v>24.536136803975467</v>
      </c>
      <c r="U39" s="45">
        <f t="shared" si="11"/>
        <v>-0.68605585882644771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8.6901758322644671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1351683.499733069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0.2726345185481851</v>
      </c>
      <c r="P40" s="43">
        <v>0.41844236533834922</v>
      </c>
      <c r="Q40" s="38">
        <f t="shared" si="10"/>
        <v>-1.2218991094990861E-2</v>
      </c>
      <c r="R40" s="45">
        <f t="shared" si="11"/>
        <v>23.274884883707784</v>
      </c>
      <c r="S40" s="45">
        <f t="shared" si="11"/>
        <v>15.620807262392166</v>
      </c>
      <c r="T40" s="45">
        <f t="shared" si="11"/>
        <v>23.974981503358698</v>
      </c>
      <c r="U40" s="45">
        <f t="shared" si="11"/>
        <v>-0.70009661965091274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8.9082241881767334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1368709.0879584856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0.26579726148863847</v>
      </c>
      <c r="P41" s="43">
        <v>0.40913702574619087</v>
      </c>
      <c r="Q41" s="38">
        <f t="shared" si="10"/>
        <v>-1.2505032131934268E-2</v>
      </c>
      <c r="R41" s="45">
        <f t="shared" si="11"/>
        <v>22.725339253956722</v>
      </c>
      <c r="S41" s="45">
        <f t="shared" si="11"/>
        <v>15.229061289434117</v>
      </c>
      <c r="T41" s="45">
        <f t="shared" si="11"/>
        <v>23.441824817792039</v>
      </c>
      <c r="U41" s="45">
        <f t="shared" si="11"/>
        <v>-0.71648556383531559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9.1266690767437737</v>
      </c>
      <c r="I42" s="34">
        <f t="shared" si="1"/>
        <v>0.74610200000000004</v>
      </c>
      <c r="J42" s="33">
        <f t="shared" si="6"/>
        <v>0.17906448</v>
      </c>
      <c r="K42" s="33">
        <f t="shared" si="7"/>
        <v>1384968.0104739016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0.25928700869703203</v>
      </c>
      <c r="P42" s="43">
        <v>0.40030188984347703</v>
      </c>
      <c r="Q42" s="38">
        <f t="shared" si="10"/>
        <v>-1.2841233134755381E-2</v>
      </c>
      <c r="R42" s="45">
        <f t="shared" si="11"/>
        <v>22.199860356776998</v>
      </c>
      <c r="S42" s="45">
        <f t="shared" si="11"/>
        <v>14.856051280911807</v>
      </c>
      <c r="T42" s="45">
        <f t="shared" si="11"/>
        <v>22.935608819142029</v>
      </c>
      <c r="U42" s="45">
        <f t="shared" si="11"/>
        <v>-0.73574846236503122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9.3454826918889307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1400453.844962019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0.25308136305386764</v>
      </c>
      <c r="P43" s="43">
        <v>0.39192307284731442</v>
      </c>
      <c r="Q43" s="38">
        <f t="shared" si="10"/>
        <v>-1.3239264791504834E-2</v>
      </c>
      <c r="R43" s="45">
        <f t="shared" si="11"/>
        <v>21.696983971540053</v>
      </c>
      <c r="S43" s="45">
        <f t="shared" si="11"/>
        <v>14.500493976404739</v>
      </c>
      <c r="T43" s="45">
        <f t="shared" si="11"/>
        <v>22.455537967949429</v>
      </c>
      <c r="U43" s="45">
        <f t="shared" si="11"/>
        <v>-0.75855399640937482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9.5646397271842165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1384892.263990541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0.24715988108708004</v>
      </c>
      <c r="P44" s="43">
        <v>0.38313676130034435</v>
      </c>
      <c r="Q44" s="38">
        <f t="shared" si="10"/>
        <v>-1.2858961043131611E-2</v>
      </c>
      <c r="R44" s="45">
        <f t="shared" si="11"/>
        <v>21.2153552021264</v>
      </c>
      <c r="S44" s="45">
        <f t="shared" si="11"/>
        <v>14.161218051244983</v>
      </c>
      <c r="T44" s="45">
        <f t="shared" si="11"/>
        <v>21.952119398820983</v>
      </c>
      <c r="U44" s="45">
        <f t="shared" si="11"/>
        <v>-0.73676419669458393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9.7841171055796394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1367157.3027147313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0.24150386958533354</v>
      </c>
      <c r="P45" s="43">
        <v>0.37479174701873214</v>
      </c>
      <c r="Q45" s="38">
        <f t="shared" si="10"/>
        <v>-1.2571014586200413E-2</v>
      </c>
      <c r="R45" s="45">
        <f t="shared" si="11"/>
        <v>20.753719220521525</v>
      </c>
      <c r="S45" s="45">
        <f t="shared" si="11"/>
        <v>13.837152463317459</v>
      </c>
      <c r="T45" s="45">
        <f t="shared" si="11"/>
        <v>21.473985300508204</v>
      </c>
      <c r="U45" s="45">
        <f t="shared" si="11"/>
        <v>-0.72026607998668069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10.003893742887922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1347241.2582838146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0.2360962064369844</v>
      </c>
      <c r="P46" s="43">
        <v>0.36689727473063055</v>
      </c>
      <c r="Q46" s="38">
        <f t="shared" si="10"/>
        <v>-1.2404971652012931E-2</v>
      </c>
      <c r="R46" s="45">
        <f t="shared" si="11"/>
        <v>20.310912836277229</v>
      </c>
      <c r="S46" s="45">
        <f t="shared" si="11"/>
        <v>13.527316187888625</v>
      </c>
      <c r="T46" s="45">
        <f t="shared" si="11"/>
        <v>21.021665356916998</v>
      </c>
      <c r="U46" s="45">
        <f t="shared" si="11"/>
        <v>-0.71075252063976946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10.223950340290127</v>
      </c>
      <c r="I47" s="34">
        <f t="shared" si="1"/>
        <v>0.6372544</v>
      </c>
      <c r="J47" s="33">
        <f t="shared" si="6"/>
        <v>0.15294105599999999</v>
      </c>
      <c r="K47" s="33">
        <f t="shared" si="7"/>
        <v>1325137.0860470606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0.23092118249418569</v>
      </c>
      <c r="P47" s="43">
        <v>0.35947609745959935</v>
      </c>
      <c r="Q47" s="38">
        <f t="shared" si="10"/>
        <v>-1.2402421323801482E-2</v>
      </c>
      <c r="R47" s="45">
        <f t="shared" si="11"/>
        <v>19.885856822671617</v>
      </c>
      <c r="S47" s="45">
        <f t="shared" si="11"/>
        <v>13.230809157087108</v>
      </c>
      <c r="T47" s="45">
        <f t="shared" si="11"/>
        <v>20.596463220268497</v>
      </c>
      <c r="U47" s="45">
        <f t="shared" si="11"/>
        <v>-0.71060639759688027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10.444269201857812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1300838.3316507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0.22596436171865905</v>
      </c>
      <c r="P48" s="43">
        <v>0.35257223638101226</v>
      </c>
      <c r="Q48" s="38">
        <f t="shared" si="10"/>
        <v>-1.2624877265396017E-2</v>
      </c>
      <c r="R48" s="45">
        <f t="shared" si="11"/>
        <v>19.477548933942966</v>
      </c>
      <c r="S48" s="45">
        <f t="shared" si="11"/>
        <v>12.94680424684667</v>
      </c>
      <c r="T48" s="45">
        <f t="shared" si="11"/>
        <v>20.200901118120822</v>
      </c>
      <c r="U48" s="45">
        <f t="shared" si="11"/>
        <v>-0.72335218417785596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10.664834073695808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1062647.8269089605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0.22121245725389113</v>
      </c>
      <c r="P49" s="43">
        <v>0.34112080464412242</v>
      </c>
      <c r="Q49" s="38">
        <f t="shared" si="10"/>
        <v>-8.0237124276381078E-3</v>
      </c>
      <c r="R49" s="45">
        <f t="shared" si="11"/>
        <v>19.085057552084535</v>
      </c>
      <c r="S49" s="45">
        <f t="shared" si="11"/>
        <v>12.674540176366095</v>
      </c>
      <c r="T49" s="45">
        <f t="shared" si="11"/>
        <v>19.544782410214868</v>
      </c>
      <c r="U49" s="45">
        <f t="shared" si="11"/>
        <v>-0.45972485813033154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10.885630001818043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813486.00827023655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0.21665322139853765</v>
      </c>
      <c r="P50" s="43">
        <v>0.32918685530713321</v>
      </c>
      <c r="Q50" s="38">
        <f t="shared" si="10"/>
        <v>-2.679107877027187E-3</v>
      </c>
      <c r="R50" s="45">
        <f t="shared" si="11"/>
        <v>18.707515906068526</v>
      </c>
      <c r="S50" s="45">
        <f t="shared" si="11"/>
        <v>12.413315204049622</v>
      </c>
      <c r="T50" s="45">
        <f t="shared" si="11"/>
        <v>18.861017480282438</v>
      </c>
      <c r="U50" s="45">
        <f t="shared" si="11"/>
        <v>-0.15350157421391178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11.106643206294583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553334.92231877206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0.21227534773664181</v>
      </c>
      <c r="P51" s="43">
        <v>0.31604852382533449</v>
      </c>
      <c r="Q51" s="38">
        <f t="shared" si="10"/>
        <v>4.1167128937174557E-3</v>
      </c>
      <c r="R51" s="45">
        <f t="shared" si="11"/>
        <v>18.344116810808607</v>
      </c>
      <c r="S51" s="45">
        <f t="shared" si="11"/>
        <v>12.162481519981508</v>
      </c>
      <c r="T51" s="45">
        <f t="shared" si="11"/>
        <v>18.10824653653151</v>
      </c>
      <c r="U51" s="45">
        <f t="shared" si="11"/>
        <v>0.23587027427709845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11.327860969565638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282178.01513962675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0.20806838391951848</v>
      </c>
      <c r="P52" s="43">
        <v>0.29929563881560045</v>
      </c>
      <c r="Q52" s="38">
        <f t="shared" si="10"/>
        <v>1.4760789606366898E-2</v>
      </c>
      <c r="R52" s="45">
        <f t="shared" si="11"/>
        <v>17.99410787753116</v>
      </c>
      <c r="S52" s="45">
        <f t="shared" si="11"/>
        <v>11.921440248696095</v>
      </c>
      <c r="T52" s="45">
        <f t="shared" si="11"/>
        <v>17.148376930805767</v>
      </c>
      <c r="U52" s="45">
        <f t="shared" si="11"/>
        <v>0.84573094672539495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11.438542852333049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142467.55529718817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0.20602594104196065</v>
      </c>
      <c r="P53" s="43">
        <v>0.28604427892097622</v>
      </c>
      <c r="Q53" s="38">
        <f t="shared" si="10"/>
        <v>2.5041522744181532E-2</v>
      </c>
      <c r="R53" s="45">
        <f t="shared" si="11"/>
        <v>17.823903501857338</v>
      </c>
      <c r="S53" s="45">
        <f t="shared" si="11"/>
        <v>11.804416891915475</v>
      </c>
      <c r="T53" s="45">
        <f t="shared" si="11"/>
        <v>16.389129936034877</v>
      </c>
      <c r="U53" s="45">
        <f t="shared" si="11"/>
        <v>1.4347735658224612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11.549271537119475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0.20402265379825535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11.689636987698766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0.19867999643478021</v>
      </c>
      <c r="G57" s="32">
        <f t="shared" ref="G57:G98" si="37">2*(1+2*L13)*((0.044/(K13^(1/6)))-(5/(K13^(2/3))))</f>
        <v>1.1935156606878232E-2</v>
      </c>
      <c r="H57" s="32">
        <f>G57/F57</f>
        <v>6.0072261028030233E-2</v>
      </c>
      <c r="I57" s="32">
        <f t="shared" ref="I57:I98" si="38">($B$2*$B$6)/(2*G13*TAN(O13))-0.5</f>
        <v>9.166438934122441</v>
      </c>
      <c r="J57" s="30">
        <f t="shared" ref="J57:J98" si="39">(2/PI())*ACOS((COSH((G13*I57)/$B$6))/COSH(I57))</f>
        <v>0.99957332639077967</v>
      </c>
      <c r="K57" s="4">
        <f t="shared" ref="K57:K98" si="40">(($B$2*J13*F57*COS(P13))/(8*PI()*J57*G13*(SIN(P13)^2)))*(1-H57*TAN(P13))</f>
        <v>0.11830851849610438</v>
      </c>
      <c r="L57" s="31">
        <f>K57/(1-K57)</f>
        <v>0.13418357892525656</v>
      </c>
      <c r="M57" s="4">
        <f t="shared" ref="M57:M98" si="41">(($B$2*J13*F57)/(8*PI()*J57*G13*COS(P13)))*(1+H57*_xlfn.COT(P13))</f>
        <v>0.33029563000856238</v>
      </c>
      <c r="N57" s="4">
        <f t="shared" ref="N57:N98" si="42">M57/(1+M57)</f>
        <v>0.24828739007917844</v>
      </c>
      <c r="O57" s="46">
        <f t="shared" ref="O57:O98" si="43">TAN(P13)-((1+L57)/(1-N57))*TAN(O13)</f>
        <v>-5.3310749090762499E-6</v>
      </c>
      <c r="P57" s="31">
        <f>ABS(O57)</f>
        <v>5.3310749090762499E-6</v>
      </c>
      <c r="Q57" s="4">
        <f t="shared" ref="Q57:Q98" si="44">0.5*$B$9*(H13^2)*J13*F57</f>
        <v>136.96561223771496</v>
      </c>
      <c r="R57" s="32">
        <f t="shared" ref="R57:R98" si="45">0.5*$B$9*(H13^2)*J13*G57</f>
        <v>8.2278340102079852</v>
      </c>
      <c r="S57" s="32">
        <f t="shared" ref="S57:S98" si="46">$B$2*(Q57*COS(P13)-R57*SIN(P13))</f>
        <v>267.83571220998527</v>
      </c>
      <c r="T57" s="32">
        <f t="shared" ref="T57:T98" si="47">$B$2*(Q57*SIN(P13)+R57*COS(P13))*G13</f>
        <v>11.497489263253438</v>
      </c>
    </row>
    <row r="58" spans="1:32">
      <c r="F58" s="32">
        <f t="shared" si="36"/>
        <v>0.21240675087204275</v>
      </c>
      <c r="G58" s="32">
        <f t="shared" si="37"/>
        <v>1.1719548370402873E-2</v>
      </c>
      <c r="H58" s="32">
        <f t="shared" ref="H58:H98" si="48">G58/F58</f>
        <v>5.5175027734701891E-2</v>
      </c>
      <c r="I58" s="32">
        <f t="shared" si="38"/>
        <v>9.166438934122441</v>
      </c>
      <c r="J58" s="30">
        <f t="shared" si="39"/>
        <v>0.99949139716875812</v>
      </c>
      <c r="K58" s="4">
        <f t="shared" si="40"/>
        <v>0.13533080622627927</v>
      </c>
      <c r="L58" s="31">
        <f t="shared" ref="L58:L98" si="49">K58/(1-K58)</f>
        <v>0.15651165463134867</v>
      </c>
      <c r="M58" s="4">
        <f t="shared" si="41"/>
        <v>0.30947097385508449</v>
      </c>
      <c r="N58" s="4">
        <f t="shared" si="42"/>
        <v>0.23633282450240303</v>
      </c>
      <c r="O58" s="46">
        <f t="shared" si="43"/>
        <v>-1.0955442546478622E-6</v>
      </c>
      <c r="P58" s="31">
        <f t="shared" ref="P58:P98" si="50">ABS(O58)</f>
        <v>1.0955442546478622E-6</v>
      </c>
      <c r="Q58" s="4">
        <f t="shared" si="44"/>
        <v>165.56619373657392</v>
      </c>
      <c r="R58" s="32">
        <f t="shared" si="45"/>
        <v>9.1351193313444927</v>
      </c>
      <c r="S58" s="32">
        <f t="shared" si="46"/>
        <v>350.65079609895571</v>
      </c>
      <c r="T58" s="32">
        <f t="shared" si="47"/>
        <v>14.863313895001694</v>
      </c>
    </row>
    <row r="59" spans="1:32">
      <c r="F59" s="32">
        <f t="shared" si="36"/>
        <v>0.22363487092716772</v>
      </c>
      <c r="G59" s="32">
        <f t="shared" si="37"/>
        <v>1.1501705459321497E-2</v>
      </c>
      <c r="H59" s="32">
        <f t="shared" si="48"/>
        <v>5.1430733550794562E-2</v>
      </c>
      <c r="I59" s="32">
        <f t="shared" si="38"/>
        <v>9.166438934122441</v>
      </c>
      <c r="J59" s="30">
        <f t="shared" si="39"/>
        <v>0.99939232614573248</v>
      </c>
      <c r="K59" s="4">
        <f t="shared" si="40"/>
        <v>0.15160471361156447</v>
      </c>
      <c r="L59" s="31">
        <f t="shared" si="49"/>
        <v>0.17869584619798637</v>
      </c>
      <c r="M59" s="4">
        <f t="shared" si="41"/>
        <v>0.29052523502847594</v>
      </c>
      <c r="N59" s="4">
        <f t="shared" si="42"/>
        <v>0.22512170017509606</v>
      </c>
      <c r="O59" s="46">
        <f t="shared" si="43"/>
        <v>-3.2673434318120087E-6</v>
      </c>
      <c r="P59" s="31">
        <f t="shared" si="50"/>
        <v>3.2673434318120087E-6</v>
      </c>
      <c r="Q59" s="4">
        <f t="shared" si="44"/>
        <v>196.86690264846467</v>
      </c>
      <c r="R59" s="32">
        <f t="shared" si="45"/>
        <v>10.1250092150834</v>
      </c>
      <c r="S59" s="32">
        <f t="shared" si="46"/>
        <v>445.298865163183</v>
      </c>
      <c r="T59" s="32">
        <f t="shared" si="47"/>
        <v>18.741131956083237</v>
      </c>
    </row>
    <row r="60" spans="1:32">
      <c r="F60" s="32">
        <f t="shared" si="36"/>
        <v>0.2326562063043725</v>
      </c>
      <c r="G60" s="32">
        <f t="shared" si="37"/>
        <v>1.1282407794037127E-2</v>
      </c>
      <c r="H60" s="32">
        <f t="shared" si="48"/>
        <v>4.8493904260077707E-2</v>
      </c>
      <c r="I60" s="32">
        <f t="shared" si="38"/>
        <v>9.166438934122441</v>
      </c>
      <c r="J60" s="30">
        <f t="shared" si="39"/>
        <v>0.9992727742532902</v>
      </c>
      <c r="K60" s="4">
        <f t="shared" si="40"/>
        <v>0.16711946497268565</v>
      </c>
      <c r="L60" s="31">
        <f t="shared" si="49"/>
        <v>0.20065238403873248</v>
      </c>
      <c r="M60" s="4">
        <f t="shared" si="41"/>
        <v>0.27334889214689717</v>
      </c>
      <c r="N60" s="4">
        <f t="shared" si="42"/>
        <v>0.21466928179128056</v>
      </c>
      <c r="O60" s="46">
        <f t="shared" si="43"/>
        <v>-5.2931046321536002E-6</v>
      </c>
      <c r="P60" s="31">
        <f t="shared" si="50"/>
        <v>5.2931046321536002E-6</v>
      </c>
      <c r="Q60" s="4">
        <f t="shared" si="44"/>
        <v>230.88628632074921</v>
      </c>
      <c r="R60" s="32">
        <f t="shared" si="45"/>
        <v>11.196577463803301</v>
      </c>
      <c r="S60" s="32">
        <f t="shared" si="46"/>
        <v>551.83529718720433</v>
      </c>
      <c r="T60" s="32">
        <f t="shared" si="47"/>
        <v>23.147356616386155</v>
      </c>
    </row>
    <row r="61" spans="1:32">
      <c r="F61" s="32">
        <f t="shared" si="36"/>
        <v>0.23978323541084343</v>
      </c>
      <c r="G61" s="32">
        <f t="shared" si="37"/>
        <v>1.1062346751821365E-2</v>
      </c>
      <c r="H61" s="32">
        <f t="shared" si="48"/>
        <v>4.6134779743326068E-2</v>
      </c>
      <c r="I61" s="32">
        <f t="shared" si="38"/>
        <v>9.1664389341224393</v>
      </c>
      <c r="J61" s="30">
        <f t="shared" si="39"/>
        <v>0.99912871213473109</v>
      </c>
      <c r="K61" s="4">
        <f t="shared" si="40"/>
        <v>0.18189562097331652</v>
      </c>
      <c r="L61" s="31">
        <f t="shared" si="49"/>
        <v>0.22233791388541602</v>
      </c>
      <c r="M61" s="4">
        <f t="shared" si="41"/>
        <v>0.25781669329557017</v>
      </c>
      <c r="N61" s="4">
        <f t="shared" si="42"/>
        <v>0.20497159456523978</v>
      </c>
      <c r="O61" s="46">
        <f t="shared" si="43"/>
        <v>-1.0065196935027387E-5</v>
      </c>
      <c r="P61" s="31">
        <f t="shared" si="50"/>
        <v>1.0065196935027387E-5</v>
      </c>
      <c r="Q61" s="4">
        <f t="shared" si="44"/>
        <v>267.66291668581465</v>
      </c>
      <c r="R61" s="32">
        <f t="shared" si="45"/>
        <v>12.348569706756294</v>
      </c>
      <c r="S61" s="32">
        <f t="shared" si="46"/>
        <v>670.32367922733965</v>
      </c>
      <c r="T61" s="32">
        <f t="shared" si="47"/>
        <v>28.099745515465639</v>
      </c>
    </row>
    <row r="62" spans="1:32">
      <c r="F62" s="32">
        <f t="shared" si="36"/>
        <v>0.24531150371658184</v>
      </c>
      <c r="G62" s="32">
        <f t="shared" si="37"/>
        <v>1.0842119532479325E-2</v>
      </c>
      <c r="H62" s="32">
        <f t="shared" si="48"/>
        <v>4.4197354662199852E-2</v>
      </c>
      <c r="I62" s="32">
        <f t="shared" si="38"/>
        <v>9.1664389341224375</v>
      </c>
      <c r="J62" s="30">
        <f t="shared" si="39"/>
        <v>0.99895528433532588</v>
      </c>
      <c r="K62" s="4">
        <f t="shared" si="40"/>
        <v>0.19596535876853374</v>
      </c>
      <c r="L62" s="31">
        <f t="shared" si="49"/>
        <v>0.24372750714868646</v>
      </c>
      <c r="M62" s="4">
        <f t="shared" si="41"/>
        <v>0.24378790029686795</v>
      </c>
      <c r="N62" s="4">
        <f t="shared" si="42"/>
        <v>0.19600439933422775</v>
      </c>
      <c r="O62" s="46">
        <f t="shared" si="43"/>
        <v>-5.0346098889875179E-7</v>
      </c>
      <c r="P62" s="31">
        <f t="shared" si="50"/>
        <v>5.0346098889875179E-7</v>
      </c>
      <c r="Q62" s="4">
        <f t="shared" si="44"/>
        <v>307.24509156351883</v>
      </c>
      <c r="R62" s="32">
        <f t="shared" si="45"/>
        <v>13.57942028005291</v>
      </c>
      <c r="S62" s="32">
        <f t="shared" si="46"/>
        <v>800.83240290549497</v>
      </c>
      <c r="T62" s="32">
        <f t="shared" si="47"/>
        <v>33.617343071629676</v>
      </c>
    </row>
    <row r="63" spans="1:32">
      <c r="F63" s="32">
        <f t="shared" si="36"/>
        <v>0.24517226797909616</v>
      </c>
      <c r="G63" s="32">
        <f t="shared" si="37"/>
        <v>1.0664791122831894E-2</v>
      </c>
      <c r="H63" s="32">
        <f t="shared" si="48"/>
        <v>4.3499173910408147E-2</v>
      </c>
      <c r="I63" s="32">
        <f t="shared" si="38"/>
        <v>9.166438934122441</v>
      </c>
      <c r="J63" s="30">
        <f t="shared" si="39"/>
        <v>0.9987466456459303</v>
      </c>
      <c r="K63" s="4">
        <f t="shared" si="40"/>
        <v>0.20745275968713939</v>
      </c>
      <c r="L63" s="31">
        <f t="shared" si="49"/>
        <v>0.26175444078922883</v>
      </c>
      <c r="M63" s="4">
        <f t="shared" si="41"/>
        <v>0.2266411177132833</v>
      </c>
      <c r="N63" s="4">
        <f t="shared" si="42"/>
        <v>0.18476562903401605</v>
      </c>
      <c r="O63" s="46">
        <f t="shared" si="43"/>
        <v>-2.0050014515327064E-7</v>
      </c>
      <c r="P63" s="31">
        <f t="shared" si="50"/>
        <v>2.0050014515327064E-7</v>
      </c>
      <c r="Q63" s="4">
        <f t="shared" si="44"/>
        <v>343.57670856484191</v>
      </c>
      <c r="R63" s="32">
        <f t="shared" si="45"/>
        <v>14.945302997427673</v>
      </c>
      <c r="S63" s="32">
        <f t="shared" si="46"/>
        <v>929.15293561601152</v>
      </c>
      <c r="T63" s="32">
        <f t="shared" si="47"/>
        <v>38.95221293104008</v>
      </c>
    </row>
    <row r="64" spans="1:32">
      <c r="F64" s="32">
        <f t="shared" si="36"/>
        <v>0.24383239515028932</v>
      </c>
      <c r="G64" s="32">
        <f t="shared" si="37"/>
        <v>1.0487786007869386E-2</v>
      </c>
      <c r="H64" s="32">
        <f t="shared" si="48"/>
        <v>4.3012274892370646E-2</v>
      </c>
      <c r="I64" s="32">
        <f t="shared" si="38"/>
        <v>9.1664389341224393</v>
      </c>
      <c r="J64" s="30">
        <f t="shared" si="39"/>
        <v>0.99849576408112428</v>
      </c>
      <c r="K64" s="4">
        <f t="shared" si="40"/>
        <v>0.21812820051185033</v>
      </c>
      <c r="L64" s="31">
        <f t="shared" si="49"/>
        <v>0.27898205390531722</v>
      </c>
      <c r="M64" s="4">
        <f t="shared" si="41"/>
        <v>0.21127535802859046</v>
      </c>
      <c r="N64" s="4">
        <f t="shared" si="42"/>
        <v>0.1744238885305579</v>
      </c>
      <c r="O64" s="46">
        <f t="shared" si="43"/>
        <v>-1.0298696340171887E-9</v>
      </c>
      <c r="P64" s="31">
        <f t="shared" si="50"/>
        <v>1.0298696340171887E-9</v>
      </c>
      <c r="Q64" s="4">
        <f t="shared" si="44"/>
        <v>381.26192542201136</v>
      </c>
      <c r="R64" s="32">
        <f t="shared" si="45"/>
        <v>16.398942742246067</v>
      </c>
      <c r="S64" s="32">
        <f t="shared" si="46"/>
        <v>1064.6768934947415</v>
      </c>
      <c r="T64" s="32">
        <f t="shared" si="47"/>
        <v>44.629613146743154</v>
      </c>
    </row>
    <row r="65" spans="6:20">
      <c r="F65" s="32">
        <f t="shared" si="36"/>
        <v>0.24153720843267193</v>
      </c>
      <c r="G65" s="32">
        <f t="shared" si="37"/>
        <v>1.0311440494104209E-2</v>
      </c>
      <c r="H65" s="32">
        <f t="shared" si="48"/>
        <v>4.2690898686023791E-2</v>
      </c>
      <c r="I65" s="32">
        <f t="shared" si="38"/>
        <v>9.1664389341224393</v>
      </c>
      <c r="J65" s="30">
        <f t="shared" si="39"/>
        <v>0.99819418384630065</v>
      </c>
      <c r="K65" s="4">
        <f t="shared" si="40"/>
        <v>0.22805785518035535</v>
      </c>
      <c r="L65" s="31">
        <f t="shared" si="49"/>
        <v>0.29543386989660791</v>
      </c>
      <c r="M65" s="4">
        <f t="shared" si="41"/>
        <v>0.19746403605456381</v>
      </c>
      <c r="N65" s="4">
        <f t="shared" si="42"/>
        <v>0.16490185100270194</v>
      </c>
      <c r="O65" s="46">
        <f t="shared" si="43"/>
        <v>-1.6392451651636719E-7</v>
      </c>
      <c r="P65" s="31">
        <f t="shared" si="50"/>
        <v>1.6392451651636719E-7</v>
      </c>
      <c r="Q65" s="4">
        <f t="shared" si="44"/>
        <v>420.2168935955799</v>
      </c>
      <c r="R65" s="32">
        <f t="shared" si="45"/>
        <v>17.939436830644542</v>
      </c>
      <c r="S65" s="32">
        <f t="shared" si="46"/>
        <v>1206.8935149250799</v>
      </c>
      <c r="T65" s="32">
        <f t="shared" si="47"/>
        <v>50.635726378291771</v>
      </c>
    </row>
    <row r="66" spans="6:20">
      <c r="F66" s="32">
        <f t="shared" si="36"/>
        <v>0.23849312764821828</v>
      </c>
      <c r="G66" s="32">
        <f t="shared" si="37"/>
        <v>1.0136029251511939E-2</v>
      </c>
      <c r="H66" s="32">
        <f t="shared" si="48"/>
        <v>4.250029907135424E-2</v>
      </c>
      <c r="I66" s="32">
        <f t="shared" si="38"/>
        <v>9.1664389341224393</v>
      </c>
      <c r="J66" s="30">
        <f t="shared" si="39"/>
        <v>0.99783174029578847</v>
      </c>
      <c r="K66" s="4">
        <f t="shared" si="40"/>
        <v>0.23730588763024224</v>
      </c>
      <c r="L66" s="31">
        <f t="shared" si="49"/>
        <v>0.31114162779218524</v>
      </c>
      <c r="M66" s="4">
        <f t="shared" si="41"/>
        <v>0.185014027455531</v>
      </c>
      <c r="N66" s="4">
        <f t="shared" si="42"/>
        <v>0.15612813280598389</v>
      </c>
      <c r="O66" s="46">
        <f t="shared" si="43"/>
        <v>-3.0953951180023864E-8</v>
      </c>
      <c r="P66" s="31">
        <f t="shared" si="50"/>
        <v>3.0953951180023864E-8</v>
      </c>
      <c r="Q66" s="4">
        <f t="shared" si="44"/>
        <v>460.36554189450607</v>
      </c>
      <c r="R66" s="32">
        <f t="shared" si="45"/>
        <v>19.565673212662567</v>
      </c>
      <c r="S66" s="32">
        <f t="shared" si="46"/>
        <v>1355.3304549705474</v>
      </c>
      <c r="T66" s="32">
        <f t="shared" si="47"/>
        <v>56.957801124368125</v>
      </c>
    </row>
    <row r="67" spans="6:20">
      <c r="F67" s="32">
        <f t="shared" si="36"/>
        <v>0.23487396266269309</v>
      </c>
      <c r="G67" s="32">
        <f t="shared" si="37"/>
        <v>9.9617738321861431E-3</v>
      </c>
      <c r="H67" s="32">
        <f t="shared" si="48"/>
        <v>4.2413274418554574E-2</v>
      </c>
      <c r="I67" s="32">
        <f t="shared" si="38"/>
        <v>9.166438934122441</v>
      </c>
      <c r="J67" s="30">
        <f t="shared" si="39"/>
        <v>0.99739621725938821</v>
      </c>
      <c r="K67" s="4">
        <f t="shared" si="40"/>
        <v>0.24593601931949718</v>
      </c>
      <c r="L67" s="31">
        <f t="shared" si="49"/>
        <v>0.32614741669208619</v>
      </c>
      <c r="M67" s="4">
        <f t="shared" si="41"/>
        <v>0.17376159448875736</v>
      </c>
      <c r="N67" s="4">
        <f t="shared" si="42"/>
        <v>0.14803823476984762</v>
      </c>
      <c r="O67" s="46">
        <f t="shared" si="43"/>
        <v>-3.7104535879350919E-6</v>
      </c>
      <c r="P67" s="31">
        <f t="shared" si="50"/>
        <v>3.7104535879350919E-6</v>
      </c>
      <c r="Q67" s="4">
        <f t="shared" si="44"/>
        <v>501.64335530989592</v>
      </c>
      <c r="R67" s="32">
        <f t="shared" si="45"/>
        <v>21.276337289003092</v>
      </c>
      <c r="S67" s="32">
        <f t="shared" si="46"/>
        <v>1509.5690909851469</v>
      </c>
      <c r="T67" s="32">
        <f t="shared" si="47"/>
        <v>63.584710158895476</v>
      </c>
    </row>
    <row r="68" spans="6:20">
      <c r="F68" s="32">
        <f t="shared" si="36"/>
        <v>0.2309446145779365</v>
      </c>
      <c r="G68" s="32">
        <f t="shared" si="37"/>
        <v>9.8227489544629246E-3</v>
      </c>
      <c r="H68" s="32">
        <f t="shared" si="48"/>
        <v>4.2532920598363021E-2</v>
      </c>
      <c r="I68" s="32">
        <f t="shared" si="38"/>
        <v>9.166438934122441</v>
      </c>
      <c r="J68" s="30">
        <f t="shared" si="39"/>
        <v>0.99687293516081699</v>
      </c>
      <c r="K68" s="4">
        <f t="shared" si="40"/>
        <v>0.25358329144593039</v>
      </c>
      <c r="L68" s="31">
        <f t="shared" si="49"/>
        <v>0.33973421085007921</v>
      </c>
      <c r="M68" s="4">
        <f t="shared" si="41"/>
        <v>0.16299764189267826</v>
      </c>
      <c r="N68" s="4">
        <f t="shared" si="42"/>
        <v>0.14015302870899521</v>
      </c>
      <c r="O68" s="46">
        <f t="shared" si="43"/>
        <v>-1.7389267803480379E-9</v>
      </c>
      <c r="P68" s="31">
        <f t="shared" si="50"/>
        <v>1.7389267803480379E-9</v>
      </c>
      <c r="Q68" s="4">
        <f t="shared" si="44"/>
        <v>542.19881612526638</v>
      </c>
      <c r="R68" s="32">
        <f t="shared" si="45"/>
        <v>23.061299194782389</v>
      </c>
      <c r="S68" s="32">
        <f t="shared" si="46"/>
        <v>1664.2623126982417</v>
      </c>
      <c r="T68" s="32">
        <f t="shared" si="47"/>
        <v>70.24272120832579</v>
      </c>
    </row>
    <row r="69" spans="6:20">
      <c r="F69" s="32">
        <f t="shared" si="36"/>
        <v>0.22664999314422798</v>
      </c>
      <c r="G69" s="32">
        <f t="shared" si="37"/>
        <v>9.684820702033645E-3</v>
      </c>
      <c r="H69" s="32">
        <f t="shared" si="48"/>
        <v>4.27302933817904E-2</v>
      </c>
      <c r="I69" s="32">
        <f t="shared" si="38"/>
        <v>9.166438934122441</v>
      </c>
      <c r="J69" s="30">
        <f t="shared" si="39"/>
        <v>0.99624425599908972</v>
      </c>
      <c r="K69" s="4">
        <f t="shared" si="40"/>
        <v>0.26069821052058129</v>
      </c>
      <c r="L69" s="31">
        <f t="shared" si="49"/>
        <v>0.35262759299440166</v>
      </c>
      <c r="M69" s="4">
        <f t="shared" si="41"/>
        <v>0.15323787011933482</v>
      </c>
      <c r="N69" s="4">
        <f t="shared" si="42"/>
        <v>0.13287620367815189</v>
      </c>
      <c r="O69" s="46">
        <f t="shared" si="43"/>
        <v>-6.7963557947026132E-6</v>
      </c>
      <c r="P69" s="31">
        <f t="shared" si="50"/>
        <v>6.7963557947026132E-6</v>
      </c>
      <c r="Q69" s="4">
        <f t="shared" si="44"/>
        <v>583.45869510152204</v>
      </c>
      <c r="R69" s="32">
        <f t="shared" si="45"/>
        <v>24.931361217844632</v>
      </c>
      <c r="S69" s="32">
        <f t="shared" si="46"/>
        <v>1822.8776248782522</v>
      </c>
      <c r="T69" s="32">
        <f t="shared" si="47"/>
        <v>77.128621994586013</v>
      </c>
    </row>
    <row r="70" spans="6:20">
      <c r="F70" s="32">
        <f t="shared" si="36"/>
        <v>0.22207454379808134</v>
      </c>
      <c r="G70" s="32">
        <f t="shared" si="37"/>
        <v>9.5480796813792856E-3</v>
      </c>
      <c r="H70" s="32">
        <f t="shared" si="48"/>
        <v>4.299493097264117E-2</v>
      </c>
      <c r="I70" s="32">
        <f t="shared" si="38"/>
        <v>9.166438934122441</v>
      </c>
      <c r="J70" s="30">
        <f t="shared" si="39"/>
        <v>0.9954889884273258</v>
      </c>
      <c r="K70" s="4">
        <f t="shared" si="40"/>
        <v>0.26731625145198834</v>
      </c>
      <c r="L70" s="31">
        <f t="shared" si="49"/>
        <v>0.36484534013718678</v>
      </c>
      <c r="M70" s="4">
        <f t="shared" si="41"/>
        <v>0.14435907324822886</v>
      </c>
      <c r="N70" s="4">
        <f t="shared" si="42"/>
        <v>0.12614840623273074</v>
      </c>
      <c r="O70" s="46">
        <f t="shared" si="43"/>
        <v>-1.5692749488760427E-6</v>
      </c>
      <c r="P70" s="31">
        <f t="shared" si="50"/>
        <v>1.5692749488760427E-6</v>
      </c>
      <c r="Q70" s="4">
        <f t="shared" si="44"/>
        <v>625.32002769353505</v>
      </c>
      <c r="R70" s="32">
        <f t="shared" si="45"/>
        <v>26.885591426493605</v>
      </c>
      <c r="S70" s="32">
        <f t="shared" si="46"/>
        <v>1984.8959084459893</v>
      </c>
      <c r="T70" s="32">
        <f t="shared" si="47"/>
        <v>84.225790616568375</v>
      </c>
    </row>
    <row r="71" spans="6:20">
      <c r="F71" s="32">
        <f t="shared" si="36"/>
        <v>0.21730360712622285</v>
      </c>
      <c r="G71" s="32">
        <f t="shared" si="37"/>
        <v>9.412595107885658E-3</v>
      </c>
      <c r="H71" s="32">
        <f t="shared" si="48"/>
        <v>4.3315411245880807E-2</v>
      </c>
      <c r="I71" s="32">
        <f t="shared" si="38"/>
        <v>9.1664389341224393</v>
      </c>
      <c r="J71" s="30">
        <f t="shared" si="39"/>
        <v>0.99458167273657372</v>
      </c>
      <c r="K71" s="4">
        <f t="shared" si="40"/>
        <v>0.27349438740486887</v>
      </c>
      <c r="L71" s="31">
        <f t="shared" si="49"/>
        <v>0.37645185758156352</v>
      </c>
      <c r="M71" s="4">
        <f t="shared" si="41"/>
        <v>0.13626627121658691</v>
      </c>
      <c r="N71" s="4">
        <f t="shared" si="42"/>
        <v>0.11992459396923594</v>
      </c>
      <c r="O71" s="46">
        <f t="shared" si="43"/>
        <v>-1.3888737304679211E-6</v>
      </c>
      <c r="P71" s="31">
        <f t="shared" si="50"/>
        <v>1.3888737304679211E-6</v>
      </c>
      <c r="Q71" s="4">
        <f t="shared" si="44"/>
        <v>667.72881012252992</v>
      </c>
      <c r="R71" s="32">
        <f t="shared" si="45"/>
        <v>28.922948011180043</v>
      </c>
      <c r="S71" s="32">
        <f t="shared" si="46"/>
        <v>2149.976621355926</v>
      </c>
      <c r="T71" s="32">
        <f t="shared" si="47"/>
        <v>91.523723686015074</v>
      </c>
    </row>
    <row r="72" spans="6:20">
      <c r="F72" s="32">
        <f t="shared" si="36"/>
        <v>0.21239553801225639</v>
      </c>
      <c r="G72" s="32">
        <f t="shared" si="37"/>
        <v>9.2784184226779483E-3</v>
      </c>
      <c r="H72" s="32">
        <f t="shared" si="48"/>
        <v>4.3684620258559917E-2</v>
      </c>
      <c r="I72" s="32">
        <f t="shared" si="38"/>
        <v>9.166438934122441</v>
      </c>
      <c r="J72" s="30">
        <f t="shared" si="39"/>
        <v>0.9934917214008907</v>
      </c>
      <c r="K72" s="4">
        <f t="shared" si="40"/>
        <v>0.27927021306543437</v>
      </c>
      <c r="L72" s="31">
        <f t="shared" si="49"/>
        <v>0.38748254634130869</v>
      </c>
      <c r="M72" s="4">
        <f t="shared" si="41"/>
        <v>0.12887098914220824</v>
      </c>
      <c r="N72" s="4">
        <f t="shared" si="42"/>
        <v>0.11415918238817799</v>
      </c>
      <c r="O72" s="46">
        <f t="shared" si="43"/>
        <v>-1.0216969629217587E-6</v>
      </c>
      <c r="P72" s="31">
        <f t="shared" si="50"/>
        <v>1.0216969629217587E-6</v>
      </c>
      <c r="Q72" s="4">
        <f t="shared" si="44"/>
        <v>710.59977422602412</v>
      </c>
      <c r="R72" s="32">
        <f t="shared" si="45"/>
        <v>31.042281292882276</v>
      </c>
      <c r="S72" s="32">
        <f t="shared" si="46"/>
        <v>2317.6894008298764</v>
      </c>
      <c r="T72" s="32">
        <f t="shared" si="47"/>
        <v>99.008480346021727</v>
      </c>
    </row>
    <row r="73" spans="6:20">
      <c r="F73" s="32">
        <f t="shared" si="36"/>
        <v>0.20832339053469406</v>
      </c>
      <c r="G73" s="32">
        <f t="shared" si="37"/>
        <v>9.173384456872765E-3</v>
      </c>
      <c r="H73" s="32">
        <f t="shared" si="48"/>
        <v>4.4034346951285025E-2</v>
      </c>
      <c r="I73" s="32">
        <f t="shared" si="38"/>
        <v>9.166438934122441</v>
      </c>
      <c r="J73" s="30">
        <f t="shared" si="39"/>
        <v>0.99218238579198803</v>
      </c>
      <c r="K73" s="4">
        <f t="shared" si="40"/>
        <v>0.28452785891726523</v>
      </c>
      <c r="L73" s="31">
        <f t="shared" si="49"/>
        <v>0.39767845955075898</v>
      </c>
      <c r="M73" s="4">
        <f t="shared" si="41"/>
        <v>0.12192893174650586</v>
      </c>
      <c r="N73" s="4">
        <f t="shared" si="42"/>
        <v>0.10867794589867577</v>
      </c>
      <c r="O73" s="46">
        <f t="shared" si="43"/>
        <v>-1.003320360126736E-8</v>
      </c>
      <c r="P73" s="31">
        <f t="shared" si="50"/>
        <v>1.003320360126736E-8</v>
      </c>
      <c r="Q73" s="4">
        <f t="shared" si="44"/>
        <v>752.93524119747099</v>
      </c>
      <c r="R73" s="32">
        <f t="shared" si="45"/>
        <v>33.155011642738913</v>
      </c>
      <c r="S73" s="32">
        <f t="shared" si="46"/>
        <v>2484.9828648868415</v>
      </c>
      <c r="T73" s="32">
        <f t="shared" si="47"/>
        <v>106.50186383932602</v>
      </c>
    </row>
    <row r="74" spans="6:20">
      <c r="F74" s="32">
        <f t="shared" si="36"/>
        <v>0.20413995117060041</v>
      </c>
      <c r="G74" s="32">
        <f t="shared" si="37"/>
        <v>9.069412837463306E-3</v>
      </c>
      <c r="H74" s="32">
        <f t="shared" si="48"/>
        <v>4.442742728925201E-2</v>
      </c>
      <c r="I74" s="32">
        <f t="shared" si="38"/>
        <v>9.166438934122441</v>
      </c>
      <c r="J74" s="30">
        <f t="shared" si="39"/>
        <v>0.99060951350120408</v>
      </c>
      <c r="K74" s="4">
        <f t="shared" si="40"/>
        <v>0.28945604536388486</v>
      </c>
      <c r="L74" s="31">
        <f t="shared" si="49"/>
        <v>0.40737246932474641</v>
      </c>
      <c r="M74" s="4">
        <f t="shared" si="41"/>
        <v>0.11556953127266276</v>
      </c>
      <c r="N74" s="4">
        <f t="shared" si="42"/>
        <v>0.10359688753852828</v>
      </c>
      <c r="O74" s="46">
        <f t="shared" si="43"/>
        <v>-1.023847925329946E-7</v>
      </c>
      <c r="P74" s="31">
        <f t="shared" si="50"/>
        <v>1.023847925329946E-7</v>
      </c>
      <c r="Q74" s="4">
        <f t="shared" si="44"/>
        <v>795.49865890673493</v>
      </c>
      <c r="R74" s="32">
        <f t="shared" si="45"/>
        <v>35.34195882727645</v>
      </c>
      <c r="S74" s="32">
        <f t="shared" si="46"/>
        <v>2653.7939157995884</v>
      </c>
      <c r="T74" s="32">
        <f t="shared" si="47"/>
        <v>114.13729659999906</v>
      </c>
    </row>
    <row r="75" spans="6:20">
      <c r="F75" s="32">
        <f t="shared" si="36"/>
        <v>0.19987422600623533</v>
      </c>
      <c r="G75" s="32">
        <f t="shared" si="37"/>
        <v>8.9665092516542279E-3</v>
      </c>
      <c r="H75" s="32">
        <f t="shared" si="48"/>
        <v>4.4860757841656412E-2</v>
      </c>
      <c r="I75" s="32">
        <f t="shared" si="38"/>
        <v>9.166438934122441</v>
      </c>
      <c r="J75" s="30">
        <f t="shared" si="39"/>
        <v>0.9887200531083824</v>
      </c>
      <c r="K75" s="4">
        <f t="shared" si="40"/>
        <v>0.2940865954870257</v>
      </c>
      <c r="L75" s="31">
        <f t="shared" si="49"/>
        <v>0.41660435062842127</v>
      </c>
      <c r="M75" s="4">
        <f t="shared" si="41"/>
        <v>0.10973243701135293</v>
      </c>
      <c r="N75" s="4">
        <f t="shared" si="42"/>
        <v>9.8881886616629847E-2</v>
      </c>
      <c r="O75" s="46">
        <f t="shared" si="43"/>
        <v>-1.4026199647299009E-6</v>
      </c>
      <c r="P75" s="31">
        <f t="shared" si="50"/>
        <v>1.4026199647299009E-6</v>
      </c>
      <c r="Q75" s="4">
        <f t="shared" si="44"/>
        <v>838.19664917627097</v>
      </c>
      <c r="R75" s="32">
        <f t="shared" si="45"/>
        <v>37.60213690238453</v>
      </c>
      <c r="S75" s="32">
        <f t="shared" si="46"/>
        <v>2823.6907178067845</v>
      </c>
      <c r="T75" s="32">
        <f t="shared" si="47"/>
        <v>121.90034479529791</v>
      </c>
    </row>
    <row r="76" spans="6:20">
      <c r="F76" s="32">
        <f t="shared" si="36"/>
        <v>0.19554624559753647</v>
      </c>
      <c r="G76" s="32">
        <f t="shared" si="37"/>
        <v>8.8646739070974111E-3</v>
      </c>
      <c r="H76" s="32">
        <f t="shared" si="48"/>
        <v>4.5332877038929402E-2</v>
      </c>
      <c r="I76" s="32">
        <f t="shared" si="38"/>
        <v>9.1664389341224393</v>
      </c>
      <c r="J76" s="30">
        <f t="shared" si="39"/>
        <v>0.9864502537867692</v>
      </c>
      <c r="K76" s="4">
        <f t="shared" si="40"/>
        <v>0.29844656631805333</v>
      </c>
      <c r="L76" s="31">
        <f t="shared" si="49"/>
        <v>0.42540817561354255</v>
      </c>
      <c r="M76" s="4">
        <f t="shared" si="41"/>
        <v>0.10436458506858738</v>
      </c>
      <c r="N76" s="4">
        <f t="shared" si="42"/>
        <v>9.4501930322318087E-2</v>
      </c>
      <c r="O76" s="46">
        <f t="shared" si="43"/>
        <v>-2.128035097026526E-6</v>
      </c>
      <c r="P76" s="31">
        <f t="shared" si="50"/>
        <v>2.128035097026526E-6</v>
      </c>
      <c r="Q76" s="4">
        <f t="shared" si="44"/>
        <v>880.91740358928007</v>
      </c>
      <c r="R76" s="32">
        <f t="shared" si="45"/>
        <v>39.934520338365779</v>
      </c>
      <c r="S76" s="32">
        <f t="shared" si="46"/>
        <v>2994.1830315856</v>
      </c>
      <c r="T76" s="32">
        <f t="shared" si="47"/>
        <v>129.77426786252116</v>
      </c>
    </row>
    <row r="77" spans="6:20">
      <c r="F77" s="32">
        <f t="shared" si="36"/>
        <v>0.19116919866225632</v>
      </c>
      <c r="G77" s="32">
        <f t="shared" si="37"/>
        <v>8.7639025986504422E-3</v>
      </c>
      <c r="H77" s="32">
        <f t="shared" si="48"/>
        <v>4.5843695846284636E-2</v>
      </c>
      <c r="I77" s="32">
        <f t="shared" si="38"/>
        <v>9.1664389341224393</v>
      </c>
      <c r="J77" s="30">
        <f t="shared" si="39"/>
        <v>0.9837234952186481</v>
      </c>
      <c r="K77" s="4">
        <f t="shared" si="40"/>
        <v>0.30256047031957373</v>
      </c>
      <c r="L77" s="31">
        <f t="shared" si="49"/>
        <v>0.433816062101054</v>
      </c>
      <c r="M77" s="4">
        <f t="shared" si="41"/>
        <v>9.9419784699216404E-2</v>
      </c>
      <c r="N77" s="4">
        <f t="shared" si="42"/>
        <v>9.0429321068126914E-2</v>
      </c>
      <c r="O77" s="46">
        <f t="shared" si="43"/>
        <v>-8.0993966611320189E-7</v>
      </c>
      <c r="P77" s="31">
        <f t="shared" si="50"/>
        <v>8.0993966611320189E-7</v>
      </c>
      <c r="Q77" s="4">
        <f t="shared" si="44"/>
        <v>923.53033913473871</v>
      </c>
      <c r="R77" s="32">
        <f t="shared" si="45"/>
        <v>42.338043972109062</v>
      </c>
      <c r="S77" s="32">
        <f t="shared" si="46"/>
        <v>3164.7179719667593</v>
      </c>
      <c r="T77" s="32">
        <f t="shared" si="47"/>
        <v>137.73983732873853</v>
      </c>
    </row>
    <row r="78" spans="6:20">
      <c r="F78" s="32">
        <f t="shared" si="36"/>
        <v>0.18823598260335531</v>
      </c>
      <c r="G78" s="32">
        <f t="shared" si="37"/>
        <v>8.6884834465989682E-3</v>
      </c>
      <c r="H78" s="32">
        <f t="shared" si="48"/>
        <v>4.6157399485660805E-2</v>
      </c>
      <c r="I78" s="32">
        <f t="shared" si="38"/>
        <v>9.166438934122441</v>
      </c>
      <c r="J78" s="30">
        <f t="shared" si="39"/>
        <v>0.98044766800619865</v>
      </c>
      <c r="K78" s="4">
        <f t="shared" si="40"/>
        <v>0.30634781864351551</v>
      </c>
      <c r="L78" s="31">
        <f t="shared" si="49"/>
        <v>0.44164471312471237</v>
      </c>
      <c r="M78" s="4">
        <f t="shared" si="41"/>
        <v>9.4723238212727948E-2</v>
      </c>
      <c r="N78" s="4">
        <f t="shared" si="42"/>
        <v>8.6527110146465372E-2</v>
      </c>
      <c r="O78" s="46">
        <f t="shared" si="43"/>
        <v>-2.8872432722426566E-7</v>
      </c>
      <c r="P78" s="31">
        <f t="shared" si="50"/>
        <v>2.8872432722426566E-7</v>
      </c>
      <c r="Q78" s="4">
        <f t="shared" si="44"/>
        <v>964.94646480593292</v>
      </c>
      <c r="R78" s="32">
        <f t="shared" si="45"/>
        <v>44.539419458323579</v>
      </c>
      <c r="S78" s="32">
        <f t="shared" si="46"/>
        <v>3332.0843803578246</v>
      </c>
      <c r="T78" s="32">
        <f t="shared" si="47"/>
        <v>145.54474626791747</v>
      </c>
    </row>
    <row r="79" spans="6:20">
      <c r="F79" s="32">
        <f t="shared" si="36"/>
        <v>0.18520283927092646</v>
      </c>
      <c r="G79" s="32">
        <f t="shared" si="37"/>
        <v>8.6139102652612702E-3</v>
      </c>
      <c r="H79" s="32">
        <f t="shared" si="48"/>
        <v>4.651068147319435E-2</v>
      </c>
      <c r="I79" s="32">
        <f t="shared" si="38"/>
        <v>9.166438934122441</v>
      </c>
      <c r="J79" s="30">
        <f t="shared" si="39"/>
        <v>0.976512004690124</v>
      </c>
      <c r="K79" s="4">
        <f t="shared" si="40"/>
        <v>0.30994400934715655</v>
      </c>
      <c r="L79" s="31">
        <f t="shared" si="49"/>
        <v>0.44915776914555422</v>
      </c>
      <c r="M79" s="4">
        <f t="shared" si="41"/>
        <v>9.039297396812869E-2</v>
      </c>
      <c r="N79" s="4">
        <f t="shared" si="42"/>
        <v>8.289944646210716E-2</v>
      </c>
      <c r="O79" s="46">
        <f t="shared" si="43"/>
        <v>-2.5290461946880782E-9</v>
      </c>
      <c r="P79" s="31">
        <f t="shared" si="50"/>
        <v>2.5290461946880782E-9</v>
      </c>
      <c r="Q79" s="4">
        <f t="shared" si="44"/>
        <v>1005.9236851015022</v>
      </c>
      <c r="R79" s="32">
        <f t="shared" si="45"/>
        <v>46.786196104097826</v>
      </c>
      <c r="S79" s="32">
        <f t="shared" si="46"/>
        <v>3498.1000906837212</v>
      </c>
      <c r="T79" s="32">
        <f t="shared" si="47"/>
        <v>153.37785452537182</v>
      </c>
    </row>
    <row r="80" spans="6:20">
      <c r="F80" s="32">
        <f t="shared" si="36"/>
        <v>0.18206650310100245</v>
      </c>
      <c r="G80" s="32">
        <f t="shared" si="37"/>
        <v>8.5401621235973047E-3</v>
      </c>
      <c r="H80" s="32">
        <f t="shared" si="48"/>
        <v>4.6906827879588595E-2</v>
      </c>
      <c r="I80" s="32">
        <f t="shared" si="38"/>
        <v>9.166438934122441</v>
      </c>
      <c r="J80" s="30">
        <f t="shared" si="39"/>
        <v>0.97178323440026948</v>
      </c>
      <c r="K80" s="4">
        <f t="shared" si="40"/>
        <v>0.3133720730073537</v>
      </c>
      <c r="L80" s="31">
        <f t="shared" si="49"/>
        <v>0.45639284492823995</v>
      </c>
      <c r="M80" s="4">
        <f t="shared" si="41"/>
        <v>8.639717053498841E-2</v>
      </c>
      <c r="N80" s="4">
        <f t="shared" si="42"/>
        <v>7.9526321384326457E-2</v>
      </c>
      <c r="O80" s="46">
        <f t="shared" si="43"/>
        <v>-6.5079468447581945E-7</v>
      </c>
      <c r="P80" s="31">
        <f t="shared" si="50"/>
        <v>6.5079468447581945E-7</v>
      </c>
      <c r="Q80" s="4">
        <f t="shared" si="44"/>
        <v>1046.2642973311338</v>
      </c>
      <c r="R80" s="32">
        <f t="shared" si="45"/>
        <v>49.076939311470198</v>
      </c>
      <c r="S80" s="32">
        <f t="shared" si="46"/>
        <v>3661.9718394601564</v>
      </c>
      <c r="T80" s="32">
        <f t="shared" si="47"/>
        <v>161.2104796103138</v>
      </c>
    </row>
    <row r="81" spans="6:20">
      <c r="F81" s="32">
        <f t="shared" si="36"/>
        <v>0.17881659007866491</v>
      </c>
      <c r="G81" s="32">
        <f t="shared" si="37"/>
        <v>8.4672178251577798E-3</v>
      </c>
      <c r="H81" s="32">
        <f t="shared" si="48"/>
        <v>4.7351410858650675E-2</v>
      </c>
      <c r="I81" s="32">
        <f t="shared" si="38"/>
        <v>9.1664389341224393</v>
      </c>
      <c r="J81" s="30">
        <f t="shared" si="39"/>
        <v>0.96610089640676278</v>
      </c>
      <c r="K81" s="4">
        <f t="shared" si="40"/>
        <v>0.31665103405051642</v>
      </c>
      <c r="L81" s="31">
        <f t="shared" si="49"/>
        <v>0.46338115637673299</v>
      </c>
      <c r="M81" s="4">
        <f t="shared" si="41"/>
        <v>8.2707712254842289E-2</v>
      </c>
      <c r="N81" s="4">
        <f t="shared" si="42"/>
        <v>7.6389695315456446E-2</v>
      </c>
      <c r="O81" s="46">
        <f t="shared" si="43"/>
        <v>-2.0345525980625112E-7</v>
      </c>
      <c r="P81" s="31">
        <f t="shared" si="50"/>
        <v>2.0345525980625112E-7</v>
      </c>
      <c r="Q81" s="4">
        <f t="shared" si="44"/>
        <v>1085.7169966240419</v>
      </c>
      <c r="R81" s="32">
        <f t="shared" si="45"/>
        <v>51.410231583365253</v>
      </c>
      <c r="S81" s="32">
        <f t="shared" si="46"/>
        <v>3822.7080294914454</v>
      </c>
      <c r="T81" s="32">
        <f t="shared" si="47"/>
        <v>169.00646126197788</v>
      </c>
    </row>
    <row r="82" spans="6:20">
      <c r="F82" s="32">
        <f t="shared" si="36"/>
        <v>0.17543861185471998</v>
      </c>
      <c r="G82" s="32">
        <f t="shared" si="37"/>
        <v>8.3950561239742611E-3</v>
      </c>
      <c r="H82" s="32">
        <f t="shared" si="48"/>
        <v>4.7851815716178678E-2</v>
      </c>
      <c r="I82" s="32">
        <f t="shared" si="38"/>
        <v>9.166438934122441</v>
      </c>
      <c r="J82" s="30">
        <f t="shared" si="39"/>
        <v>0.95927159330533163</v>
      </c>
      <c r="K82" s="4">
        <f t="shared" si="40"/>
        <v>0.31980292907053287</v>
      </c>
      <c r="L82" s="31">
        <f t="shared" si="49"/>
        <v>0.47016216731649929</v>
      </c>
      <c r="M82" s="4">
        <f t="shared" si="41"/>
        <v>7.9301230793425673E-2</v>
      </c>
      <c r="N82" s="4">
        <f t="shared" si="42"/>
        <v>7.3474604244756603E-2</v>
      </c>
      <c r="O82" s="46">
        <f t="shared" si="43"/>
        <v>-4.655366203643041E-8</v>
      </c>
      <c r="P82" s="31">
        <f t="shared" si="50"/>
        <v>4.655366203643041E-8</v>
      </c>
      <c r="Q82" s="4">
        <f t="shared" si="44"/>
        <v>1123.9839220397682</v>
      </c>
      <c r="R82" s="32">
        <f t="shared" si="45"/>
        <v>53.784671505394734</v>
      </c>
      <c r="S82" s="32">
        <f t="shared" si="46"/>
        <v>3979.1410301975161</v>
      </c>
      <c r="T82" s="32">
        <f t="shared" si="47"/>
        <v>176.72288505499694</v>
      </c>
    </row>
    <row r="83" spans="6:20">
      <c r="F83" s="32">
        <f t="shared" si="36"/>
        <v>0.17379848358553848</v>
      </c>
      <c r="G83" s="32">
        <f t="shared" si="37"/>
        <v>8.3453202794629804E-3</v>
      </c>
      <c r="H83" s="32">
        <f t="shared" si="48"/>
        <v>4.801722148142714E-2</v>
      </c>
      <c r="I83" s="32">
        <f t="shared" si="38"/>
        <v>9.1664389341224393</v>
      </c>
      <c r="J83" s="30">
        <f t="shared" si="39"/>
        <v>0.95106188279325021</v>
      </c>
      <c r="K83" s="4">
        <f t="shared" si="40"/>
        <v>0.3226648179574188</v>
      </c>
      <c r="L83" s="31">
        <f t="shared" si="49"/>
        <v>0.47637392315040594</v>
      </c>
      <c r="M83" s="4">
        <f t="shared" si="41"/>
        <v>7.5975271554089452E-2</v>
      </c>
      <c r="N83" s="4">
        <f t="shared" si="42"/>
        <v>7.0610611194023301E-2</v>
      </c>
      <c r="O83" s="46">
        <f t="shared" si="43"/>
        <v>-1.2242470542878081E-7</v>
      </c>
      <c r="P83" s="31">
        <f t="shared" si="50"/>
        <v>1.2242470542878081E-7</v>
      </c>
      <c r="Q83" s="4">
        <f t="shared" si="44"/>
        <v>1158.8710078269785</v>
      </c>
      <c r="R83" s="32">
        <f t="shared" si="45"/>
        <v>55.64576585123271</v>
      </c>
      <c r="S83" s="32">
        <f t="shared" si="46"/>
        <v>4124.4662739313608</v>
      </c>
      <c r="T83" s="32">
        <f t="shared" si="47"/>
        <v>183.81147444890908</v>
      </c>
    </row>
    <row r="84" spans="6:20">
      <c r="F84" s="32">
        <f t="shared" si="36"/>
        <v>0.17194542186717135</v>
      </c>
      <c r="G84" s="32">
        <f t="shared" si="37"/>
        <v>8.2963696342820119E-3</v>
      </c>
      <c r="H84" s="32">
        <f t="shared" si="48"/>
        <v>4.8250017617165734E-2</v>
      </c>
      <c r="I84" s="32">
        <f t="shared" si="38"/>
        <v>9.1664389341224393</v>
      </c>
      <c r="J84" s="30">
        <f t="shared" si="39"/>
        <v>0.94118937966326166</v>
      </c>
      <c r="K84" s="4">
        <f t="shared" si="40"/>
        <v>0.32543886827217988</v>
      </c>
      <c r="L84" s="31">
        <f t="shared" si="49"/>
        <v>0.48244533069760648</v>
      </c>
      <c r="M84" s="4">
        <f t="shared" si="41"/>
        <v>7.2907112816139624E-2</v>
      </c>
      <c r="N84" s="4">
        <f t="shared" si="42"/>
        <v>6.7952865579178484E-2</v>
      </c>
      <c r="O84" s="46">
        <f t="shared" si="43"/>
        <v>-1.9365045678121362E-9</v>
      </c>
      <c r="P84" s="31">
        <f t="shared" si="50"/>
        <v>1.9365045678121362E-9</v>
      </c>
      <c r="Q84" s="4">
        <f t="shared" si="44"/>
        <v>1191.6431058744956</v>
      </c>
      <c r="R84" s="32">
        <f t="shared" si="45"/>
        <v>57.496800851818506</v>
      </c>
      <c r="S84" s="32">
        <f t="shared" si="46"/>
        <v>4261.8742602355387</v>
      </c>
      <c r="T84" s="32">
        <f t="shared" si="47"/>
        <v>190.65206082393104</v>
      </c>
    </row>
    <row r="85" spans="6:20">
      <c r="F85" s="32">
        <f t="shared" si="36"/>
        <v>0.16983559548712993</v>
      </c>
      <c r="G85" s="32">
        <f t="shared" si="37"/>
        <v>8.2481804180384258E-3</v>
      </c>
      <c r="H85" s="32">
        <f t="shared" si="48"/>
        <v>4.8565675495649968E-2</v>
      </c>
      <c r="I85" s="32">
        <f t="shared" si="38"/>
        <v>9.1664389341224393</v>
      </c>
      <c r="J85" s="30">
        <f t="shared" si="39"/>
        <v>0.92931143396455884</v>
      </c>
      <c r="K85" s="4">
        <f t="shared" si="40"/>
        <v>0.32815010505734171</v>
      </c>
      <c r="L85" s="31">
        <f t="shared" si="49"/>
        <v>0.48842770911700295</v>
      </c>
      <c r="M85" s="4">
        <f t="shared" si="41"/>
        <v>7.0082881296232524E-2</v>
      </c>
      <c r="N85" s="4">
        <f t="shared" si="42"/>
        <v>6.549294687467426E-2</v>
      </c>
      <c r="O85" s="46">
        <f t="shared" si="43"/>
        <v>-1.7656916589947613E-7</v>
      </c>
      <c r="P85" s="31">
        <f t="shared" si="50"/>
        <v>1.7656916589947613E-7</v>
      </c>
      <c r="Q85" s="4">
        <f t="shared" si="44"/>
        <v>1221.7518884825954</v>
      </c>
      <c r="R85" s="32">
        <f t="shared" si="45"/>
        <v>59.335205752243255</v>
      </c>
      <c r="S85" s="32">
        <f t="shared" si="46"/>
        <v>4389.2374125855094</v>
      </c>
      <c r="T85" s="32">
        <f t="shared" si="47"/>
        <v>197.16436931404817</v>
      </c>
    </row>
    <row r="86" spans="6:20">
      <c r="F86" s="32">
        <f t="shared" si="36"/>
        <v>0.16741192604594421</v>
      </c>
      <c r="G86" s="32">
        <f t="shared" si="37"/>
        <v>8.2007298792875338E-3</v>
      </c>
      <c r="H86" s="32">
        <f t="shared" si="48"/>
        <v>4.8985338577592977E-2</v>
      </c>
      <c r="I86" s="32">
        <f t="shared" si="38"/>
        <v>9.166438934122441</v>
      </c>
      <c r="J86" s="30">
        <f t="shared" si="39"/>
        <v>0.91501040690197577</v>
      </c>
      <c r="K86" s="4">
        <f t="shared" si="40"/>
        <v>0.33082442328530648</v>
      </c>
      <c r="L86" s="31">
        <f t="shared" si="49"/>
        <v>0.49437611711635315</v>
      </c>
      <c r="M86" s="4">
        <f t="shared" si="41"/>
        <v>6.7492172732661962E-2</v>
      </c>
      <c r="N86" s="4">
        <f t="shared" si="42"/>
        <v>6.3224981369080627E-2</v>
      </c>
      <c r="O86" s="46">
        <f t="shared" si="43"/>
        <v>-5.7112252593860546E-8</v>
      </c>
      <c r="P86" s="31">
        <f t="shared" si="50"/>
        <v>5.7112252593860546E-8</v>
      </c>
      <c r="Q86" s="4">
        <f t="shared" si="44"/>
        <v>1248.5054734692171</v>
      </c>
      <c r="R86" s="32">
        <f t="shared" si="45"/>
        <v>61.15846333386763</v>
      </c>
      <c r="S86" s="32">
        <f t="shared" si="46"/>
        <v>4503.8785277000225</v>
      </c>
      <c r="T86" s="32">
        <f t="shared" si="47"/>
        <v>203.24736446973569</v>
      </c>
    </row>
    <row r="87" spans="6:20">
      <c r="F87" s="32">
        <f t="shared" si="36"/>
        <v>0.16460174766911628</v>
      </c>
      <c r="G87" s="32">
        <f t="shared" si="37"/>
        <v>8.1539962826325547E-3</v>
      </c>
      <c r="H87" s="32">
        <f t="shared" si="48"/>
        <v>4.9537726045435326E-2</v>
      </c>
      <c r="I87" s="32">
        <f t="shared" si="38"/>
        <v>9.166438934122441</v>
      </c>
      <c r="J87" s="30">
        <f t="shared" si="39"/>
        <v>0.89777396822195132</v>
      </c>
      <c r="K87" s="4">
        <f t="shared" si="40"/>
        <v>0.33349229779132855</v>
      </c>
      <c r="L87" s="31">
        <f t="shared" si="49"/>
        <v>0.50035775533606397</v>
      </c>
      <c r="M87" s="4">
        <f t="shared" si="41"/>
        <v>6.5128852986238051E-2</v>
      </c>
      <c r="N87" s="4">
        <f t="shared" si="42"/>
        <v>6.114645453800277E-2</v>
      </c>
      <c r="O87" s="46">
        <f t="shared" si="43"/>
        <v>-1.2009136191037939E-7</v>
      </c>
      <c r="P87" s="31">
        <f t="shared" si="50"/>
        <v>1.2009136191037939E-7</v>
      </c>
      <c r="Q87" s="4">
        <f t="shared" si="44"/>
        <v>1271.0334832144852</v>
      </c>
      <c r="R87" s="32">
        <f t="shared" si="45"/>
        <v>62.964108486054585</v>
      </c>
      <c r="S87" s="32">
        <f t="shared" si="46"/>
        <v>4602.4349902498789</v>
      </c>
      <c r="T87" s="32">
        <f t="shared" si="47"/>
        <v>208.77388352156382</v>
      </c>
    </row>
    <row r="88" spans="6:20">
      <c r="F88" s="32">
        <f t="shared" si="36"/>
        <v>0.16342844517581273</v>
      </c>
      <c r="G88" s="32">
        <f t="shared" si="37"/>
        <v>8.1375262770690942E-3</v>
      </c>
      <c r="H88" s="32">
        <f t="shared" si="48"/>
        <v>4.9792594357211943E-2</v>
      </c>
      <c r="I88" s="32">
        <f t="shared" si="38"/>
        <v>9.166438934122441</v>
      </c>
      <c r="J88" s="30">
        <f t="shared" si="39"/>
        <v>0.87696776029018686</v>
      </c>
      <c r="K88" s="4">
        <f t="shared" si="40"/>
        <v>0.33493002506652819</v>
      </c>
      <c r="L88" s="31">
        <f t="shared" si="49"/>
        <v>0.50360118136445997</v>
      </c>
      <c r="M88" s="4">
        <f t="shared" si="41"/>
        <v>6.2384102764478644E-2</v>
      </c>
      <c r="N88" s="4">
        <f t="shared" si="42"/>
        <v>5.8720854916923262E-2</v>
      </c>
      <c r="O88" s="46">
        <f t="shared" si="43"/>
        <v>-1.0678158418597761E-7</v>
      </c>
      <c r="P88" s="31">
        <f t="shared" si="50"/>
        <v>1.0678158418597761E-7</v>
      </c>
      <c r="Q88" s="4">
        <f t="shared" si="44"/>
        <v>1277.2157514959631</v>
      </c>
      <c r="R88" s="32">
        <f t="shared" si="45"/>
        <v>63.595885820880106</v>
      </c>
      <c r="S88" s="32">
        <f t="shared" si="46"/>
        <v>4643.3563478776623</v>
      </c>
      <c r="T88" s="32">
        <f t="shared" si="47"/>
        <v>211.14617860276419</v>
      </c>
    </row>
    <row r="89" spans="6:20">
      <c r="F89" s="32">
        <f t="shared" si="36"/>
        <v>0.16168905012725499</v>
      </c>
      <c r="G89" s="32">
        <f t="shared" si="37"/>
        <v>8.1225432652691741E-3</v>
      </c>
      <c r="H89" s="32">
        <f t="shared" si="48"/>
        <v>5.023558032455782E-2</v>
      </c>
      <c r="I89" s="32">
        <f t="shared" si="38"/>
        <v>9.166438934122441</v>
      </c>
      <c r="J89" s="30">
        <f t="shared" si="39"/>
        <v>0.85179574083466214</v>
      </c>
      <c r="K89" s="4">
        <f t="shared" si="40"/>
        <v>0.33637340350656791</v>
      </c>
      <c r="L89" s="31">
        <f t="shared" si="49"/>
        <v>0.50687149261941467</v>
      </c>
      <c r="M89" s="4">
        <f t="shared" si="41"/>
        <v>5.9885520309239181E-2</v>
      </c>
      <c r="N89" s="4">
        <f t="shared" si="42"/>
        <v>5.6501876062771933E-2</v>
      </c>
      <c r="O89" s="46">
        <f t="shared" si="43"/>
        <v>-3.5363751010875077E-7</v>
      </c>
      <c r="P89" s="31">
        <f t="shared" si="50"/>
        <v>3.5363751010875077E-7</v>
      </c>
      <c r="Q89" s="4">
        <f t="shared" si="44"/>
        <v>1276.0648621321398</v>
      </c>
      <c r="R89" s="32">
        <f t="shared" si="45"/>
        <v>64.103858880984916</v>
      </c>
      <c r="S89" s="32">
        <f t="shared" si="46"/>
        <v>4656.0733178494811</v>
      </c>
      <c r="T89" s="32">
        <f t="shared" si="47"/>
        <v>212.4034354517911</v>
      </c>
    </row>
    <row r="90" spans="6:20">
      <c r="F90" s="32">
        <f t="shared" si="36"/>
        <v>0.159201010240929</v>
      </c>
      <c r="G90" s="32">
        <f t="shared" si="37"/>
        <v>8.1090871712988944E-3</v>
      </c>
      <c r="H90" s="32">
        <f t="shared" si="48"/>
        <v>5.0936153979342827E-2</v>
      </c>
      <c r="I90" s="32">
        <f t="shared" si="38"/>
        <v>9.166438934122441</v>
      </c>
      <c r="J90" s="30">
        <f t="shared" si="39"/>
        <v>0.82123947396459529</v>
      </c>
      <c r="K90" s="4">
        <f t="shared" si="40"/>
        <v>0.33788155290892086</v>
      </c>
      <c r="L90" s="31">
        <f t="shared" si="49"/>
        <v>0.51030378989341585</v>
      </c>
      <c r="M90" s="4">
        <f t="shared" si="41"/>
        <v>5.7642251517551243E-2</v>
      </c>
      <c r="N90" s="4">
        <f t="shared" si="42"/>
        <v>5.4500707999178007E-2</v>
      </c>
      <c r="O90" s="46">
        <f t="shared" si="43"/>
        <v>-6.3017151663569138E-8</v>
      </c>
      <c r="P90" s="31">
        <f t="shared" si="50"/>
        <v>6.3017151663569138E-8</v>
      </c>
      <c r="Q90" s="4">
        <f t="shared" si="44"/>
        <v>1265.9375308752544</v>
      </c>
      <c r="R90" s="32">
        <f t="shared" si="45"/>
        <v>64.481989000891033</v>
      </c>
      <c r="S90" s="32">
        <f t="shared" si="46"/>
        <v>4634.207312681333</v>
      </c>
      <c r="T90" s="32">
        <f t="shared" si="47"/>
        <v>212.30662394832058</v>
      </c>
    </row>
    <row r="91" spans="6:20">
      <c r="F91" s="32">
        <f t="shared" si="36"/>
        <v>0.15570720556352566</v>
      </c>
      <c r="G91" s="32">
        <f t="shared" si="37"/>
        <v>8.097205150348754E-3</v>
      </c>
      <c r="H91" s="32">
        <f t="shared" si="48"/>
        <v>5.2002764554433187E-2</v>
      </c>
      <c r="I91" s="32">
        <f t="shared" si="38"/>
        <v>9.166438934122441</v>
      </c>
      <c r="J91" s="30">
        <f t="shared" si="39"/>
        <v>0.78395904406274564</v>
      </c>
      <c r="K91" s="4">
        <f t="shared" si="40"/>
        <v>0.33953609225816989</v>
      </c>
      <c r="L91" s="31">
        <f t="shared" si="49"/>
        <v>0.51408727756080763</v>
      </c>
      <c r="M91" s="4">
        <f t="shared" si="41"/>
        <v>5.5676024508857079E-2</v>
      </c>
      <c r="N91" s="4">
        <f t="shared" si="42"/>
        <v>5.2739688328869466E-2</v>
      </c>
      <c r="O91" s="46">
        <f t="shared" si="43"/>
        <v>-8.863153877491925E-9</v>
      </c>
      <c r="P91" s="31">
        <f t="shared" si="50"/>
        <v>8.863153877491925E-9</v>
      </c>
      <c r="Q91" s="4">
        <f t="shared" si="44"/>
        <v>1244.6299924404491</v>
      </c>
      <c r="R91" s="32">
        <f t="shared" si="45"/>
        <v>64.724200454266622</v>
      </c>
      <c r="S91" s="32">
        <f t="shared" si="46"/>
        <v>4569.2234914693636</v>
      </c>
      <c r="T91" s="32">
        <f t="shared" si="47"/>
        <v>210.53592865525872</v>
      </c>
    </row>
    <row r="92" spans="6:20">
      <c r="F92" s="32">
        <f t="shared" si="36"/>
        <v>0.15082723179178237</v>
      </c>
      <c r="G92" s="32">
        <f t="shared" si="37"/>
        <v>8.0869523584769613E-3</v>
      </c>
      <c r="H92" s="32">
        <f t="shared" si="48"/>
        <v>5.3617322697011596E-2</v>
      </c>
      <c r="I92" s="32">
        <f t="shared" si="38"/>
        <v>9.166438934122441</v>
      </c>
      <c r="J92" s="30">
        <f t="shared" si="39"/>
        <v>0.73811832626545426</v>
      </c>
      <c r="K92" s="4">
        <f t="shared" si="40"/>
        <v>0.3414496514576783</v>
      </c>
      <c r="L92" s="31">
        <f t="shared" si="49"/>
        <v>0.51848678269393567</v>
      </c>
      <c r="M92" s="4">
        <f t="shared" si="41"/>
        <v>5.4029082081164123E-2</v>
      </c>
      <c r="N92" s="4">
        <f t="shared" si="42"/>
        <v>5.1259574332128043E-2</v>
      </c>
      <c r="O92" s="46">
        <f t="shared" si="43"/>
        <v>-2.053269658741641E-7</v>
      </c>
      <c r="P92" s="31">
        <f t="shared" si="50"/>
        <v>2.053269658741641E-7</v>
      </c>
      <c r="Q92" s="4">
        <f t="shared" si="44"/>
        <v>1209.0190807375243</v>
      </c>
      <c r="R92" s="32">
        <f t="shared" si="45"/>
        <v>64.824366198748152</v>
      </c>
      <c r="S92" s="32">
        <f t="shared" si="46"/>
        <v>4449.0588480745691</v>
      </c>
      <c r="T92" s="32">
        <f t="shared" si="47"/>
        <v>206.63718610780268</v>
      </c>
    </row>
    <row r="93" spans="6:20">
      <c r="F93" s="32">
        <f t="shared" si="36"/>
        <v>0.16295229400837738</v>
      </c>
      <c r="G93" s="32">
        <f t="shared" si="37"/>
        <v>8.2607369126279032E-3</v>
      </c>
      <c r="H93" s="32">
        <f t="shared" si="48"/>
        <v>5.0694204478049378E-2</v>
      </c>
      <c r="I93" s="32">
        <f t="shared" si="38"/>
        <v>9.166438934122441</v>
      </c>
      <c r="J93" s="30">
        <f t="shared" si="39"/>
        <v>0.68104537364297724</v>
      </c>
      <c r="K93" s="4">
        <f t="shared" si="40"/>
        <v>0.33534110186433541</v>
      </c>
      <c r="L93" s="31">
        <f t="shared" si="49"/>
        <v>0.50453112537114997</v>
      </c>
      <c r="M93" s="4">
        <f t="shared" si="41"/>
        <v>4.9180987509943833E-2</v>
      </c>
      <c r="N93" s="4">
        <f t="shared" si="42"/>
        <v>4.6875599248768995E-2</v>
      </c>
      <c r="O93" s="46">
        <f t="shared" si="43"/>
        <v>-6.6514607716117169E-7</v>
      </c>
      <c r="P93" s="31">
        <f t="shared" si="50"/>
        <v>6.6514607716117169E-7</v>
      </c>
      <c r="Q93" s="4">
        <f t="shared" si="44"/>
        <v>1089.5720442992636</v>
      </c>
      <c r="R93" s="32">
        <f t="shared" si="45"/>
        <v>55.234988007273138</v>
      </c>
      <c r="S93" s="32">
        <f t="shared" si="46"/>
        <v>4033.2508874360474</v>
      </c>
      <c r="T93" s="32">
        <f t="shared" si="47"/>
        <v>183.95361950123015</v>
      </c>
    </row>
    <row r="94" spans="6:20">
      <c r="F94" s="32">
        <f t="shared" si="36"/>
        <v>0.17962888732535845</v>
      </c>
      <c r="G94" s="32">
        <f t="shared" si="37"/>
        <v>8.4788776911266482E-3</v>
      </c>
      <c r="H94" s="32">
        <f t="shared" si="48"/>
        <v>4.7202194576694202E-2</v>
      </c>
      <c r="I94" s="32">
        <f t="shared" si="38"/>
        <v>9.166438934122441</v>
      </c>
      <c r="J94" s="30">
        <f t="shared" si="39"/>
        <v>0.60847947586433504</v>
      </c>
      <c r="K94" s="4">
        <f t="shared" si="40"/>
        <v>0.32722800372854849</v>
      </c>
      <c r="L94" s="31">
        <f t="shared" si="49"/>
        <v>0.48638767003095917</v>
      </c>
      <c r="M94" s="4">
        <f t="shared" si="41"/>
        <v>4.4177050417353647E-2</v>
      </c>
      <c r="N94" s="4">
        <f t="shared" si="42"/>
        <v>4.2308007439635108E-2</v>
      </c>
      <c r="O94" s="46">
        <f t="shared" si="43"/>
        <v>-2.3080964287602868E-6</v>
      </c>
      <c r="P94" s="31">
        <f t="shared" si="50"/>
        <v>2.3080964287602868E-6</v>
      </c>
      <c r="Q94" s="4">
        <f t="shared" si="44"/>
        <v>938.49475050878732</v>
      </c>
      <c r="R94" s="32">
        <f t="shared" si="45"/>
        <v>44.299011822721859</v>
      </c>
      <c r="S94" s="32">
        <f t="shared" si="46"/>
        <v>3495.1282555406096</v>
      </c>
      <c r="T94" s="32">
        <f t="shared" si="47"/>
        <v>155.80433449768762</v>
      </c>
    </row>
    <row r="95" spans="6:20">
      <c r="F95" s="32">
        <f t="shared" si="36"/>
        <v>0.20518882408569616</v>
      </c>
      <c r="G95" s="32">
        <f t="shared" si="37"/>
        <v>8.7591001238186972E-3</v>
      </c>
      <c r="H95" s="32">
        <f t="shared" si="48"/>
        <v>4.2687998056660723E-2</v>
      </c>
      <c r="I95" s="32">
        <f t="shared" si="38"/>
        <v>9.166438934122441</v>
      </c>
      <c r="J95" s="30">
        <f t="shared" si="39"/>
        <v>0.51253569683984701</v>
      </c>
      <c r="K95" s="4">
        <f t="shared" si="40"/>
        <v>0.31544175242259992</v>
      </c>
      <c r="L95" s="31">
        <f t="shared" si="49"/>
        <v>0.4607960732909499</v>
      </c>
      <c r="M95" s="4">
        <f t="shared" si="41"/>
        <v>3.8675126468393071E-2</v>
      </c>
      <c r="N95" s="4">
        <f t="shared" si="42"/>
        <v>3.7235055969706957E-2</v>
      </c>
      <c r="O95" s="46">
        <f t="shared" si="43"/>
        <v>-7.1333367646086998E-7</v>
      </c>
      <c r="P95" s="31">
        <f t="shared" si="50"/>
        <v>7.1333367646086998E-7</v>
      </c>
      <c r="Q95" s="4">
        <f t="shared" si="44"/>
        <v>744.00630400158491</v>
      </c>
      <c r="R95" s="32">
        <f t="shared" si="45"/>
        <v>31.760139659362984</v>
      </c>
      <c r="S95" s="32">
        <f t="shared" si="46"/>
        <v>2789.1397952324141</v>
      </c>
      <c r="T95" s="32">
        <f t="shared" si="47"/>
        <v>120.46883185948948</v>
      </c>
    </row>
    <row r="96" spans="6:20">
      <c r="F96" s="32">
        <f t="shared" si="36"/>
        <v>0.25430139318439232</v>
      </c>
      <c r="G96" s="32">
        <f t="shared" si="37"/>
        <v>9.0866546300160424E-3</v>
      </c>
      <c r="H96" s="32">
        <f t="shared" si="48"/>
        <v>3.5731831887477576E-2</v>
      </c>
      <c r="I96" s="32">
        <f t="shared" si="38"/>
        <v>9.1664389341224393</v>
      </c>
      <c r="J96" s="30">
        <f t="shared" si="39"/>
        <v>0.37382407520307015</v>
      </c>
      <c r="K96" s="4">
        <f t="shared" si="40"/>
        <v>0.29416661098856139</v>
      </c>
      <c r="L96" s="31">
        <f t="shared" si="49"/>
        <v>0.41676494137031284</v>
      </c>
      <c r="M96" s="4">
        <f t="shared" si="41"/>
        <v>3.1600000727658797E-2</v>
      </c>
      <c r="N96" s="4">
        <f t="shared" si="42"/>
        <v>3.0632028601559839E-2</v>
      </c>
      <c r="O96" s="46">
        <f t="shared" si="43"/>
        <v>-2.5805739811701756E-7</v>
      </c>
      <c r="P96" s="31">
        <f t="shared" si="50"/>
        <v>2.5805739811701756E-7</v>
      </c>
      <c r="Q96" s="4">
        <f t="shared" si="44"/>
        <v>479.59189557172613</v>
      </c>
      <c r="R96" s="32">
        <f t="shared" si="45"/>
        <v>17.136696987165621</v>
      </c>
      <c r="S96" s="32">
        <f t="shared" si="46"/>
        <v>1812.8745795040604</v>
      </c>
      <c r="T96" s="32">
        <f t="shared" si="47"/>
        <v>74.220284745804818</v>
      </c>
    </row>
    <row r="97" spans="6:20">
      <c r="F97" s="32">
        <f t="shared" si="36"/>
        <v>0.30920280635840769</v>
      </c>
      <c r="G97" s="32">
        <f t="shared" si="37"/>
        <v>9.0513396120094017E-3</v>
      </c>
      <c r="H97" s="32">
        <f t="shared" si="48"/>
        <v>2.9273148321680108E-2</v>
      </c>
      <c r="I97" s="32">
        <f t="shared" si="38"/>
        <v>9.166438934122441</v>
      </c>
      <c r="J97" s="30">
        <f t="shared" si="39"/>
        <v>0.2684362922755838</v>
      </c>
      <c r="K97" s="4">
        <f t="shared" si="40"/>
        <v>0.27094036451534104</v>
      </c>
      <c r="L97" s="31">
        <f t="shared" si="49"/>
        <v>0.37162990697630277</v>
      </c>
      <c r="M97" s="4">
        <f t="shared" si="41"/>
        <v>2.5992961389070621E-2</v>
      </c>
      <c r="N97" s="4">
        <f t="shared" si="42"/>
        <v>2.5334444160200954E-2</v>
      </c>
      <c r="O97" s="46">
        <f t="shared" si="43"/>
        <v>-1.7156758458369836E-8</v>
      </c>
      <c r="P97" s="31">
        <f t="shared" si="50"/>
        <v>1.7156758458369836E-8</v>
      </c>
      <c r="Q97" s="4">
        <f t="shared" si="44"/>
        <v>297.29124114968391</v>
      </c>
      <c r="R97" s="32">
        <f t="shared" si="45"/>
        <v>8.7026505969110666</v>
      </c>
      <c r="S97" s="32">
        <f t="shared" si="46"/>
        <v>1131.0241056031869</v>
      </c>
      <c r="T97" s="32">
        <f t="shared" si="47"/>
        <v>43.828919213998091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9.166438934122441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L193:L194"/>
    <mergeCell ref="L196:L197"/>
    <mergeCell ref="L198:L199"/>
    <mergeCell ref="L201:L205"/>
    <mergeCell ref="H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9F48-00C8-489A-83C8-1B177EDBD124}">
  <sheetPr codeName="Sheet11"/>
  <dimension ref="A1:AF249"/>
  <sheetViews>
    <sheetView topLeftCell="A20" zoomScale="51" zoomScaleNormal="55" workbookViewId="0">
      <selection activeCell="W12" sqref="W12"/>
    </sheetView>
  </sheetViews>
  <sheetFormatPr defaultRowHeight="15"/>
  <cols>
    <col min="1" max="1" width="25.7109375" bestFit="1" customWidth="1"/>
    <col min="2" max="2" width="9.42578125" customWidth="1"/>
    <col min="3" max="3" width="12.140625" bestFit="1" customWidth="1"/>
    <col min="4" max="4" width="17" bestFit="1" customWidth="1"/>
    <col min="5" max="5" width="16.85546875" bestFit="1" customWidth="1"/>
    <col min="6" max="6" width="12.140625" bestFit="1" customWidth="1"/>
    <col min="7" max="7" width="9" bestFit="1" customWidth="1"/>
    <col min="8" max="8" width="23.5703125" bestFit="1" customWidth="1"/>
    <col min="9" max="9" width="12.7109375" customWidth="1"/>
    <col min="10" max="10" width="9" customWidth="1"/>
    <col min="11" max="13" width="9" bestFit="1" customWidth="1"/>
    <col min="14" max="14" width="14.140625" bestFit="1" customWidth="1"/>
    <col min="15" max="15" width="9.28515625" bestFit="1" customWidth="1"/>
    <col min="16" max="16" width="9" bestFit="1" customWidth="1"/>
    <col min="17" max="17" width="19.7109375" bestFit="1" customWidth="1"/>
    <col min="18" max="18" width="14.5703125" bestFit="1" customWidth="1"/>
    <col min="19" max="19" width="12.5703125" bestFit="1" customWidth="1"/>
    <col min="20" max="20" width="7.140625" bestFit="1" customWidth="1"/>
    <col min="21" max="21" width="20.140625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0.7</v>
      </c>
      <c r="H2" s="81" t="s">
        <v>4</v>
      </c>
      <c r="I2" s="81"/>
      <c r="J2" s="81"/>
      <c r="L2" s="63" t="s">
        <v>5</v>
      </c>
      <c r="M2" s="61">
        <f>AVERAGE(S3:S4)</f>
        <v>1.4520021511717382E-7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2.5199999999999996</v>
      </c>
      <c r="H3" s="5" t="s">
        <v>14</v>
      </c>
      <c r="I3" s="1">
        <f>((0.02/2)*(S57+2*SUM(S58:S96)+S97)+((F53-F52)/2)*(S96+S97))*B6</f>
        <v>233.2477265191296</v>
      </c>
      <c r="J3" s="1" t="s">
        <v>15</v>
      </c>
      <c r="L3" s="63" t="s">
        <v>16</v>
      </c>
      <c r="M3" s="61">
        <f>AVERAGE(T3:T4)</f>
        <v>-1.2100017926431081E-7</v>
      </c>
      <c r="O3" s="50">
        <f>0.75*PI()*$B$8*J40*$B$5/$B$10*(SQRT(1+($F$2/((0.75*PI())))^2))</f>
        <v>1376343.4470519794</v>
      </c>
      <c r="P3" s="1">
        <f>2*(1+2*C40)*(((0.044)/((O3)^(1/6)))-((5)/((O3)^(2/3))))</f>
        <v>8.2794717628737694E-3</v>
      </c>
      <c r="Q3" s="1">
        <f>2*(1+2*L40)*((0.044/(K40^(1/6)))-(5/(K40^(2/3))))</f>
        <v>8.2909924166632669E-3</v>
      </c>
      <c r="R3" s="1">
        <f>P3-Q3</f>
        <v>-1.1520653789497473E-5</v>
      </c>
      <c r="S3" s="61">
        <f>-R3*0.3*($B$4)*(I40*$B$2)</f>
        <v>1.0572448683483642E-5</v>
      </c>
      <c r="T3" s="61">
        <f>R3*0.25*(I40*$B$2)</f>
        <v>-8.8103739029030345E-6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10.559508655463787</v>
      </c>
      <c r="J4" s="1" t="s">
        <v>20</v>
      </c>
      <c r="L4" s="63" t="s">
        <v>21</v>
      </c>
      <c r="M4" s="61">
        <f>I5-M2</f>
        <v>0.31245662150600917</v>
      </c>
      <c r="O4" s="50">
        <f>0.75*PI()*$B$8*J41*$B$5/$B$10*(SQRT(1+($F$2/((0.75*PI())))^2))</f>
        <v>1359566.2770982706</v>
      </c>
      <c r="P4" s="1">
        <f>2*(1+2*C41)*(((0.044)/((O4)^(1/6)))-((5)/((O4)^(2/3))))</f>
        <v>8.2544172212381459E-3</v>
      </c>
      <c r="Q4" s="1">
        <f>2*(1+2*L41)*((0.044/(K41^(1/6)))-(5/(K41^(2/3))))</f>
        <v>8.2430747519171097E-3</v>
      </c>
      <c r="R4" s="1">
        <f>P4-Q4</f>
        <v>1.134246932103615E-5</v>
      </c>
      <c r="S4" s="61">
        <f>-R4*0.3*($B$4)*(I41*$B$2)</f>
        <v>-1.0282048253249294E-5</v>
      </c>
      <c r="T4" s="61">
        <f>R4*0.25*(I41*$B$2)</f>
        <v>8.5683735443744129E-6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0.3124567667062243</v>
      </c>
      <c r="J5" s="1" t="s">
        <v>24</v>
      </c>
      <c r="L5" s="63" t="s">
        <v>25</v>
      </c>
      <c r="M5" s="61">
        <f>I6-M3</f>
        <v>5.893942239107635E-2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5.8939301390897085E-2</v>
      </c>
      <c r="J6" s="1" t="s">
        <v>24</v>
      </c>
      <c r="L6" s="63" t="s">
        <v>29</v>
      </c>
      <c r="M6" s="61">
        <f>10*M5</f>
        <v>0.58939422391076346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0.58939301390897081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0.59061316346109627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3.3862668119220496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373549.7673727317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0.83930993776547458</v>
      </c>
      <c r="P13" s="43">
        <v>1.0069676593571446</v>
      </c>
      <c r="Q13" s="38">
        <f>N13-P13</f>
        <v>2.8465513291282551E-3</v>
      </c>
      <c r="R13" s="45">
        <f>DEGREES(N13)</f>
        <v>57.858092364657949</v>
      </c>
      <c r="S13" s="45">
        <f t="shared" ref="S13:U28" si="3">DEGREES(O13)</f>
        <v>48.088917137349476</v>
      </c>
      <c r="T13" s="45">
        <f t="shared" si="3"/>
        <v>57.694996987331542</v>
      </c>
      <c r="U13" s="45">
        <f t="shared" si="3"/>
        <v>0.16309537732640395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3.5413623840331439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401035.73693074519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0.79175944320146507</v>
      </c>
      <c r="P14" s="43">
        <v>0.96476745245085671</v>
      </c>
      <c r="Q14" s="38">
        <f t="shared" ref="Q14:Q54" si="10">N14-P14</f>
        <v>1.2669750985453421E-3</v>
      </c>
      <c r="R14" s="45">
        <f t="shared" ref="R14:U54" si="11">DEGREES(N14)</f>
        <v>55.34969556291724</v>
      </c>
      <c r="S14" s="45">
        <f t="shared" si="3"/>
        <v>45.364474485071966</v>
      </c>
      <c r="T14" s="45">
        <f t="shared" si="3"/>
        <v>55.277103237022423</v>
      </c>
      <c r="U14" s="45">
        <f t="shared" si="3"/>
        <v>7.2592325894819662E-2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3.7037845789132495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430281.78727360489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0.74828804439074903</v>
      </c>
      <c r="P15" s="43">
        <v>0.92548985021581465</v>
      </c>
      <c r="Q15" s="38">
        <f t="shared" si="10"/>
        <v>-7.3839597091629461E-4</v>
      </c>
      <c r="R15" s="45">
        <f t="shared" si="11"/>
        <v>52.984355426817935</v>
      </c>
      <c r="S15" s="45">
        <f t="shared" si="3"/>
        <v>42.873746803687915</v>
      </c>
      <c r="T15" s="45">
        <f t="shared" si="3"/>
        <v>53.026662399560898</v>
      </c>
      <c r="U15" s="45">
        <f t="shared" si="3"/>
        <v>-4.2306972742968366E-2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3.8726116429841992</v>
      </c>
      <c r="I16" s="34">
        <f t="shared" si="1"/>
        <v>0.58559340000000004</v>
      </c>
      <c r="J16" s="33">
        <f t="shared" si="6"/>
        <v>0.140542416</v>
      </c>
      <c r="K16" s="33">
        <f t="shared" si="7"/>
        <v>461242.53943621094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0.70853708413852345</v>
      </c>
      <c r="P16" s="43">
        <v>0.88900316093765297</v>
      </c>
      <c r="Q16" s="38">
        <f t="shared" si="10"/>
        <v>-3.1165129181702778E-3</v>
      </c>
      <c r="R16" s="45">
        <f t="shared" si="11"/>
        <v>50.757566058507848</v>
      </c>
      <c r="S16" s="45">
        <f t="shared" si="3"/>
        <v>40.596184549643098</v>
      </c>
      <c r="T16" s="45">
        <f t="shared" si="3"/>
        <v>50.936129095517003</v>
      </c>
      <c r="U16" s="45">
        <f t="shared" si="3"/>
        <v>-0.17856303700915702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4.0470420959249305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493876.48819594132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0.67215923373855435</v>
      </c>
      <c r="P17" s="43">
        <v>0.85515700466275435</v>
      </c>
      <c r="Q17" s="38">
        <f t="shared" si="10"/>
        <v>-5.8159575138448938E-3</v>
      </c>
      <c r="R17" s="45">
        <f t="shared" si="11"/>
        <v>48.663657368854373</v>
      </c>
      <c r="S17" s="45">
        <f t="shared" si="3"/>
        <v>38.511887253966577</v>
      </c>
      <c r="T17" s="45">
        <f t="shared" si="3"/>
        <v>48.996887188225088</v>
      </c>
      <c r="U17" s="45">
        <f t="shared" si="3"/>
        <v>-0.33322981937071144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4.2263822086307599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528146.19938810833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0.63882758177777621</v>
      </c>
      <c r="P18" s="43">
        <v>0.82378420353605519</v>
      </c>
      <c r="Q18" s="38">
        <f t="shared" si="10"/>
        <v>-8.7818929004660484E-3</v>
      </c>
      <c r="R18" s="45">
        <f t="shared" si="11"/>
        <v>46.696192692829342</v>
      </c>
      <c r="S18" s="45">
        <f t="shared" si="3"/>
        <v>36.602124272415033</v>
      </c>
      <c r="T18" s="45">
        <f t="shared" si="3"/>
        <v>47.199358092161951</v>
      </c>
      <c r="U18" s="45">
        <f t="shared" si="3"/>
        <v>-0.50316539933260573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4.4100330473935552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563957.41798301868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0.60824036098799183</v>
      </c>
      <c r="P19" s="43">
        <v>0.79166056990473599</v>
      </c>
      <c r="Q19" s="38">
        <f t="shared" si="10"/>
        <v>-8.9101954623300728E-3</v>
      </c>
      <c r="R19" s="45">
        <f t="shared" si="11"/>
        <v>44.848292867834715</v>
      </c>
      <c r="S19" s="45">
        <f t="shared" si="3"/>
        <v>34.849605614125579</v>
      </c>
      <c r="T19" s="45">
        <f t="shared" si="3"/>
        <v>45.358809462462851</v>
      </c>
      <c r="U19" s="45">
        <f t="shared" si="3"/>
        <v>-0.51051659462813048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4.5974780524986141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601336.1030625907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0.58012273638494727</v>
      </c>
      <c r="P20" s="43">
        <v>0.76169016710093573</v>
      </c>
      <c r="Q20" s="38">
        <f t="shared" si="10"/>
        <v>-9.2282706130750736E-3</v>
      </c>
      <c r="R20" s="45">
        <f t="shared" si="11"/>
        <v>43.112890913164236</v>
      </c>
      <c r="S20" s="45">
        <f t="shared" si="3"/>
        <v>33.238584394437922</v>
      </c>
      <c r="T20" s="45">
        <f t="shared" si="3"/>
        <v>43.641631871498042</v>
      </c>
      <c r="U20" s="45">
        <f t="shared" si="3"/>
        <v>-0.52874095833380641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4.7882716574710011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640255.87243550154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0.55422671741267626</v>
      </c>
      <c r="P21" s="43">
        <v>0.73370902875529187</v>
      </c>
      <c r="Q21" s="38">
        <f t="shared" si="10"/>
        <v>-9.6954004691288675E-3</v>
      </c>
      <c r="R21" s="45">
        <f t="shared" si="11"/>
        <v>41.482925210750736</v>
      </c>
      <c r="S21" s="45">
        <f t="shared" si="3"/>
        <v>31.754851801136084</v>
      </c>
      <c r="T21" s="45">
        <f t="shared" si="3"/>
        <v>42.038430738320983</v>
      </c>
      <c r="U21" s="45">
        <f t="shared" si="3"/>
        <v>-0.55550552757024252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4.9820291595598123</v>
      </c>
      <c r="I22" s="34">
        <f t="shared" si="1"/>
        <v>0.671763</v>
      </c>
      <c r="J22" s="33">
        <f t="shared" si="6"/>
        <v>0.16122312</v>
      </c>
      <c r="K22" s="33">
        <f t="shared" si="7"/>
        <v>680693.4618942464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0.53032994770583441</v>
      </c>
      <c r="P22" s="43">
        <v>0.7075618547091701</v>
      </c>
      <c r="Q22" s="38">
        <f t="shared" si="10"/>
        <v>-1.0276976443837516E-2</v>
      </c>
      <c r="R22" s="45">
        <f t="shared" si="11"/>
        <v>39.951480642896946</v>
      </c>
      <c r="S22" s="45">
        <f t="shared" si="3"/>
        <v>30.385667752937966</v>
      </c>
      <c r="T22" s="45">
        <f t="shared" si="3"/>
        <v>40.540308019284197</v>
      </c>
      <c r="U22" s="45">
        <f t="shared" si="3"/>
        <v>-0.58882737638725513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5.1784178748048992</v>
      </c>
      <c r="I23" s="34">
        <f t="shared" si="1"/>
        <v>0.68610199999999999</v>
      </c>
      <c r="J23" s="33">
        <f t="shared" si="6"/>
        <v>0.16466448</v>
      </c>
      <c r="K23" s="33">
        <f t="shared" si="7"/>
        <v>722628.37845546938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0.50823388508876266</v>
      </c>
      <c r="P23" s="43">
        <v>0.68310384846749406</v>
      </c>
      <c r="Q23" s="38">
        <f t="shared" si="10"/>
        <v>-1.0944614728939706E-2</v>
      </c>
      <c r="R23" s="45">
        <f t="shared" si="11"/>
        <v>38.511887253966577</v>
      </c>
      <c r="S23" s="45">
        <f t="shared" si="3"/>
        <v>29.119656621122964</v>
      </c>
      <c r="T23" s="45">
        <f t="shared" si="3"/>
        <v>39.138967486331538</v>
      </c>
      <c r="U23" s="45">
        <f t="shared" si="3"/>
        <v>-0.62708023236496258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5.3771495128854303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763113.75774091051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0.48776170745871106</v>
      </c>
      <c r="P24" s="43">
        <v>0.65971724630853301</v>
      </c>
      <c r="Q24" s="38">
        <f t="shared" si="10"/>
        <v>-1.1191550511670867E-2</v>
      </c>
      <c r="R24" s="45">
        <f t="shared" si="11"/>
        <v>37.157785274945311</v>
      </c>
      <c r="S24" s="45">
        <f t="shared" si="3"/>
        <v>27.94668724547887</v>
      </c>
      <c r="T24" s="45">
        <f t="shared" si="3"/>
        <v>37.799013885471531</v>
      </c>
      <c r="U24" s="45">
        <f t="shared" si="3"/>
        <v>-0.6412286105262176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5.5779736589714775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804843.73933061329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0.46875615561822298</v>
      </c>
      <c r="P25" s="43">
        <v>0.63777250639680105</v>
      </c>
      <c r="Q25" s="38">
        <f t="shared" si="10"/>
        <v>-1.1493144824060053E-2</v>
      </c>
      <c r="R25" s="45">
        <f t="shared" si="11"/>
        <v>35.883164214265733</v>
      </c>
      <c r="S25" s="45">
        <f t="shared" si="3"/>
        <v>26.857749337701808</v>
      </c>
      <c r="T25" s="45">
        <f t="shared" si="3"/>
        <v>36.541672906016998</v>
      </c>
      <c r="U25" s="45">
        <f t="shared" si="3"/>
        <v>-0.65850869175126814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5.7806722320908133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847801.22775807534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0.45107743925833693</v>
      </c>
      <c r="P26" s="43">
        <v>0.61715653558991757</v>
      </c>
      <c r="Q26" s="38">
        <f t="shared" si="10"/>
        <v>-1.183476928453242E-2</v>
      </c>
      <c r="R26" s="45">
        <f t="shared" si="11"/>
        <v>34.682382456702889</v>
      </c>
      <c r="S26" s="45">
        <f t="shared" si="3"/>
        <v>25.844833503071456</v>
      </c>
      <c r="T26" s="45">
        <f t="shared" si="3"/>
        <v>35.360464788217662</v>
      </c>
      <c r="U26" s="45">
        <f t="shared" si="3"/>
        <v>-0.6780823315147686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5.9850547890543488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891971.17758516991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0.4346012761154433</v>
      </c>
      <c r="P27" s="43">
        <v>0.59776444008013951</v>
      </c>
      <c r="Q27" s="38">
        <f t="shared" si="10"/>
        <v>-1.2203463757933575E-2</v>
      </c>
      <c r="R27" s="45">
        <f t="shared" si="11"/>
        <v>33.550172590822328</v>
      </c>
      <c r="S27" s="45">
        <f t="shared" si="3"/>
        <v>24.900818892414652</v>
      </c>
      <c r="T27" s="45">
        <f t="shared" si="3"/>
        <v>34.249379559592782</v>
      </c>
      <c r="U27" s="45">
        <f t="shared" si="3"/>
        <v>-0.69920696877045307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6.1909545515638786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937340.31963376538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0.41921709816648489</v>
      </c>
      <c r="P28" s="43">
        <v>0.57950077692225843</v>
      </c>
      <c r="Q28" s="38">
        <f t="shared" si="10"/>
        <v>-1.2589271981249039E-2</v>
      </c>
      <c r="R28" s="45">
        <f t="shared" si="11"/>
        <v>32.481636590529753</v>
      </c>
      <c r="S28" s="45">
        <f t="shared" si="3"/>
        <v>24.019370424661105</v>
      </c>
      <c r="T28" s="45">
        <v>0</v>
      </c>
      <c r="U28" s="45">
        <f t="shared" si="3"/>
        <v>-0.72131215166786999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6.3982250468006452</v>
      </c>
      <c r="I29" s="34">
        <f t="shared" si="1"/>
        <v>0.75179680000000004</v>
      </c>
      <c r="J29" s="33">
        <f t="shared" si="6"/>
        <v>0.180431232</v>
      </c>
      <c r="K29" s="33">
        <f t="shared" si="7"/>
        <v>978338.66763347294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0.40482643618254205</v>
      </c>
      <c r="P29" s="43">
        <v>0.56213811382003431</v>
      </c>
      <c r="Q29" s="38">
        <f t="shared" si="10"/>
        <v>-1.2844006825448395E-2</v>
      </c>
      <c r="R29" s="45">
        <f t="shared" si="11"/>
        <v>31.472234042197247</v>
      </c>
      <c r="S29" s="45">
        <f t="shared" si="11"/>
        <v>23.19484622858182</v>
      </c>
      <c r="T29" s="45">
        <f t="shared" si="11"/>
        <v>32.208141425332663</v>
      </c>
      <c r="U29" s="45">
        <f t="shared" si="11"/>
        <v>-0.7359073831354157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6.6067372656944077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1020151.8105428817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0.39134148047191819</v>
      </c>
      <c r="P30" s="43">
        <v>0.54575042516407413</v>
      </c>
      <c r="Q30" s="38">
        <f t="shared" si="10"/>
        <v>-1.3114930913521339E-2</v>
      </c>
      <c r="R30" s="45">
        <f t="shared" si="11"/>
        <v>30.517765839421301</v>
      </c>
      <c r="S30" s="45">
        <f t="shared" si="11"/>
        <v>22.422215179442237</v>
      </c>
      <c r="T30" s="45">
        <f t="shared" si="11"/>
        <v>31.269196029371727</v>
      </c>
      <c r="U30" s="45">
        <f t="shared" si="11"/>
        <v>-0.75143018995042599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6.816377256633749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1062767.5806980697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0.37868380805580953</v>
      </c>
      <c r="P31" s="43">
        <v>0.53026537993783462</v>
      </c>
      <c r="Q31" s="38">
        <f t="shared" si="10"/>
        <v>-1.3397376713362052E-2</v>
      </c>
      <c r="R31" s="45">
        <f t="shared" si="11"/>
        <v>29.614355150116502</v>
      </c>
      <c r="S31" s="45">
        <f t="shared" si="11"/>
        <v>21.69698397154005</v>
      </c>
      <c r="T31" s="45">
        <f t="shared" si="11"/>
        <v>30.381968292339</v>
      </c>
      <c r="U31" s="45">
        <f t="shared" si="11"/>
        <v>-0.76761314222249566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7.0270440848213633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1106175.1744193223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0.36678326269357442</v>
      </c>
      <c r="P32" s="43">
        <v>0.51561700019135925</v>
      </c>
      <c r="Q32" s="38">
        <f t="shared" si="10"/>
        <v>-1.3687761775021179E-2</v>
      </c>
      <c r="R32" s="45">
        <f t="shared" si="11"/>
        <v>28.758426975471835</v>
      </c>
      <c r="S32" s="45">
        <f t="shared" si="11"/>
        <v>21.015132948379993</v>
      </c>
      <c r="T32" s="45">
        <f t="shared" si="11"/>
        <v>29.542677956161047</v>
      </c>
      <c r="U32" s="45">
        <f t="shared" si="11"/>
        <v>-0.78425098068920984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7.2386480984865189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1150364.9742998711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0.35557697268490768</v>
      </c>
      <c r="P33" s="43">
        <v>0.5017455662756618</v>
      </c>
      <c r="Q33" s="38">
        <f t="shared" si="10"/>
        <v>-1.3983858816950634E-2</v>
      </c>
      <c r="R33" s="45">
        <f t="shared" si="11"/>
        <v>27.946687245478877</v>
      </c>
      <c r="S33" s="45">
        <f t="shared" si="11"/>
        <v>20.373059826883765</v>
      </c>
      <c r="T33" s="45">
        <f t="shared" si="11"/>
        <v>28.747903336996952</v>
      </c>
      <c r="U33" s="45">
        <f t="shared" si="11"/>
        <v>-0.80121609151807571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7.4511094526823705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1184745.8011190721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0.3450084912873424</v>
      </c>
      <c r="P34" s="43">
        <v>0.48851049851137884</v>
      </c>
      <c r="Q34" s="38">
        <f t="shared" si="10"/>
        <v>-1.4198038825545822E-2</v>
      </c>
      <c r="R34" s="45">
        <f t="shared" si="11"/>
        <v>27.176102110467237</v>
      </c>
      <c r="S34" s="45">
        <f t="shared" si="11"/>
        <v>19.767530446940754</v>
      </c>
      <c r="T34" s="45">
        <f t="shared" si="11"/>
        <v>27.989589812533893</v>
      </c>
      <c r="U34" s="45">
        <f t="shared" si="11"/>
        <v>-0.81348770206665577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7.6643568494957979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1219286.8334699774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0.33502704529512484</v>
      </c>
      <c r="P35" s="43">
        <v>0.47596068228454202</v>
      </c>
      <c r="Q35" s="38">
        <f t="shared" si="10"/>
        <v>-1.4427946389426183E-2</v>
      </c>
      <c r="R35" s="45">
        <f t="shared" si="11"/>
        <v>26.443877873916211</v>
      </c>
      <c r="S35" s="45">
        <f t="shared" si="11"/>
        <v>19.195635718148917</v>
      </c>
      <c r="T35" s="45">
        <f t="shared" si="11"/>
        <v>27.270538309071348</v>
      </c>
      <c r="U35" s="45">
        <f t="shared" si="11"/>
        <v>-0.82666043515513477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7.8783264603216487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1253978.1069850698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0.32558687844619855</v>
      </c>
      <c r="P36" s="43">
        <v>0.46405165822774175</v>
      </c>
      <c r="Q36" s="38">
        <f t="shared" si="10"/>
        <v>-1.4674023924116264E-2</v>
      </c>
      <c r="R36" s="45">
        <f t="shared" si="11"/>
        <v>25.747441853171065</v>
      </c>
      <c r="S36" s="45">
        <f t="shared" si="11"/>
        <v>18.654753999806129</v>
      </c>
      <c r="T36" s="45">
        <f t="shared" si="11"/>
        <v>26.588201492496925</v>
      </c>
      <c r="U36" s="45">
        <f t="shared" si="11"/>
        <v>-0.84075963932586051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8.092961001563383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1288810.6784703666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0.31664667761990456</v>
      </c>
      <c r="P37" s="43">
        <v>0.45274342264141987</v>
      </c>
      <c r="Q37" s="38">
        <f t="shared" si="10"/>
        <v>-1.4937626961709694E-2</v>
      </c>
      <c r="R37" s="45">
        <f t="shared" si="11"/>
        <v>25.084424338814244</v>
      </c>
      <c r="S37" s="45">
        <f t="shared" si="11"/>
        <v>18.142518224460112</v>
      </c>
      <c r="T37" s="45">
        <f t="shared" si="11"/>
        <v>25.940287319661035</v>
      </c>
      <c r="U37" s="45">
        <f t="shared" si="11"/>
        <v>-0.85586298084679235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8.3082089398785488</v>
      </c>
      <c r="I38" s="34">
        <f t="shared" si="1"/>
        <v>0.78339000000000003</v>
      </c>
      <c r="J38" s="33">
        <f t="shared" si="6"/>
        <v>0.1880136</v>
      </c>
      <c r="K38" s="33">
        <f t="shared" si="7"/>
        <v>1323776.5019819911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0.30816907111598496</v>
      </c>
      <c r="P38" s="43">
        <v>0.4419993503790125</v>
      </c>
      <c r="Q38" s="38">
        <f t="shared" si="10"/>
        <v>-1.5220241203448615E-2</v>
      </c>
      <c r="R38" s="45">
        <f t="shared" si="11"/>
        <v>24.452641740112796</v>
      </c>
      <c r="S38" s="45">
        <f t="shared" si="11"/>
        <v>17.65678715141286</v>
      </c>
      <c r="T38" s="45">
        <f t="shared" si="11"/>
        <v>25.324697324241519</v>
      </c>
      <c r="U38" s="45">
        <f t="shared" si="11"/>
        <v>-0.87205558412872253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8.5240238070385725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1342001.5037830644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0.3001201895834758</v>
      </c>
      <c r="P39" s="43">
        <v>0.43165523247554283</v>
      </c>
      <c r="Q39" s="38">
        <f t="shared" si="10"/>
        <v>-1.5392793115531322E-2</v>
      </c>
      <c r="R39" s="45">
        <f t="shared" si="11"/>
        <v>23.850080945149021</v>
      </c>
      <c r="S39" s="45">
        <f t="shared" si="11"/>
        <v>17.195620209799294</v>
      </c>
      <c r="T39" s="45">
        <f t="shared" si="11"/>
        <v>24.732023025586994</v>
      </c>
      <c r="U39" s="45">
        <f t="shared" si="11"/>
        <v>-0.88194208043797417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8.7403636077495896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1359489.7845909293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0.29246928135261363</v>
      </c>
      <c r="P40" s="43">
        <v>0.42182248155087737</v>
      </c>
      <c r="Q40" s="38">
        <f t="shared" si="10"/>
        <v>-1.5599107307519011E-2</v>
      </c>
      <c r="R40" s="45">
        <f t="shared" si="11"/>
        <v>23.274884883707784</v>
      </c>
      <c r="S40" s="45">
        <f t="shared" si="11"/>
        <v>16.757255458728991</v>
      </c>
      <c r="T40" s="45">
        <f t="shared" si="11"/>
        <v>24.168647896600305</v>
      </c>
      <c r="U40" s="45">
        <f t="shared" si="11"/>
        <v>-0.89376301289252047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8.9571903064977363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1376232.5145957449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0.28518837499445981</v>
      </c>
      <c r="P41" s="43">
        <v>0.41247626024219936</v>
      </c>
      <c r="Q41" s="38">
        <f t="shared" si="10"/>
        <v>-1.5844266627942749E-2</v>
      </c>
      <c r="R41" s="45">
        <f t="shared" si="11"/>
        <v>22.725339253956722</v>
      </c>
      <c r="S41" s="45">
        <f t="shared" si="11"/>
        <v>16.340090253376811</v>
      </c>
      <c r="T41" s="45">
        <f t="shared" si="11"/>
        <v>23.633148861217819</v>
      </c>
      <c r="U41" s="45">
        <f t="shared" si="11"/>
        <v>-0.90780960726109605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9.1744693817348928</v>
      </c>
      <c r="I42" s="34">
        <f t="shared" si="1"/>
        <v>0.74610200000000004</v>
      </c>
      <c r="J42" s="33">
        <f t="shared" si="6"/>
        <v>0.17906448</v>
      </c>
      <c r="K42" s="33">
        <f t="shared" si="7"/>
        <v>1392221.6856917629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0.27825198288654229</v>
      </c>
      <c r="P42" s="43">
        <v>0.40359811053588668</v>
      </c>
      <c r="Q42" s="38">
        <f t="shared" si="10"/>
        <v>-1.6137453827165027E-2</v>
      </c>
      <c r="R42" s="45">
        <f t="shared" si="11"/>
        <v>22.199860356776998</v>
      </c>
      <c r="S42" s="45">
        <f t="shared" si="11"/>
        <v>15.942664260545284</v>
      </c>
      <c r="T42" s="45">
        <f t="shared" si="11"/>
        <v>23.12446835316079</v>
      </c>
      <c r="U42" s="45">
        <f t="shared" si="11"/>
        <v>-0.92460799638379387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9.3921694375897822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1407450.0199784541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0.2716368404017635</v>
      </c>
      <c r="P43" s="43">
        <v>0.39517171886145785</v>
      </c>
      <c r="Q43" s="38">
        <f t="shared" si="10"/>
        <v>-1.6487910805648265E-2</v>
      </c>
      <c r="R43" s="45">
        <f t="shared" si="11"/>
        <v>21.696983971540053</v>
      </c>
      <c r="S43" s="45">
        <f t="shared" si="11"/>
        <v>15.563644515289774</v>
      </c>
      <c r="T43" s="45">
        <f t="shared" si="11"/>
        <v>22.641671673691846</v>
      </c>
      <c r="U43" s="45">
        <f t="shared" si="11"/>
        <v>-0.94468770215179054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9.6102618648416946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1391498.0272300055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0.26532167606998619</v>
      </c>
      <c r="P44" s="43">
        <v>0.38638055366832003</v>
      </c>
      <c r="Q44" s="38">
        <f t="shared" si="10"/>
        <v>-1.6102753411107285E-2</v>
      </c>
      <c r="R44" s="45">
        <f t="shared" si="11"/>
        <v>21.2153552021264</v>
      </c>
      <c r="S44" s="45">
        <f t="shared" si="11"/>
        <v>15.201812252147379</v>
      </c>
      <c r="T44" s="45">
        <f t="shared" si="11"/>
        <v>22.137975011122734</v>
      </c>
      <c r="U44" s="45">
        <f t="shared" si="11"/>
        <v>-0.92261980899633722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9.8287205441856003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1373389.8443082445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0.25928700869703203</v>
      </c>
      <c r="P45" s="43">
        <v>0.37802257016807439</v>
      </c>
      <c r="Q45" s="38">
        <f t="shared" si="10"/>
        <v>-1.5801837735542668E-2</v>
      </c>
      <c r="R45" s="45">
        <f t="shared" si="11"/>
        <v>20.753719220521525</v>
      </c>
      <c r="S45" s="45">
        <f t="shared" si="11"/>
        <v>14.856051280911807</v>
      </c>
      <c r="T45" s="45">
        <f t="shared" si="11"/>
        <v>21.659097831318682</v>
      </c>
      <c r="U45" s="45">
        <f t="shared" si="11"/>
        <v>-0.90537861079715676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10.047521585893314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1353116.6935510656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0.25351496797492867</v>
      </c>
      <c r="P46" s="43">
        <v>0.37010313217389085</v>
      </c>
      <c r="Q46" s="38">
        <f t="shared" si="10"/>
        <v>-1.5610829095273226E-2</v>
      </c>
      <c r="R46" s="45">
        <f t="shared" si="11"/>
        <v>20.310912836277229</v>
      </c>
      <c r="S46" s="45">
        <f t="shared" si="11"/>
        <v>14.52533770835764</v>
      </c>
      <c r="T46" s="45">
        <f t="shared" si="11"/>
        <v>21.205347458136416</v>
      </c>
      <c r="U46" s="45">
        <f t="shared" si="11"/>
        <v>-0.89443462185918521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10.266643100873752</v>
      </c>
      <c r="I47" s="34">
        <f t="shared" si="1"/>
        <v>0.6372544</v>
      </c>
      <c r="J47" s="33">
        <f t="shared" si="6"/>
        <v>0.15294105599999999</v>
      </c>
      <c r="K47" s="33">
        <f t="shared" si="7"/>
        <v>1330670.5401887679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0.24798913559051519</v>
      </c>
      <c r="P47" s="43">
        <v>0.36263959646380112</v>
      </c>
      <c r="Q47" s="38">
        <f t="shared" si="10"/>
        <v>-1.5565920328003247E-2</v>
      </c>
      <c r="R47" s="45">
        <f t="shared" si="11"/>
        <v>19.885856822671617</v>
      </c>
      <c r="S47" s="45">
        <f t="shared" si="11"/>
        <v>14.208730834434034</v>
      </c>
      <c r="T47" s="45">
        <f t="shared" si="11"/>
        <v>20.777718361703098</v>
      </c>
      <c r="U47" s="45">
        <f t="shared" si="11"/>
        <v>-0.89186153903148013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10.486064998886647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1306044.0165891282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0.24269440424671698</v>
      </c>
      <c r="P48" s="43">
        <v>0.35566792919128826</v>
      </c>
      <c r="Q48" s="38">
        <f t="shared" si="10"/>
        <v>-1.5720570075672013E-2</v>
      </c>
      <c r="R48" s="45">
        <f t="shared" si="11"/>
        <v>19.477548933942966</v>
      </c>
      <c r="S48" s="45">
        <f t="shared" si="11"/>
        <v>13.905365074778766</v>
      </c>
      <c r="T48" s="45">
        <f t="shared" si="11"/>
        <v>20.378271250818628</v>
      </c>
      <c r="U48" s="45">
        <f t="shared" si="11"/>
        <v>-0.90072231687566362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10.705768810293968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1066726.5784948305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0.23761685236078081</v>
      </c>
      <c r="P49" s="43">
        <v>0.34451138261198938</v>
      </c>
      <c r="Q49" s="38">
        <f t="shared" si="10"/>
        <v>-1.1414290395505067E-2</v>
      </c>
      <c r="R49" s="45">
        <f t="shared" si="11"/>
        <v>19.085057552084535</v>
      </c>
      <c r="S49" s="45">
        <f t="shared" si="11"/>
        <v>13.614442781455931</v>
      </c>
      <c r="T49" s="45">
        <f t="shared" si="11"/>
        <v>19.739048217883688</v>
      </c>
      <c r="U49" s="45">
        <f t="shared" si="11"/>
        <v>-0.65399066579915155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10.925737528262387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816483.25432612421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0.23274363250442015</v>
      </c>
      <c r="P50" s="43">
        <v>0.33296757349316453</v>
      </c>
      <c r="Q50" s="38">
        <f t="shared" si="10"/>
        <v>-6.4598260630585047E-3</v>
      </c>
      <c r="R50" s="45">
        <f t="shared" si="11"/>
        <v>18.707515906068526</v>
      </c>
      <c r="S50" s="45">
        <f t="shared" si="11"/>
        <v>13.335227851047117</v>
      </c>
      <c r="T50" s="45">
        <f t="shared" si="11"/>
        <v>19.077636675870387</v>
      </c>
      <c r="U50" s="45">
        <f t="shared" si="11"/>
        <v>-0.3701207698018627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11.145955468775639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555293.46616519743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0.22806287190909608</v>
      </c>
      <c r="P51" s="43">
        <v>0.32039563581675928</v>
      </c>
      <c r="Q51" s="38">
        <f t="shared" si="10"/>
        <v>-2.3039909770733447E-4</v>
      </c>
      <c r="R51" s="45">
        <f t="shared" si="11"/>
        <v>18.344116810808607</v>
      </c>
      <c r="S51" s="45">
        <f t="shared" si="11"/>
        <v>13.067040024023905</v>
      </c>
      <c r="T51" s="45">
        <f t="shared" si="11"/>
        <v>18.357317706710862</v>
      </c>
      <c r="U51" s="45">
        <f t="shared" si="11"/>
        <v>-1.3200895902252546E-2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11.366408146191503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283138.22870675533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0.22356358358160264</v>
      </c>
      <c r="P52" s="43">
        <v>0.30465302848815218</v>
      </c>
      <c r="Q52" s="38">
        <f t="shared" si="10"/>
        <v>9.4033999338151708E-3</v>
      </c>
      <c r="R52" s="45">
        <f t="shared" si="11"/>
        <v>17.99410787753116</v>
      </c>
      <c r="S52" s="45">
        <f t="shared" si="11"/>
        <v>12.809249792046057</v>
      </c>
      <c r="T52" s="45">
        <f t="shared" si="11"/>
        <v>17.455332748249955</v>
      </c>
      <c r="U52" s="45">
        <f t="shared" si="11"/>
        <v>0.53877512928120697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11.476718284625596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142943.03198869905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0.22137878053976814</v>
      </c>
      <c r="P53" s="43">
        <v>0.29244851231293761</v>
      </c>
      <c r="Q53" s="38">
        <f t="shared" si="10"/>
        <v>1.8637289352220143E-2</v>
      </c>
      <c r="R53" s="45">
        <f t="shared" si="11"/>
        <v>17.823903501857338</v>
      </c>
      <c r="S53" s="45">
        <f t="shared" si="11"/>
        <v>12.684069798681595</v>
      </c>
      <c r="T53" s="45">
        <f t="shared" si="11"/>
        <v>16.756065480411014</v>
      </c>
      <c r="U53" s="45">
        <f t="shared" si="11"/>
        <v>1.0678380214463221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11.587082162396108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0.21923558676594887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12.561273840763036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0.16760972551931946</v>
      </c>
      <c r="G57" s="32">
        <f t="shared" ref="G57:G98" si="37">2*(1+2*L13)*((0.044/(K13^(1/6)))-(5/(K13^(2/3))))</f>
        <v>1.1910997889805175E-2</v>
      </c>
      <c r="H57" s="32">
        <f>G57/F57</f>
        <v>7.1063882796182129E-2</v>
      </c>
      <c r="I57" s="32">
        <f t="shared" ref="I57:I98" si="38">($B$2*$B$6)/(2*G13*TAN(O13))-0.5</f>
        <v>8.4759790102565535</v>
      </c>
      <c r="J57" s="30">
        <f t="shared" ref="J57:J98" si="39">(2/PI())*ACOS((COSH((G13*I57)/$B$6))/COSH(I57))</f>
        <v>0.99925283573869916</v>
      </c>
      <c r="K57" s="4">
        <f t="shared" ref="K57:K98" si="40">(($B$2*J13*F57*COS(P13))/(8*PI()*J57*G13*(SIN(P13)^2)))*(1-H57*TAN(P13))</f>
        <v>9.6142903985334122E-2</v>
      </c>
      <c r="L57" s="31">
        <f>K57/(1-K57)</f>
        <v>0.10636958475986133</v>
      </c>
      <c r="M57" s="4">
        <f t="shared" ref="M57:M98" si="41">(($B$2*J13*F57)/(8*PI()*J57*G13*COS(P13)))*(1+H57*_xlfn.COT(P13))</f>
        <v>0.28310199421064214</v>
      </c>
      <c r="N57" s="4">
        <f t="shared" ref="N57:N98" si="42">M57/(1+M57)</f>
        <v>0.22063872980324145</v>
      </c>
      <c r="O57" s="46">
        <f t="shared" ref="O57:O98" si="43">TAN(P13)-((1+L57)/(1-N57))*TAN(O13)</f>
        <v>-1.3906371609806456E-9</v>
      </c>
      <c r="P57" s="31">
        <f>ABS(O57)</f>
        <v>1.3906371609806456E-9</v>
      </c>
      <c r="Q57" s="4">
        <f t="shared" ref="Q57:Q98" si="44">0.5*$B$9*(H13^2)*J13*F57</f>
        <v>125.08950415318428</v>
      </c>
      <c r="R57" s="32">
        <f t="shared" ref="R57:R98" si="45">0.5*$B$9*(H13^2)*J13*G57</f>
        <v>8.8893458621744248</v>
      </c>
      <c r="S57" s="32">
        <f t="shared" ref="S57:S98" si="46">$B$2*(Q57*COS(P13)-R57*SIN(P13))</f>
        <v>237.35077091839048</v>
      </c>
      <c r="T57" s="32">
        <f t="shared" ref="T57:T98" si="47">$B$2*(Q57*SIN(P13)+R57*COS(P13))*G13</f>
        <v>10.605911573177398</v>
      </c>
    </row>
    <row r="58" spans="1:32">
      <c r="F58" s="32">
        <f t="shared" si="36"/>
        <v>0.18018681566173425</v>
      </c>
      <c r="G58" s="32">
        <f t="shared" si="37"/>
        <v>1.1695798911562919E-2</v>
      </c>
      <c r="H58" s="32">
        <f t="shared" ref="H58:H98" si="48">G58/F58</f>
        <v>6.4909293549643005E-2</v>
      </c>
      <c r="I58" s="32">
        <f t="shared" si="38"/>
        <v>8.4759790102565535</v>
      </c>
      <c r="J58" s="30">
        <f t="shared" si="39"/>
        <v>0.99912310490336242</v>
      </c>
      <c r="K58" s="4">
        <f t="shared" si="40"/>
        <v>0.11102642411692107</v>
      </c>
      <c r="L58" s="31">
        <f t="shared" ref="L58:L98" si="49">K58/(1-K58)</f>
        <v>0.12489282823353984</v>
      </c>
      <c r="M58" s="4">
        <f t="shared" si="41"/>
        <v>0.26653137903981794</v>
      </c>
      <c r="N58" s="4">
        <f t="shared" si="42"/>
        <v>0.21044198623952023</v>
      </c>
      <c r="O58" s="46">
        <f t="shared" si="43"/>
        <v>-3.3281936435702875E-6</v>
      </c>
      <c r="P58" s="31">
        <f t="shared" ref="P58:P98" si="50">ABS(O58)</f>
        <v>3.3281936435702875E-6</v>
      </c>
      <c r="Q58" s="4">
        <f t="shared" si="44"/>
        <v>150.98314478172975</v>
      </c>
      <c r="R58" s="32">
        <f t="shared" si="45"/>
        <v>9.8002092656855471</v>
      </c>
      <c r="S58" s="32">
        <f t="shared" si="46"/>
        <v>311.78503053917575</v>
      </c>
      <c r="T58" s="32">
        <f t="shared" si="47"/>
        <v>13.693976990137358</v>
      </c>
    </row>
    <row r="59" spans="1:32">
      <c r="F59" s="32">
        <f t="shared" si="36"/>
        <v>0.19071699630420749</v>
      </c>
      <c r="G59" s="32">
        <f t="shared" si="37"/>
        <v>1.1478670923058022E-2</v>
      </c>
      <c r="H59" s="32">
        <f t="shared" si="48"/>
        <v>6.0186932184841599E-2</v>
      </c>
      <c r="I59" s="32">
        <f t="shared" si="38"/>
        <v>8.4759790102565535</v>
      </c>
      <c r="J59" s="30">
        <f t="shared" si="39"/>
        <v>0.99896811436750843</v>
      </c>
      <c r="K59" s="4">
        <f t="shared" si="40"/>
        <v>0.1253891654446902</v>
      </c>
      <c r="L59" s="31">
        <f t="shared" si="49"/>
        <v>0.14336566675216583</v>
      </c>
      <c r="M59" s="4">
        <f t="shared" si="41"/>
        <v>0.2513652032113301</v>
      </c>
      <c r="N59" s="4">
        <f t="shared" si="42"/>
        <v>0.20087277684105434</v>
      </c>
      <c r="O59" s="46">
        <f t="shared" si="43"/>
        <v>-4.6896426519893453E-8</v>
      </c>
      <c r="P59" s="31">
        <f t="shared" si="50"/>
        <v>4.6896426519893453E-8</v>
      </c>
      <c r="Q59" s="4">
        <f t="shared" si="44"/>
        <v>179.32469170197541</v>
      </c>
      <c r="R59" s="32">
        <f t="shared" si="45"/>
        <v>10.793003058534422</v>
      </c>
      <c r="S59" s="32">
        <f t="shared" si="46"/>
        <v>396.92375990081314</v>
      </c>
      <c r="T59" s="32">
        <f t="shared" si="47"/>
        <v>17.251966195943041</v>
      </c>
    </row>
    <row r="60" spans="1:32">
      <c r="F60" s="32">
        <f t="shared" si="36"/>
        <v>0.19941818193006258</v>
      </c>
      <c r="G60" s="32">
        <f t="shared" si="37"/>
        <v>1.1260296023281777E-2</v>
      </c>
      <c r="H60" s="32">
        <f t="shared" si="48"/>
        <v>5.6465744067563738E-2</v>
      </c>
      <c r="I60" s="32">
        <f t="shared" si="38"/>
        <v>8.4759790102565518</v>
      </c>
      <c r="J60" s="30">
        <f t="shared" si="39"/>
        <v>0.99878339946888328</v>
      </c>
      <c r="K60" s="4">
        <f t="shared" si="40"/>
        <v>0.1392190133485075</v>
      </c>
      <c r="L60" s="31">
        <f t="shared" si="49"/>
        <v>0.16173569759025544</v>
      </c>
      <c r="M60" s="4">
        <f t="shared" si="41"/>
        <v>0.23755175749444382</v>
      </c>
      <c r="N60" s="4">
        <f t="shared" si="42"/>
        <v>0.19195298786968942</v>
      </c>
      <c r="O60" s="46">
        <f t="shared" si="43"/>
        <v>-1.2478750347710843E-5</v>
      </c>
      <c r="P60" s="31">
        <f t="shared" si="50"/>
        <v>1.2478750347710843E-5</v>
      </c>
      <c r="Q60" s="4">
        <f t="shared" si="44"/>
        <v>210.16000278979487</v>
      </c>
      <c r="R60" s="32">
        <f t="shared" si="45"/>
        <v>11.866840930767038</v>
      </c>
      <c r="S60" s="32">
        <f t="shared" si="46"/>
        <v>492.90409594376598</v>
      </c>
      <c r="T60" s="32">
        <f t="shared" si="47"/>
        <v>21.297841509086737</v>
      </c>
    </row>
    <row r="61" spans="1:32">
      <c r="F61" s="32">
        <f t="shared" si="36"/>
        <v>0.20651055731086665</v>
      </c>
      <c r="G61" s="32">
        <f t="shared" si="37"/>
        <v>1.1041287951146811E-2</v>
      </c>
      <c r="H61" s="32">
        <f t="shared" si="48"/>
        <v>5.3465973337750584E-2</v>
      </c>
      <c r="I61" s="32">
        <f t="shared" si="38"/>
        <v>8.47597901025655</v>
      </c>
      <c r="J61" s="30">
        <f t="shared" si="39"/>
        <v>0.99856363928531566</v>
      </c>
      <c r="K61" s="4">
        <f t="shared" si="40"/>
        <v>0.15250924850437739</v>
      </c>
      <c r="L61" s="31">
        <f t="shared" si="49"/>
        <v>0.17995387942019933</v>
      </c>
      <c r="M61" s="4">
        <f t="shared" si="41"/>
        <v>0.2249944765117825</v>
      </c>
      <c r="N61" s="4">
        <f t="shared" si="42"/>
        <v>0.18366978857934335</v>
      </c>
      <c r="O61" s="46">
        <f t="shared" si="43"/>
        <v>-1.4920982449595499E-8</v>
      </c>
      <c r="P61" s="31">
        <f t="shared" si="50"/>
        <v>1.4920982449595499E-8</v>
      </c>
      <c r="Q61" s="4">
        <f t="shared" si="44"/>
        <v>243.52880827296462</v>
      </c>
      <c r="R61" s="32">
        <f t="shared" si="45"/>
        <v>13.020504770096501</v>
      </c>
      <c r="S61" s="32">
        <f t="shared" si="46"/>
        <v>599.81209179651353</v>
      </c>
      <c r="T61" s="32">
        <f t="shared" si="47"/>
        <v>25.848829156974737</v>
      </c>
    </row>
    <row r="62" spans="1:32">
      <c r="F62" s="32">
        <f t="shared" si="36"/>
        <v>0.21224378719426201</v>
      </c>
      <c r="G62" s="32">
        <f t="shared" si="37"/>
        <v>1.0822184544447647E-2</v>
      </c>
      <c r="H62" s="32">
        <f t="shared" si="48"/>
        <v>5.0989405567581317E-2</v>
      </c>
      <c r="I62" s="32">
        <f t="shared" si="38"/>
        <v>8.4759790102565518</v>
      </c>
      <c r="J62" s="30">
        <f t="shared" si="39"/>
        <v>0.99830250334373616</v>
      </c>
      <c r="K62" s="4">
        <f t="shared" si="40"/>
        <v>0.16529314486612892</v>
      </c>
      <c r="L62" s="31">
        <f t="shared" si="49"/>
        <v>0.19802538322225596</v>
      </c>
      <c r="M62" s="4">
        <f t="shared" si="41"/>
        <v>0.213617907794412</v>
      </c>
      <c r="N62" s="4">
        <f t="shared" si="42"/>
        <v>0.17601743219382279</v>
      </c>
      <c r="O62" s="46">
        <f t="shared" si="43"/>
        <v>-1.03681479224349E-6</v>
      </c>
      <c r="P62" s="31">
        <f t="shared" si="50"/>
        <v>1.03681479224349E-6</v>
      </c>
      <c r="Q62" s="4">
        <f t="shared" si="44"/>
        <v>279.51809412210457</v>
      </c>
      <c r="R62" s="32">
        <f t="shared" si="45"/>
        <v>14.252461464669356</v>
      </c>
      <c r="S62" s="32">
        <f t="shared" si="46"/>
        <v>717.84435204015404</v>
      </c>
      <c r="T62" s="32">
        <f t="shared" si="47"/>
        <v>30.927236223021968</v>
      </c>
    </row>
    <row r="63" spans="1:32">
      <c r="F63" s="32">
        <f t="shared" si="36"/>
        <v>0.21259319110917488</v>
      </c>
      <c r="G63" s="32">
        <f t="shared" si="37"/>
        <v>1.0645932987180173E-2</v>
      </c>
      <c r="H63" s="32">
        <f t="shared" si="48"/>
        <v>5.0076547285623427E-2</v>
      </c>
      <c r="I63" s="32">
        <f t="shared" si="38"/>
        <v>8.47597901025655</v>
      </c>
      <c r="J63" s="30">
        <f t="shared" si="39"/>
        <v>0.99799246923656526</v>
      </c>
      <c r="K63" s="4">
        <f t="shared" si="40"/>
        <v>0.17553755982943153</v>
      </c>
      <c r="L63" s="31">
        <f t="shared" si="49"/>
        <v>0.21291153032164273</v>
      </c>
      <c r="M63" s="4">
        <f t="shared" si="41"/>
        <v>0.19898136002233607</v>
      </c>
      <c r="N63" s="4">
        <f t="shared" si="42"/>
        <v>0.16595867680430762</v>
      </c>
      <c r="O63" s="46">
        <f t="shared" si="43"/>
        <v>-3.3948483513235317E-7</v>
      </c>
      <c r="P63" s="31">
        <f t="shared" si="50"/>
        <v>3.3948483513235317E-7</v>
      </c>
      <c r="Q63" s="4">
        <f t="shared" si="44"/>
        <v>311.9532539032553</v>
      </c>
      <c r="R63" s="32">
        <f t="shared" si="45"/>
        <v>15.621541869990455</v>
      </c>
      <c r="S63" s="32">
        <f t="shared" si="46"/>
        <v>832.33400111090236</v>
      </c>
      <c r="T63" s="32">
        <f t="shared" si="47"/>
        <v>35.779280182537242</v>
      </c>
    </row>
    <row r="64" spans="1:32">
      <c r="F64" s="32">
        <f t="shared" si="36"/>
        <v>0.21187278557126241</v>
      </c>
      <c r="G64" s="32">
        <f t="shared" si="37"/>
        <v>1.047000662336155E-2</v>
      </c>
      <c r="H64" s="32">
        <f t="shared" si="48"/>
        <v>4.9416476944557912E-2</v>
      </c>
      <c r="I64" s="32">
        <f t="shared" si="38"/>
        <v>8.4759790102565518</v>
      </c>
      <c r="J64" s="30">
        <f t="shared" si="39"/>
        <v>0.99762460588398216</v>
      </c>
      <c r="K64" s="4">
        <f t="shared" si="40"/>
        <v>0.1851151989201221</v>
      </c>
      <c r="L64" s="31">
        <f t="shared" si="49"/>
        <v>0.22716732312936641</v>
      </c>
      <c r="M64" s="4">
        <f t="shared" si="41"/>
        <v>0.1858432825403889</v>
      </c>
      <c r="N64" s="4">
        <f t="shared" si="42"/>
        <v>0.15671824875734305</v>
      </c>
      <c r="O64" s="46">
        <f t="shared" si="43"/>
        <v>-1.2187761443405165E-6</v>
      </c>
      <c r="P64" s="31">
        <f t="shared" si="50"/>
        <v>1.2187761443405165E-6</v>
      </c>
      <c r="Q64" s="4">
        <f t="shared" si="44"/>
        <v>345.59235891095818</v>
      </c>
      <c r="R64" s="32">
        <f t="shared" si="45"/>
        <v>17.077956836338746</v>
      </c>
      <c r="S64" s="32">
        <f t="shared" si="46"/>
        <v>953.23499231864253</v>
      </c>
      <c r="T64" s="32">
        <f t="shared" si="47"/>
        <v>40.941632330381168</v>
      </c>
    </row>
    <row r="65" spans="6:20">
      <c r="F65" s="32">
        <f t="shared" si="36"/>
        <v>0.21028803475078134</v>
      </c>
      <c r="G65" s="32">
        <f t="shared" si="37"/>
        <v>1.0294720036077608E-2</v>
      </c>
      <c r="H65" s="32">
        <f t="shared" si="48"/>
        <v>4.8955329523518491E-2</v>
      </c>
      <c r="I65" s="32">
        <f t="shared" si="38"/>
        <v>8.4759790102565518</v>
      </c>
      <c r="J65" s="30">
        <f t="shared" si="39"/>
        <v>0.99718831618583559</v>
      </c>
      <c r="K65" s="4">
        <f t="shared" si="40"/>
        <v>0.19407422873225233</v>
      </c>
      <c r="L65" s="31">
        <f t="shared" si="49"/>
        <v>0.24080906164219965</v>
      </c>
      <c r="M65" s="4">
        <f t="shared" si="41"/>
        <v>0.17401335786759267</v>
      </c>
      <c r="N65" s="4">
        <f t="shared" si="42"/>
        <v>0.14822093522313928</v>
      </c>
      <c r="O65" s="46">
        <f t="shared" si="43"/>
        <v>-9.4754925394902045E-7</v>
      </c>
      <c r="P65" s="31">
        <f t="shared" si="50"/>
        <v>9.4754925394902045E-7</v>
      </c>
      <c r="Q65" s="4">
        <f t="shared" si="44"/>
        <v>380.36357982364279</v>
      </c>
      <c r="R65" s="32">
        <f t="shared" si="45"/>
        <v>18.620824389011563</v>
      </c>
      <c r="S65" s="32">
        <f t="shared" si="46"/>
        <v>1080.1016296374887</v>
      </c>
      <c r="T65" s="32">
        <f t="shared" si="47"/>
        <v>46.402339988187215</v>
      </c>
    </row>
    <row r="66" spans="6:20">
      <c r="F66" s="32">
        <f t="shared" si="36"/>
        <v>0.20801635055155743</v>
      </c>
      <c r="G66" s="32">
        <f t="shared" si="37"/>
        <v>1.0120333242332765E-2</v>
      </c>
      <c r="H66" s="32">
        <f t="shared" si="48"/>
        <v>4.8651623853118282E-2</v>
      </c>
      <c r="I66" s="32">
        <f t="shared" si="38"/>
        <v>8.4759790102565518</v>
      </c>
      <c r="J66" s="30">
        <f t="shared" si="39"/>
        <v>0.99667103162856141</v>
      </c>
      <c r="K66" s="4">
        <f t="shared" si="40"/>
        <v>0.20246519635497978</v>
      </c>
      <c r="L66" s="31">
        <f t="shared" si="49"/>
        <v>0.25386377551128952</v>
      </c>
      <c r="M66" s="4">
        <f t="shared" si="41"/>
        <v>0.1633317570776516</v>
      </c>
      <c r="N66" s="4">
        <f t="shared" si="42"/>
        <v>0.14039998141884244</v>
      </c>
      <c r="O66" s="46">
        <f t="shared" si="43"/>
        <v>-1.973957454159958E-6</v>
      </c>
      <c r="P66" s="31">
        <f t="shared" si="50"/>
        <v>1.973957454159958E-6</v>
      </c>
      <c r="Q66" s="4">
        <f t="shared" si="44"/>
        <v>416.20503407272531</v>
      </c>
      <c r="R66" s="32">
        <f t="shared" si="45"/>
        <v>20.249050763480508</v>
      </c>
      <c r="S66" s="32">
        <f t="shared" si="46"/>
        <v>1212.5320656156202</v>
      </c>
      <c r="T66" s="32">
        <f t="shared" si="47"/>
        <v>52.150781674174851</v>
      </c>
    </row>
    <row r="67" spans="6:20">
      <c r="F67" s="32">
        <f t="shared" si="36"/>
        <v>0.20520524969655035</v>
      </c>
      <c r="G67" s="32">
        <f t="shared" si="37"/>
        <v>9.947058427883116E-3</v>
      </c>
      <c r="H67" s="32">
        <f t="shared" si="48"/>
        <v>4.8473703487568881E-2</v>
      </c>
      <c r="I67" s="32">
        <f t="shared" si="38"/>
        <v>8.4759790102565535</v>
      </c>
      <c r="J67" s="30">
        <f t="shared" si="39"/>
        <v>0.99605785001422653</v>
      </c>
      <c r="K67" s="4">
        <f t="shared" si="40"/>
        <v>0.21033532890788106</v>
      </c>
      <c r="L67" s="31">
        <f t="shared" si="49"/>
        <v>0.26636031293762191</v>
      </c>
      <c r="M67" s="4">
        <f t="shared" si="41"/>
        <v>0.15366057699957217</v>
      </c>
      <c r="N67" s="4">
        <f t="shared" si="42"/>
        <v>0.13319392207993352</v>
      </c>
      <c r="O67" s="46">
        <f t="shared" si="43"/>
        <v>-3.0650312384805645E-6</v>
      </c>
      <c r="P67" s="31">
        <f t="shared" si="50"/>
        <v>3.0650312384805645E-6</v>
      </c>
      <c r="Q67" s="4">
        <f t="shared" si="44"/>
        <v>453.05672840561419</v>
      </c>
      <c r="R67" s="32">
        <f t="shared" si="45"/>
        <v>21.961337515781768</v>
      </c>
      <c r="S67" s="32">
        <f t="shared" si="46"/>
        <v>1350.1462534630928</v>
      </c>
      <c r="T67" s="32">
        <f t="shared" si="47"/>
        <v>58.176876948734225</v>
      </c>
    </row>
    <row r="68" spans="6:20">
      <c r="F68" s="32">
        <f t="shared" si="36"/>
        <v>0.2020454745032573</v>
      </c>
      <c r="G68" s="32">
        <f t="shared" si="37"/>
        <v>9.808941988424684E-3</v>
      </c>
      <c r="H68" s="32">
        <f t="shared" si="48"/>
        <v>4.8548189522881632E-2</v>
      </c>
      <c r="I68" s="32">
        <f t="shared" si="38"/>
        <v>8.4759790102565535</v>
      </c>
      <c r="J68" s="30">
        <f t="shared" si="39"/>
        <v>0.99533110581667783</v>
      </c>
      <c r="K68" s="4">
        <f t="shared" si="40"/>
        <v>0.21730442676551309</v>
      </c>
      <c r="L68" s="31">
        <f t="shared" si="49"/>
        <v>0.27763594709946199</v>
      </c>
      <c r="M68" s="4">
        <f t="shared" si="41"/>
        <v>0.14435705785903968</v>
      </c>
      <c r="N68" s="4">
        <f t="shared" si="42"/>
        <v>0.12614686724536406</v>
      </c>
      <c r="O68" s="46">
        <f t="shared" si="43"/>
        <v>-1.1894817932844859E-6</v>
      </c>
      <c r="P68" s="31">
        <f t="shared" si="50"/>
        <v>1.1894817932844859E-6</v>
      </c>
      <c r="Q68" s="4">
        <f t="shared" si="44"/>
        <v>489.15053695553252</v>
      </c>
      <c r="R68" s="32">
        <f t="shared" si="45"/>
        <v>23.74737297333651</v>
      </c>
      <c r="S68" s="32">
        <f t="shared" si="46"/>
        <v>1487.8211959222215</v>
      </c>
      <c r="T68" s="32">
        <f t="shared" si="47"/>
        <v>64.222002135384315</v>
      </c>
    </row>
    <row r="69" spans="6:20">
      <c r="F69" s="32">
        <f t="shared" si="36"/>
        <v>0.19852988358581025</v>
      </c>
      <c r="G69" s="32">
        <f t="shared" si="37"/>
        <v>9.6718685182081311E-3</v>
      </c>
      <c r="H69" s="32">
        <f t="shared" si="48"/>
        <v>4.8717444162645042E-2</v>
      </c>
      <c r="I69" s="32">
        <f t="shared" si="38"/>
        <v>8.4759790102565535</v>
      </c>
      <c r="J69" s="30">
        <f t="shared" si="39"/>
        <v>0.99446986068956644</v>
      </c>
      <c r="K69" s="4">
        <f t="shared" si="40"/>
        <v>0.22381249342134418</v>
      </c>
      <c r="L69" s="31">
        <f t="shared" si="49"/>
        <v>0.2883484873492535</v>
      </c>
      <c r="M69" s="4">
        <f t="shared" si="41"/>
        <v>0.1359074141135008</v>
      </c>
      <c r="N69" s="4">
        <f t="shared" si="42"/>
        <v>0.11964655959180209</v>
      </c>
      <c r="O69" s="46">
        <f t="shared" si="43"/>
        <v>-4.1513848585417179E-6</v>
      </c>
      <c r="P69" s="31">
        <f t="shared" si="50"/>
        <v>4.1513848585417179E-6</v>
      </c>
      <c r="Q69" s="4">
        <f t="shared" si="44"/>
        <v>525.85490443022775</v>
      </c>
      <c r="R69" s="32">
        <f t="shared" si="45"/>
        <v>25.618306944232661</v>
      </c>
      <c r="S69" s="32">
        <f t="shared" si="46"/>
        <v>1628.9245287553108</v>
      </c>
      <c r="T69" s="32">
        <f t="shared" si="47"/>
        <v>70.473260540165342</v>
      </c>
    </row>
    <row r="70" spans="6:20">
      <c r="F70" s="32">
        <f t="shared" si="36"/>
        <v>0.19473790573388852</v>
      </c>
      <c r="G70" s="32">
        <f t="shared" si="37"/>
        <v>9.53592907584065E-3</v>
      </c>
      <c r="H70" s="32">
        <f t="shared" si="48"/>
        <v>4.8968016986233799E-2</v>
      </c>
      <c r="I70" s="32">
        <f t="shared" si="38"/>
        <v>8.4759790102565518</v>
      </c>
      <c r="J70" s="30">
        <f t="shared" si="39"/>
        <v>0.99344929928527526</v>
      </c>
      <c r="K70" s="4">
        <f t="shared" si="40"/>
        <v>0.22989392610073103</v>
      </c>
      <c r="L70" s="31">
        <f t="shared" si="49"/>
        <v>0.29852241644675237</v>
      </c>
      <c r="M70" s="4">
        <f t="shared" si="41"/>
        <v>0.12821090468133761</v>
      </c>
      <c r="N70" s="4">
        <f t="shared" si="42"/>
        <v>0.11364090184676126</v>
      </c>
      <c r="O70" s="46">
        <f t="shared" si="43"/>
        <v>-1.9064578877792115E-6</v>
      </c>
      <c r="P70" s="31">
        <f t="shared" si="50"/>
        <v>1.9064578877792115E-6</v>
      </c>
      <c r="Q70" s="4">
        <f t="shared" si="44"/>
        <v>563.08621218163421</v>
      </c>
      <c r="R70" s="32">
        <f t="shared" si="45"/>
        <v>27.573215202824315</v>
      </c>
      <c r="S70" s="32">
        <f t="shared" si="46"/>
        <v>1773.0202236511461</v>
      </c>
      <c r="T70" s="32">
        <f t="shared" si="47"/>
        <v>76.916820105972874</v>
      </c>
    </row>
    <row r="71" spans="6:20">
      <c r="F71" s="32">
        <f t="shared" si="36"/>
        <v>0.19074101758303405</v>
      </c>
      <c r="G71" s="32">
        <f t="shared" si="37"/>
        <v>9.4011943299996733E-3</v>
      </c>
      <c r="H71" s="32">
        <f t="shared" si="48"/>
        <v>4.9287743397442622E-2</v>
      </c>
      <c r="I71" s="32">
        <f t="shared" si="38"/>
        <v>8.4759790102565518</v>
      </c>
      <c r="J71" s="30">
        <f t="shared" si="39"/>
        <v>0.99224001270695716</v>
      </c>
      <c r="K71" s="4">
        <f t="shared" si="40"/>
        <v>0.23558993241084392</v>
      </c>
      <c r="L71" s="31">
        <f t="shared" si="49"/>
        <v>0.30819836420242613</v>
      </c>
      <c r="M71" s="4">
        <f t="shared" si="41"/>
        <v>0.12118515385269303</v>
      </c>
      <c r="N71" s="4">
        <f t="shared" si="42"/>
        <v>0.10808665583580759</v>
      </c>
      <c r="O71" s="46">
        <f t="shared" si="43"/>
        <v>-1.6166616290114177E-7</v>
      </c>
      <c r="P71" s="31">
        <f t="shared" si="50"/>
        <v>1.6166616290114177E-7</v>
      </c>
      <c r="Q71" s="4">
        <f t="shared" si="44"/>
        <v>600.77943547320194</v>
      </c>
      <c r="R71" s="32">
        <f t="shared" si="45"/>
        <v>29.611062654063616</v>
      </c>
      <c r="S71" s="32">
        <f t="shared" si="46"/>
        <v>1919.7471892706139</v>
      </c>
      <c r="T71" s="32">
        <f t="shared" si="47"/>
        <v>83.541342069286131</v>
      </c>
    </row>
    <row r="72" spans="6:20">
      <c r="F72" s="32">
        <f t="shared" si="36"/>
        <v>0.18659473804562865</v>
      </c>
      <c r="G72" s="32">
        <f t="shared" si="37"/>
        <v>9.2677178221650582E-3</v>
      </c>
      <c r="H72" s="32">
        <f t="shared" si="48"/>
        <v>4.9667626853972656E-2</v>
      </c>
      <c r="I72" s="32">
        <f t="shared" si="38"/>
        <v>8.4759790102565518</v>
      </c>
      <c r="J72" s="30">
        <f t="shared" si="39"/>
        <v>0.99080714849735274</v>
      </c>
      <c r="K72" s="4">
        <f t="shared" si="40"/>
        <v>0.24093568496528842</v>
      </c>
      <c r="L72" s="31">
        <f t="shared" si="49"/>
        <v>0.3174114237662069</v>
      </c>
      <c r="M72" s="4">
        <f t="shared" si="41"/>
        <v>0.11475742957885011</v>
      </c>
      <c r="N72" s="4">
        <f t="shared" si="42"/>
        <v>0.10294385714227078</v>
      </c>
      <c r="O72" s="46">
        <f t="shared" si="43"/>
        <v>-9.1875388519291334E-8</v>
      </c>
      <c r="P72" s="31">
        <f t="shared" si="50"/>
        <v>9.1875388519291334E-8</v>
      </c>
      <c r="Q72" s="4">
        <f t="shared" si="44"/>
        <v>638.86091412727387</v>
      </c>
      <c r="R72" s="32">
        <f t="shared" si="45"/>
        <v>31.730705494461304</v>
      </c>
      <c r="S72" s="32">
        <f t="shared" si="46"/>
        <v>2068.7283050651558</v>
      </c>
      <c r="T72" s="32">
        <f t="shared" si="47"/>
        <v>90.334675418430081</v>
      </c>
    </row>
    <row r="73" spans="6:20">
      <c r="F73" s="32">
        <f t="shared" si="36"/>
        <v>0.18316700297126881</v>
      </c>
      <c r="G73" s="32">
        <f t="shared" si="37"/>
        <v>9.1633269232992039E-3</v>
      </c>
      <c r="H73" s="32">
        <f t="shared" si="48"/>
        <v>5.002717069480328E-2</v>
      </c>
      <c r="I73" s="32">
        <f t="shared" si="38"/>
        <v>8.4759790102565518</v>
      </c>
      <c r="J73" s="30">
        <f t="shared" si="39"/>
        <v>0.98910940192113672</v>
      </c>
      <c r="K73" s="4">
        <f t="shared" si="40"/>
        <v>0.24582472044383641</v>
      </c>
      <c r="L73" s="31">
        <f t="shared" si="49"/>
        <v>0.32595170792193778</v>
      </c>
      <c r="M73" s="4">
        <f t="shared" si="41"/>
        <v>0.10871980907918898</v>
      </c>
      <c r="N73" s="4">
        <f t="shared" si="42"/>
        <v>9.8058867703899558E-2</v>
      </c>
      <c r="O73" s="46">
        <f t="shared" si="43"/>
        <v>-8.9676770864688393E-7</v>
      </c>
      <c r="P73" s="31">
        <f t="shared" si="50"/>
        <v>8.9676770864688393E-7</v>
      </c>
      <c r="Q73" s="4">
        <f t="shared" si="44"/>
        <v>676.46912797429468</v>
      </c>
      <c r="R73" s="32">
        <f t="shared" si="45"/>
        <v>33.841836534934764</v>
      </c>
      <c r="S73" s="32">
        <f t="shared" si="46"/>
        <v>2217.3389805988431</v>
      </c>
      <c r="T73" s="32">
        <f t="shared" si="47"/>
        <v>97.141787194643939</v>
      </c>
    </row>
    <row r="74" spans="6:20">
      <c r="F74" s="32">
        <f t="shared" si="36"/>
        <v>0.17961414075490506</v>
      </c>
      <c r="G74" s="32">
        <f t="shared" si="37"/>
        <v>9.0599525477822566E-3</v>
      </c>
      <c r="H74" s="32">
        <f t="shared" si="48"/>
        <v>5.0441198614451739E-2</v>
      </c>
      <c r="I74" s="32">
        <f t="shared" si="38"/>
        <v>8.4759790102565535</v>
      </c>
      <c r="J74" s="30">
        <f t="shared" si="39"/>
        <v>0.98709781822248754</v>
      </c>
      <c r="K74" s="4">
        <f t="shared" si="40"/>
        <v>0.25042205160979064</v>
      </c>
      <c r="L74" s="31">
        <f t="shared" si="49"/>
        <v>0.33408406977232458</v>
      </c>
      <c r="M74" s="4">
        <f t="shared" si="41"/>
        <v>0.10318235543972247</v>
      </c>
      <c r="N74" s="4">
        <f t="shared" si="42"/>
        <v>9.3531549821239249E-2</v>
      </c>
      <c r="O74" s="46">
        <f t="shared" si="43"/>
        <v>-9.2395336448447551E-7</v>
      </c>
      <c r="P74" s="31">
        <f t="shared" si="50"/>
        <v>9.2395336448447551E-7</v>
      </c>
      <c r="Q74" s="4">
        <f t="shared" si="44"/>
        <v>714.24034382173772</v>
      </c>
      <c r="R74" s="32">
        <f t="shared" si="45"/>
        <v>36.027139041166571</v>
      </c>
      <c r="S74" s="32">
        <f t="shared" si="46"/>
        <v>2367.1525606394657</v>
      </c>
      <c r="T74" s="32">
        <f t="shared" si="47"/>
        <v>104.0758271028396</v>
      </c>
    </row>
    <row r="75" spans="6:20">
      <c r="F75" s="32">
        <f t="shared" si="36"/>
        <v>0.17596254010699075</v>
      </c>
      <c r="G75" s="32">
        <f t="shared" si="37"/>
        <v>8.9576037530564728E-3</v>
      </c>
      <c r="H75" s="32">
        <f t="shared" si="48"/>
        <v>5.0906310784158769E-2</v>
      </c>
      <c r="I75" s="32">
        <f t="shared" si="38"/>
        <v>8.4759790102565518</v>
      </c>
      <c r="J75" s="30">
        <f t="shared" si="39"/>
        <v>0.98471436925628886</v>
      </c>
      <c r="K75" s="4">
        <f t="shared" si="40"/>
        <v>0.25475449503689296</v>
      </c>
      <c r="L75" s="31">
        <f t="shared" si="49"/>
        <v>0.34183969355105931</v>
      </c>
      <c r="M75" s="4">
        <f t="shared" si="41"/>
        <v>9.8094144867106992E-2</v>
      </c>
      <c r="N75" s="4">
        <f t="shared" si="42"/>
        <v>8.9331270297391949E-2</v>
      </c>
      <c r="O75" s="46">
        <f t="shared" si="43"/>
        <v>-6.4540313315930575E-8</v>
      </c>
      <c r="P75" s="31">
        <f t="shared" si="50"/>
        <v>6.4540313315930575E-8</v>
      </c>
      <c r="Q75" s="4">
        <f t="shared" si="44"/>
        <v>752.08019266588758</v>
      </c>
      <c r="R75" s="32">
        <f t="shared" si="45"/>
        <v>38.285628022459676</v>
      </c>
      <c r="S75" s="32">
        <f t="shared" si="46"/>
        <v>2517.7430399987907</v>
      </c>
      <c r="T75" s="32">
        <f t="shared" si="47"/>
        <v>111.12239776172474</v>
      </c>
    </row>
    <row r="76" spans="6:20">
      <c r="F76" s="32">
        <f t="shared" si="36"/>
        <v>0.17223259027485396</v>
      </c>
      <c r="G76" s="32">
        <f t="shared" si="37"/>
        <v>8.8562839512869359E-3</v>
      </c>
      <c r="H76" s="32">
        <f t="shared" si="48"/>
        <v>5.1420488637799681E-2</v>
      </c>
      <c r="I76" s="32">
        <f t="shared" si="38"/>
        <v>8.4759790102565518</v>
      </c>
      <c r="J76" s="30">
        <f t="shared" si="39"/>
        <v>0.98189025999523549</v>
      </c>
      <c r="K76" s="4">
        <f t="shared" si="40"/>
        <v>0.25884823994845668</v>
      </c>
      <c r="L76" s="31">
        <f t="shared" si="49"/>
        <v>0.34925133272361802</v>
      </c>
      <c r="M76" s="4">
        <f t="shared" si="41"/>
        <v>9.341126253975536E-2</v>
      </c>
      <c r="N76" s="4">
        <f t="shared" si="42"/>
        <v>8.5431041127911389E-2</v>
      </c>
      <c r="O76" s="46">
        <f t="shared" si="43"/>
        <v>-8.5860030307749469E-8</v>
      </c>
      <c r="P76" s="31">
        <f t="shared" si="50"/>
        <v>8.5860030307749469E-8</v>
      </c>
      <c r="Q76" s="4">
        <f t="shared" si="44"/>
        <v>789.88511608716419</v>
      </c>
      <c r="R76" s="32">
        <f t="shared" si="45"/>
        <v>40.616278636927106</v>
      </c>
      <c r="S76" s="32">
        <f t="shared" si="46"/>
        <v>2668.6574284517369</v>
      </c>
      <c r="T76" s="32">
        <f t="shared" si="47"/>
        <v>118.26591230372681</v>
      </c>
    </row>
    <row r="77" spans="6:20">
      <c r="F77" s="32">
        <f t="shared" si="36"/>
        <v>0.16843696550290865</v>
      </c>
      <c r="G77" s="32">
        <f t="shared" si="37"/>
        <v>8.755991952784082E-3</v>
      </c>
      <c r="H77" s="32">
        <f t="shared" si="48"/>
        <v>5.1983790652134959E-2</v>
      </c>
      <c r="I77" s="32">
        <f t="shared" si="38"/>
        <v>8.47597901025655</v>
      </c>
      <c r="J77" s="30">
        <f t="shared" si="39"/>
        <v>0.978543910304702</v>
      </c>
      <c r="K77" s="4">
        <f t="shared" si="40"/>
        <v>0.26272491195543174</v>
      </c>
      <c r="L77" s="31">
        <f t="shared" si="49"/>
        <v>0.35634584189225993</v>
      </c>
      <c r="M77" s="4">
        <f t="shared" si="41"/>
        <v>8.9094668832551627E-2</v>
      </c>
      <c r="N77" s="4">
        <f t="shared" si="42"/>
        <v>8.1806174781900387E-2</v>
      </c>
      <c r="O77" s="46">
        <f t="shared" si="43"/>
        <v>-2.4893485051080688E-9</v>
      </c>
      <c r="P77" s="31">
        <f t="shared" si="50"/>
        <v>2.4893485051080688E-9</v>
      </c>
      <c r="Q77" s="4">
        <f t="shared" si="44"/>
        <v>827.52769003031347</v>
      </c>
      <c r="R77" s="32">
        <f t="shared" si="45"/>
        <v>43.018026197380649</v>
      </c>
      <c r="S77" s="32">
        <f t="shared" si="46"/>
        <v>2819.3616982887115</v>
      </c>
      <c r="T77" s="32">
        <f t="shared" si="47"/>
        <v>125.48758665925122</v>
      </c>
    </row>
    <row r="78" spans="6:20">
      <c r="F78" s="32">
        <f t="shared" si="36"/>
        <v>0.16591881210266593</v>
      </c>
      <c r="G78" s="32">
        <f t="shared" si="37"/>
        <v>8.6810177036207199E-3</v>
      </c>
      <c r="H78" s="32">
        <f t="shared" si="48"/>
        <v>5.2320876660141159E-2</v>
      </c>
      <c r="I78" s="32">
        <f t="shared" si="38"/>
        <v>8.4759790102565518</v>
      </c>
      <c r="J78" s="30">
        <f t="shared" si="39"/>
        <v>0.97457854413434142</v>
      </c>
      <c r="K78" s="4">
        <f t="shared" si="40"/>
        <v>0.26632978488714976</v>
      </c>
      <c r="L78" s="31">
        <f t="shared" si="49"/>
        <v>0.36301021821661927</v>
      </c>
      <c r="M78" s="4">
        <f t="shared" si="41"/>
        <v>8.4998924213197782E-2</v>
      </c>
      <c r="N78" s="4">
        <f t="shared" si="42"/>
        <v>7.8340099991192097E-2</v>
      </c>
      <c r="O78" s="46">
        <f t="shared" si="43"/>
        <v>-1.121561667316584E-6</v>
      </c>
      <c r="P78" s="31">
        <f t="shared" si="50"/>
        <v>1.121561667316584E-6</v>
      </c>
      <c r="Q78" s="4">
        <f t="shared" si="44"/>
        <v>864.1592092503663</v>
      </c>
      <c r="R78" s="32">
        <f t="shared" si="45"/>
        <v>45.213567401913529</v>
      </c>
      <c r="S78" s="32">
        <f t="shared" si="46"/>
        <v>2967.4470510446226</v>
      </c>
      <c r="T78" s="32">
        <f t="shared" si="47"/>
        <v>132.57621753624048</v>
      </c>
    </row>
    <row r="79" spans="6:20">
      <c r="F79" s="32">
        <f t="shared" si="36"/>
        <v>0.16329094265763802</v>
      </c>
      <c r="G79" s="32">
        <f t="shared" si="37"/>
        <v>8.6068571934151215E-3</v>
      </c>
      <c r="H79" s="32">
        <f t="shared" si="48"/>
        <v>5.2708723786723338E-2</v>
      </c>
      <c r="I79" s="32">
        <f t="shared" si="38"/>
        <v>8.4759790102565518</v>
      </c>
      <c r="J79" s="30">
        <f t="shared" si="39"/>
        <v>0.96987930046419113</v>
      </c>
      <c r="K79" s="4">
        <f t="shared" si="40"/>
        <v>0.26976523876775893</v>
      </c>
      <c r="L79" s="31">
        <f t="shared" si="49"/>
        <v>0.36942262007979626</v>
      </c>
      <c r="M79" s="4">
        <f t="shared" si="41"/>
        <v>8.1220522269544335E-2</v>
      </c>
      <c r="N79" s="4">
        <f t="shared" si="42"/>
        <v>7.5119293979971608E-2</v>
      </c>
      <c r="O79" s="46">
        <f t="shared" si="43"/>
        <v>-2.2013532010589643E-6</v>
      </c>
      <c r="P79" s="31">
        <f t="shared" si="50"/>
        <v>2.2013532010589643E-6</v>
      </c>
      <c r="Q79" s="4">
        <f t="shared" si="44"/>
        <v>900.31753555179364</v>
      </c>
      <c r="R79" s="32">
        <f t="shared" si="45"/>
        <v>47.454588301742959</v>
      </c>
      <c r="S79" s="32">
        <f t="shared" si="46"/>
        <v>3114.0262475068116</v>
      </c>
      <c r="T79" s="32">
        <f t="shared" si="47"/>
        <v>139.68351769563665</v>
      </c>
    </row>
    <row r="80" spans="6:20">
      <c r="F80" s="32">
        <f t="shared" si="36"/>
        <v>0.16054995878889827</v>
      </c>
      <c r="G80" s="32">
        <f t="shared" si="37"/>
        <v>8.5334922719534894E-3</v>
      </c>
      <c r="H80" s="32">
        <f t="shared" si="48"/>
        <v>5.31516316561245E-2</v>
      </c>
      <c r="I80" s="32">
        <f t="shared" si="38"/>
        <v>8.4759790102565518</v>
      </c>
      <c r="J80" s="30">
        <f t="shared" si="39"/>
        <v>0.96430975566941368</v>
      </c>
      <c r="K80" s="4">
        <f t="shared" si="40"/>
        <v>0.27305013351959917</v>
      </c>
      <c r="L80" s="31">
        <f t="shared" si="49"/>
        <v>0.37561067978676194</v>
      </c>
      <c r="M80" s="4">
        <f t="shared" si="41"/>
        <v>7.7732285622283348E-2</v>
      </c>
      <c r="N80" s="4">
        <f t="shared" si="42"/>
        <v>7.2125783609981287E-2</v>
      </c>
      <c r="O80" s="46">
        <f t="shared" si="43"/>
        <v>-2.4218896649275123E-6</v>
      </c>
      <c r="P80" s="31">
        <f t="shared" si="50"/>
        <v>2.4218896649275123E-6</v>
      </c>
      <c r="Q80" s="4">
        <f t="shared" si="44"/>
        <v>935.80667230613369</v>
      </c>
      <c r="R80" s="32">
        <f t="shared" si="45"/>
        <v>49.739651547759223</v>
      </c>
      <c r="S80" s="32">
        <f t="shared" si="46"/>
        <v>3258.318183866289</v>
      </c>
      <c r="T80" s="32">
        <f t="shared" si="47"/>
        <v>146.78076805191756</v>
      </c>
    </row>
    <row r="81" spans="6:20">
      <c r="F81" s="32">
        <f t="shared" si="36"/>
        <v>0.15768696917609393</v>
      </c>
      <c r="G81" s="32">
        <f t="shared" si="37"/>
        <v>8.4609042597286015E-3</v>
      </c>
      <c r="H81" s="32">
        <f t="shared" si="48"/>
        <v>5.3656331299513069E-2</v>
      </c>
      <c r="I81" s="32">
        <f t="shared" si="38"/>
        <v>8.4759790102565518</v>
      </c>
      <c r="J81" s="30">
        <f t="shared" si="39"/>
        <v>0.9577077116938133</v>
      </c>
      <c r="K81" s="4">
        <f t="shared" si="40"/>
        <v>0.27620128047773312</v>
      </c>
      <c r="L81" s="31">
        <f t="shared" si="49"/>
        <v>0.38159957047179621</v>
      </c>
      <c r="M81" s="4">
        <f t="shared" si="41"/>
        <v>7.4510503590966184E-2</v>
      </c>
      <c r="N81" s="4">
        <f t="shared" si="42"/>
        <v>6.9343671692324471E-2</v>
      </c>
      <c r="O81" s="46">
        <f t="shared" si="43"/>
        <v>-2.6295409683019244E-8</v>
      </c>
      <c r="P81" s="31">
        <f t="shared" si="50"/>
        <v>2.6295409683019244E-8</v>
      </c>
      <c r="Q81" s="4">
        <f t="shared" si="44"/>
        <v>970.38570663144924</v>
      </c>
      <c r="R81" s="32">
        <f t="shared" si="45"/>
        <v>52.067336963329133</v>
      </c>
      <c r="S81" s="32">
        <f t="shared" si="46"/>
        <v>3399.3748851209266</v>
      </c>
      <c r="T81" s="32">
        <f t="shared" si="47"/>
        <v>153.8328001506313</v>
      </c>
    </row>
    <row r="82" spans="6:20">
      <c r="F82" s="32">
        <f t="shared" si="36"/>
        <v>0.1546922143229584</v>
      </c>
      <c r="G82" s="32">
        <f t="shared" si="37"/>
        <v>8.3890741886850917E-3</v>
      </c>
      <c r="H82" s="32">
        <f t="shared" si="48"/>
        <v>5.4230746035936993E-2</v>
      </c>
      <c r="I82" s="32">
        <f t="shared" si="38"/>
        <v>8.4759790102565518</v>
      </c>
      <c r="J82" s="30">
        <f t="shared" si="39"/>
        <v>0.94988005234326656</v>
      </c>
      <c r="K82" s="4">
        <f t="shared" si="40"/>
        <v>0.27924368689432716</v>
      </c>
      <c r="L82" s="31">
        <f t="shared" si="49"/>
        <v>0.38743148248135589</v>
      </c>
      <c r="M82" s="4">
        <f t="shared" si="41"/>
        <v>7.1536645491424133E-2</v>
      </c>
      <c r="N82" s="4">
        <f t="shared" si="42"/>
        <v>6.6760801688323282E-2</v>
      </c>
      <c r="O82" s="46">
        <f t="shared" si="43"/>
        <v>-8.0517872319552097E-7</v>
      </c>
      <c r="P82" s="31">
        <f t="shared" si="50"/>
        <v>8.0517872319552097E-7</v>
      </c>
      <c r="Q82" s="4">
        <f t="shared" si="44"/>
        <v>1003.7892618863232</v>
      </c>
      <c r="R82" s="32">
        <f t="shared" si="45"/>
        <v>54.436240534957832</v>
      </c>
      <c r="S82" s="32">
        <f t="shared" si="46"/>
        <v>3536.1535724011733</v>
      </c>
      <c r="T82" s="32">
        <f t="shared" si="47"/>
        <v>160.80059461315378</v>
      </c>
    </row>
    <row r="83" spans="6:20">
      <c r="F83" s="32">
        <f t="shared" si="36"/>
        <v>0.15324036726543916</v>
      </c>
      <c r="G83" s="32">
        <f t="shared" si="37"/>
        <v>8.3396515969370727E-3</v>
      </c>
      <c r="H83" s="32">
        <f t="shared" si="48"/>
        <v>5.4422028253765117E-2</v>
      </c>
      <c r="I83" s="32">
        <f t="shared" si="38"/>
        <v>8.4759790102565518</v>
      </c>
      <c r="J83" s="30">
        <f t="shared" si="39"/>
        <v>0.94059639063035461</v>
      </c>
      <c r="K83" s="4">
        <f t="shared" si="40"/>
        <v>0.28205056833869668</v>
      </c>
      <c r="L83" s="31">
        <f t="shared" si="49"/>
        <v>0.39285575821968982</v>
      </c>
      <c r="M83" s="4">
        <f t="shared" si="41"/>
        <v>6.8635498761604935E-2</v>
      </c>
      <c r="N83" s="4">
        <f t="shared" si="42"/>
        <v>6.4227230745323008E-2</v>
      </c>
      <c r="O83" s="46">
        <f t="shared" si="43"/>
        <v>-3.2131348524644388E-6</v>
      </c>
      <c r="P83" s="31">
        <f t="shared" si="50"/>
        <v>3.2131348524644388E-6</v>
      </c>
      <c r="Q83" s="4">
        <f t="shared" si="44"/>
        <v>1034.2436242314818</v>
      </c>
      <c r="R83" s="32">
        <f t="shared" si="45"/>
        <v>56.285635739202128</v>
      </c>
      <c r="S83" s="32">
        <f t="shared" si="46"/>
        <v>3663.3144257830795</v>
      </c>
      <c r="T83" s="32">
        <f t="shared" si="47"/>
        <v>167.20966286491483</v>
      </c>
    </row>
    <row r="84" spans="6:20">
      <c r="F84" s="32">
        <f t="shared" si="36"/>
        <v>0.15157761647913121</v>
      </c>
      <c r="G84" s="32">
        <f t="shared" si="37"/>
        <v>8.2909924166632669E-3</v>
      </c>
      <c r="H84" s="32">
        <f t="shared" si="48"/>
        <v>5.4697999673353807E-2</v>
      </c>
      <c r="I84" s="32">
        <f t="shared" si="38"/>
        <v>8.4759790102565518</v>
      </c>
      <c r="J84" s="30">
        <f t="shared" si="39"/>
        <v>0.92958110529519167</v>
      </c>
      <c r="K84" s="4">
        <f t="shared" si="40"/>
        <v>0.28477543764926672</v>
      </c>
      <c r="L84" s="31">
        <f t="shared" si="49"/>
        <v>0.3981622732772116</v>
      </c>
      <c r="M84" s="4">
        <f t="shared" si="41"/>
        <v>6.5958949318599941E-2</v>
      </c>
      <c r="N84" s="4">
        <f t="shared" si="42"/>
        <v>6.1877569826458444E-2</v>
      </c>
      <c r="O84" s="46">
        <f t="shared" si="43"/>
        <v>-1.1704692931546745E-7</v>
      </c>
      <c r="P84" s="31">
        <f t="shared" si="50"/>
        <v>1.1704692931546745E-7</v>
      </c>
      <c r="Q84" s="4">
        <f t="shared" si="44"/>
        <v>1062.6555968375442</v>
      </c>
      <c r="R84" s="32">
        <f t="shared" si="45"/>
        <v>58.125135488707585</v>
      </c>
      <c r="S84" s="32">
        <f t="shared" si="46"/>
        <v>3782.8397874302482</v>
      </c>
      <c r="T84" s="32">
        <f t="shared" si="47"/>
        <v>173.37549790993728</v>
      </c>
    </row>
    <row r="85" spans="6:20">
      <c r="F85" s="32">
        <f t="shared" si="36"/>
        <v>0.14967199145540247</v>
      </c>
      <c r="G85" s="32">
        <f t="shared" si="37"/>
        <v>8.2430747519171097E-3</v>
      </c>
      <c r="H85" s="32">
        <f t="shared" si="48"/>
        <v>5.5074263873700686E-2</v>
      </c>
      <c r="I85" s="32">
        <f t="shared" si="38"/>
        <v>8.4759790102565518</v>
      </c>
      <c r="J85" s="30">
        <f t="shared" si="39"/>
        <v>0.91650316233299689</v>
      </c>
      <c r="K85" s="4">
        <f t="shared" si="40"/>
        <v>0.28745519542144099</v>
      </c>
      <c r="L85" s="31">
        <f t="shared" si="49"/>
        <v>0.40342051976852034</v>
      </c>
      <c r="M85" s="4">
        <f t="shared" si="41"/>
        <v>6.34981809441547E-2</v>
      </c>
      <c r="N85" s="4">
        <f t="shared" si="42"/>
        <v>5.9706901320491355E-2</v>
      </c>
      <c r="O85" s="46">
        <f t="shared" si="43"/>
        <v>-3.278409361429091E-6</v>
      </c>
      <c r="P85" s="31">
        <f t="shared" si="50"/>
        <v>3.278409361429091E-6</v>
      </c>
      <c r="Q85" s="4">
        <f t="shared" si="44"/>
        <v>1088.5695063723044</v>
      </c>
      <c r="R85" s="32">
        <f t="shared" si="45"/>
        <v>59.952164238812394</v>
      </c>
      <c r="S85" s="32">
        <f t="shared" si="46"/>
        <v>3892.9545842926977</v>
      </c>
      <c r="T85" s="32">
        <f t="shared" si="47"/>
        <v>179.22946250352524</v>
      </c>
    </row>
    <row r="86" spans="6:20">
      <c r="F86" s="32">
        <f t="shared" si="36"/>
        <v>0.14746645654180757</v>
      </c>
      <c r="G86" s="32">
        <f t="shared" si="37"/>
        <v>8.1958775381012049E-3</v>
      </c>
      <c r="H86" s="32">
        <f t="shared" si="48"/>
        <v>5.5577910599469975E-2</v>
      </c>
      <c r="I86" s="32">
        <f t="shared" si="38"/>
        <v>8.4759790102565535</v>
      </c>
      <c r="J86" s="30">
        <f t="shared" si="39"/>
        <v>0.90096277919516909</v>
      </c>
      <c r="K86" s="4">
        <f t="shared" si="40"/>
        <v>0.29009800911235412</v>
      </c>
      <c r="L86" s="31">
        <f t="shared" si="49"/>
        <v>0.40864515501586629</v>
      </c>
      <c r="M86" s="4">
        <f t="shared" si="41"/>
        <v>6.1242158171009378E-2</v>
      </c>
      <c r="N86" s="4">
        <f t="shared" si="42"/>
        <v>5.7707995955001222E-2</v>
      </c>
      <c r="O86" s="46">
        <f t="shared" si="43"/>
        <v>-1.0309426323740212E-7</v>
      </c>
      <c r="P86" s="31">
        <f t="shared" si="50"/>
        <v>1.0309426323740212E-7</v>
      </c>
      <c r="Q86" s="4">
        <f t="shared" si="44"/>
        <v>1111.3084234383027</v>
      </c>
      <c r="R86" s="32">
        <f t="shared" si="45"/>
        <v>61.76420020629191</v>
      </c>
      <c r="S86" s="32">
        <f t="shared" si="46"/>
        <v>3991.0497543117117</v>
      </c>
      <c r="T86" s="32">
        <f t="shared" si="47"/>
        <v>184.67119919873471</v>
      </c>
    </row>
    <row r="87" spans="6:20">
      <c r="F87" s="32">
        <f t="shared" si="36"/>
        <v>0.14490315386131347</v>
      </c>
      <c r="G87" s="32">
        <f t="shared" si="37"/>
        <v>8.1493805599448556E-3</v>
      </c>
      <c r="H87" s="32">
        <f t="shared" si="48"/>
        <v>5.6240187620378586E-2</v>
      </c>
      <c r="I87" s="32">
        <f t="shared" si="38"/>
        <v>8.4759790102565535</v>
      </c>
      <c r="J87" s="30">
        <f t="shared" si="39"/>
        <v>0.88247340512803119</v>
      </c>
      <c r="K87" s="4">
        <f t="shared" si="40"/>
        <v>0.29274371010165989</v>
      </c>
      <c r="L87" s="31">
        <f t="shared" si="49"/>
        <v>0.41391460815956604</v>
      </c>
      <c r="M87" s="4">
        <f t="shared" si="41"/>
        <v>5.9188417028450381E-2</v>
      </c>
      <c r="N87" s="4">
        <f t="shared" si="42"/>
        <v>5.5880914176255139E-2</v>
      </c>
      <c r="O87" s="46">
        <f t="shared" si="43"/>
        <v>-4.1217031937490489E-7</v>
      </c>
      <c r="P87" s="31">
        <f t="shared" si="50"/>
        <v>4.1217031937490489E-7</v>
      </c>
      <c r="Q87" s="4">
        <f t="shared" si="44"/>
        <v>1130.130901412308</v>
      </c>
      <c r="R87" s="32">
        <f t="shared" si="45"/>
        <v>63.558773931015786</v>
      </c>
      <c r="S87" s="32">
        <f t="shared" si="46"/>
        <v>4074.2569442374715</v>
      </c>
      <c r="T87" s="32">
        <f t="shared" si="47"/>
        <v>189.5896585849091</v>
      </c>
    </row>
    <row r="88" spans="6:20">
      <c r="F88" s="32">
        <f t="shared" si="36"/>
        <v>0.14372917068770794</v>
      </c>
      <c r="G88" s="32">
        <f t="shared" si="37"/>
        <v>8.1331403649143267E-3</v>
      </c>
      <c r="H88" s="32">
        <f t="shared" si="48"/>
        <v>5.6586567124817432E-2</v>
      </c>
      <c r="I88" s="32">
        <f t="shared" si="38"/>
        <v>8.4759790102565535</v>
      </c>
      <c r="J88" s="30">
        <f t="shared" si="39"/>
        <v>0.86043644359878746</v>
      </c>
      <c r="K88" s="4">
        <f t="shared" si="40"/>
        <v>0.29416943845456961</v>
      </c>
      <c r="L88" s="31">
        <f t="shared" si="49"/>
        <v>0.41677061674756566</v>
      </c>
      <c r="M88" s="4">
        <f t="shared" si="41"/>
        <v>5.6767170604157591E-2</v>
      </c>
      <c r="N88" s="4">
        <f t="shared" si="42"/>
        <v>5.3717765069957263E-2</v>
      </c>
      <c r="O88" s="46">
        <f t="shared" si="43"/>
        <v>-1.3937122622653675E-8</v>
      </c>
      <c r="P88" s="31">
        <f t="shared" si="50"/>
        <v>1.3937122622653675E-8</v>
      </c>
      <c r="Q88" s="4">
        <f t="shared" si="44"/>
        <v>1134.0044218289277</v>
      </c>
      <c r="R88" s="32">
        <f t="shared" si="45"/>
        <v>64.169417335662388</v>
      </c>
      <c r="S88" s="32">
        <f t="shared" si="46"/>
        <v>4104.8922755699568</v>
      </c>
      <c r="T88" s="32">
        <f t="shared" si="47"/>
        <v>191.59466227521571</v>
      </c>
    </row>
    <row r="89" spans="6:20">
      <c r="F89" s="32">
        <f t="shared" si="36"/>
        <v>0.14203854558420304</v>
      </c>
      <c r="G89" s="32">
        <f t="shared" si="37"/>
        <v>8.1183729292118399E-3</v>
      </c>
      <c r="H89" s="32">
        <f t="shared" si="48"/>
        <v>5.715612544342142E-2</v>
      </c>
      <c r="I89" s="32">
        <f t="shared" si="38"/>
        <v>8.4759790102565535</v>
      </c>
      <c r="J89" s="30">
        <f t="shared" si="39"/>
        <v>0.83410417952380211</v>
      </c>
      <c r="K89" s="4">
        <f t="shared" si="40"/>
        <v>0.29560049148332573</v>
      </c>
      <c r="L89" s="31">
        <f t="shared" si="49"/>
        <v>0.41964891785032865</v>
      </c>
      <c r="M89" s="4">
        <f t="shared" si="41"/>
        <v>5.4565905252541118E-2</v>
      </c>
      <c r="N89" s="4">
        <f t="shared" si="42"/>
        <v>5.1742527404651871E-2</v>
      </c>
      <c r="O89" s="46">
        <f t="shared" si="43"/>
        <v>-1.1282010881075166E-8</v>
      </c>
      <c r="P89" s="31">
        <f t="shared" si="50"/>
        <v>1.1282010881075166E-8</v>
      </c>
      <c r="Q89" s="4">
        <f t="shared" si="44"/>
        <v>1131.2251370680794</v>
      </c>
      <c r="R89" s="32">
        <f t="shared" si="45"/>
        <v>64.656445839014737</v>
      </c>
      <c r="S89" s="32">
        <f t="shared" si="46"/>
        <v>4109.9712987873936</v>
      </c>
      <c r="T89" s="32">
        <f t="shared" si="47"/>
        <v>192.5714866134438</v>
      </c>
    </row>
    <row r="90" spans="6:20">
      <c r="F90" s="32">
        <f t="shared" si="36"/>
        <v>0.13967259279060892</v>
      </c>
      <c r="G90" s="32">
        <f t="shared" si="37"/>
        <v>8.1051194193433301E-3</v>
      </c>
      <c r="H90" s="32">
        <f t="shared" si="48"/>
        <v>5.802941906787807E-2</v>
      </c>
      <c r="I90" s="32">
        <f t="shared" si="38"/>
        <v>8.4759790102565518</v>
      </c>
      <c r="J90" s="30">
        <f t="shared" si="39"/>
        <v>0.80252248822785976</v>
      </c>
      <c r="K90" s="4">
        <f t="shared" si="40"/>
        <v>0.29709088757933638</v>
      </c>
      <c r="L90" s="31">
        <f t="shared" si="49"/>
        <v>0.42265903561304108</v>
      </c>
      <c r="M90" s="4">
        <f t="shared" si="41"/>
        <v>5.2593988861810784E-2</v>
      </c>
      <c r="N90" s="4">
        <f t="shared" si="42"/>
        <v>4.9966073736257631E-2</v>
      </c>
      <c r="O90" s="46">
        <f t="shared" si="43"/>
        <v>-5.303587696792178E-8</v>
      </c>
      <c r="P90" s="31">
        <f t="shared" si="50"/>
        <v>5.303587696792178E-8</v>
      </c>
      <c r="Q90" s="4">
        <f t="shared" si="44"/>
        <v>1120.3595145905419</v>
      </c>
      <c r="R90" s="32">
        <f t="shared" si="45"/>
        <v>65.013811778859022</v>
      </c>
      <c r="S90" s="32">
        <f t="shared" si="46"/>
        <v>4083.9351005498406</v>
      </c>
      <c r="T90" s="32">
        <f t="shared" si="47"/>
        <v>192.30648916892363</v>
      </c>
    </row>
    <row r="91" spans="6:20">
      <c r="F91" s="32">
        <f t="shared" si="36"/>
        <v>0.1364074476512652</v>
      </c>
      <c r="G91" s="32">
        <f t="shared" si="37"/>
        <v>8.0934281244174882E-3</v>
      </c>
      <c r="H91" s="32">
        <f t="shared" si="48"/>
        <v>5.9332743657141661E-2</v>
      </c>
      <c r="I91" s="32">
        <f t="shared" si="38"/>
        <v>8.4759790102565535</v>
      </c>
      <c r="J91" s="30">
        <f t="shared" si="39"/>
        <v>0.76443666309028702</v>
      </c>
      <c r="K91" s="4">
        <f t="shared" si="40"/>
        <v>0.2987132098280682</v>
      </c>
      <c r="L91" s="31">
        <f t="shared" si="49"/>
        <v>0.42595014481141708</v>
      </c>
      <c r="M91" s="4">
        <f t="shared" si="41"/>
        <v>5.0872354222363143E-2</v>
      </c>
      <c r="N91" s="4">
        <f t="shared" si="42"/>
        <v>4.8409641778052348E-2</v>
      </c>
      <c r="O91" s="46">
        <f t="shared" si="43"/>
        <v>-2.0875390105423719E-7</v>
      </c>
      <c r="P91" s="31">
        <f t="shared" si="50"/>
        <v>2.0875390105423719E-7</v>
      </c>
      <c r="Q91" s="4">
        <f t="shared" si="44"/>
        <v>1099.4844752467318</v>
      </c>
      <c r="R91" s="32">
        <f t="shared" si="45"/>
        <v>65.235430524821254</v>
      </c>
      <c r="S91" s="32">
        <f t="shared" si="46"/>
        <v>4019.3449514675799</v>
      </c>
      <c r="T91" s="32">
        <f t="shared" si="47"/>
        <v>190.51406377117439</v>
      </c>
    </row>
    <row r="92" spans="6:20">
      <c r="F92" s="32">
        <f t="shared" si="36"/>
        <v>0.13191240677464264</v>
      </c>
      <c r="G92" s="32">
        <f t="shared" si="37"/>
        <v>8.0833552401314984E-3</v>
      </c>
      <c r="H92" s="32">
        <f t="shared" si="48"/>
        <v>6.1278202996788565E-2</v>
      </c>
      <c r="I92" s="32">
        <f t="shared" si="38"/>
        <v>8.4759790102565518</v>
      </c>
      <c r="J92" s="30">
        <f t="shared" si="39"/>
        <v>0.7181246018296995</v>
      </c>
      <c r="K92" s="4">
        <f t="shared" si="40"/>
        <v>0.30056758734474237</v>
      </c>
      <c r="L92" s="31">
        <f t="shared" si="49"/>
        <v>0.42973071008204589</v>
      </c>
      <c r="M92" s="4">
        <f t="shared" si="41"/>
        <v>4.9441353532203358E-2</v>
      </c>
      <c r="N92" s="4">
        <f t="shared" si="42"/>
        <v>4.7112069069694985E-2</v>
      </c>
      <c r="O92" s="46">
        <f t="shared" si="43"/>
        <v>-1.1392613158411891E-7</v>
      </c>
      <c r="P92" s="31">
        <f t="shared" si="50"/>
        <v>1.1392613158411891E-7</v>
      </c>
      <c r="Q92" s="4">
        <f t="shared" si="44"/>
        <v>1065.8792683522699</v>
      </c>
      <c r="R92" s="32">
        <f t="shared" si="45"/>
        <v>65.315166176158883</v>
      </c>
      <c r="S92" s="32">
        <f t="shared" si="46"/>
        <v>3905.7057872837595</v>
      </c>
      <c r="T92" s="32">
        <f t="shared" si="47"/>
        <v>186.7899659948668</v>
      </c>
    </row>
    <row r="93" spans="6:20">
      <c r="F93" s="32">
        <f t="shared" si="36"/>
        <v>0.14223004891299004</v>
      </c>
      <c r="G93" s="32">
        <f t="shared" si="37"/>
        <v>8.2574214559155857E-3</v>
      </c>
      <c r="H93" s="32">
        <f t="shared" si="48"/>
        <v>5.8056799663811588E-2</v>
      </c>
      <c r="I93" s="32">
        <f t="shared" si="38"/>
        <v>8.4759790102565535</v>
      </c>
      <c r="J93" s="30">
        <f t="shared" si="39"/>
        <v>0.66107181487324573</v>
      </c>
      <c r="K93" s="4">
        <f t="shared" si="40"/>
        <v>0.29465383904363734</v>
      </c>
      <c r="L93" s="31">
        <f t="shared" si="49"/>
        <v>0.41774359223012281</v>
      </c>
      <c r="M93" s="4">
        <f t="shared" si="41"/>
        <v>4.5013348614382741E-2</v>
      </c>
      <c r="N93" s="4">
        <f t="shared" si="42"/>
        <v>4.3074424526794233E-2</v>
      </c>
      <c r="O93" s="46">
        <f t="shared" si="43"/>
        <v>-1.7512394198115899E-6</v>
      </c>
      <c r="P93" s="31">
        <f t="shared" si="50"/>
        <v>1.7512394198115899E-6</v>
      </c>
      <c r="Q93" s="4">
        <f t="shared" si="44"/>
        <v>958.32837595358717</v>
      </c>
      <c r="R93" s="32">
        <f t="shared" si="45"/>
        <v>55.637478534883329</v>
      </c>
      <c r="S93" s="32">
        <f t="shared" si="46"/>
        <v>3532.9069619916286</v>
      </c>
      <c r="T93" s="32">
        <f t="shared" si="47"/>
        <v>166.05529963148018</v>
      </c>
    </row>
    <row r="94" spans="6:20">
      <c r="F94" s="32">
        <f t="shared" si="36"/>
        <v>0.15651590722097375</v>
      </c>
      <c r="G94" s="32">
        <f t="shared" si="37"/>
        <v>8.4759262944313438E-3</v>
      </c>
      <c r="H94" s="32">
        <f t="shared" si="48"/>
        <v>5.4153769063644004E-2</v>
      </c>
      <c r="I94" s="32">
        <f t="shared" si="38"/>
        <v>8.4759790102565518</v>
      </c>
      <c r="J94" s="30">
        <f t="shared" si="39"/>
        <v>0.58925015612563125</v>
      </c>
      <c r="K94" s="4">
        <f t="shared" si="40"/>
        <v>0.28688639301270163</v>
      </c>
      <c r="L94" s="31">
        <f t="shared" si="49"/>
        <v>0.40230110630578886</v>
      </c>
      <c r="M94" s="4">
        <f t="shared" si="41"/>
        <v>4.0444425353709172E-2</v>
      </c>
      <c r="N94" s="4">
        <f t="shared" si="42"/>
        <v>3.8872259169402248E-2</v>
      </c>
      <c r="O94" s="46">
        <f t="shared" si="43"/>
        <v>-1.9507593995715666E-7</v>
      </c>
      <c r="P94" s="31">
        <f t="shared" si="50"/>
        <v>1.9507593995715666E-7</v>
      </c>
      <c r="Q94" s="4">
        <f t="shared" si="44"/>
        <v>823.77487073629732</v>
      </c>
      <c r="R94" s="32">
        <f t="shared" si="45"/>
        <v>44.610514110286637</v>
      </c>
      <c r="S94" s="32">
        <f t="shared" si="46"/>
        <v>3055.7976606945067</v>
      </c>
      <c r="T94" s="32">
        <f t="shared" si="47"/>
        <v>140.50836483963158</v>
      </c>
    </row>
    <row r="95" spans="6:20">
      <c r="F95" s="32">
        <f t="shared" si="36"/>
        <v>0.17860600692631318</v>
      </c>
      <c r="G95" s="32">
        <f t="shared" si="37"/>
        <v>8.7567296262341457E-3</v>
      </c>
      <c r="H95" s="32">
        <f t="shared" si="48"/>
        <v>4.9028192147237679E-2</v>
      </c>
      <c r="I95" s="32">
        <f t="shared" si="38"/>
        <v>8.4759790102565535</v>
      </c>
      <c r="J95" s="30">
        <f t="shared" si="39"/>
        <v>0.49516689842421585</v>
      </c>
      <c r="K95" s="4">
        <f t="shared" si="40"/>
        <v>0.27576002311721859</v>
      </c>
      <c r="L95" s="31">
        <f t="shared" si="49"/>
        <v>0.3807578039314039</v>
      </c>
      <c r="M95" s="4">
        <f t="shared" si="41"/>
        <v>3.5426668945520962E-2</v>
      </c>
      <c r="N95" s="4">
        <f t="shared" si="42"/>
        <v>3.4214561019178212E-2</v>
      </c>
      <c r="O95" s="46">
        <f t="shared" si="43"/>
        <v>-3.221626271310285E-8</v>
      </c>
      <c r="P95" s="31">
        <f t="shared" si="50"/>
        <v>3.221626271310285E-8</v>
      </c>
      <c r="Q95" s="4">
        <f t="shared" si="44"/>
        <v>652.21073047437085</v>
      </c>
      <c r="R95" s="32">
        <f t="shared" si="45"/>
        <v>31.976713014187698</v>
      </c>
      <c r="S95" s="32">
        <f t="shared" si="46"/>
        <v>2435.7979764693164</v>
      </c>
      <c r="T95" s="32">
        <f t="shared" si="47"/>
        <v>108.63731197656169</v>
      </c>
    </row>
    <row r="96" spans="6:20">
      <c r="F96" s="32">
        <f t="shared" si="36"/>
        <v>0.22153173468555679</v>
      </c>
      <c r="G96" s="32">
        <f t="shared" si="37"/>
        <v>9.0857056614192296E-3</v>
      </c>
      <c r="H96" s="32">
        <f t="shared" si="48"/>
        <v>4.101311116583601E-2</v>
      </c>
      <c r="I96" s="32">
        <f t="shared" si="38"/>
        <v>8.4759790102565518</v>
      </c>
      <c r="J96" s="30">
        <f t="shared" si="39"/>
        <v>0.36030603971382302</v>
      </c>
      <c r="K96" s="4">
        <f t="shared" si="40"/>
        <v>0.25597075084660509</v>
      </c>
      <c r="L96" s="31">
        <f t="shared" si="49"/>
        <v>0.34403318302051344</v>
      </c>
      <c r="M96" s="4">
        <f t="shared" si="41"/>
        <v>2.8983618720154581E-2</v>
      </c>
      <c r="N96" s="4">
        <f t="shared" si="42"/>
        <v>2.8167230452321758E-2</v>
      </c>
      <c r="O96" s="46">
        <f t="shared" si="43"/>
        <v>-8.8495426375789776E-8</v>
      </c>
      <c r="P96" s="31">
        <f t="shared" si="50"/>
        <v>8.8495426375789776E-8</v>
      </c>
      <c r="Q96" s="4">
        <f t="shared" si="44"/>
        <v>420.63917536785851</v>
      </c>
      <c r="R96" s="32">
        <f t="shared" si="45"/>
        <v>17.251721260067569</v>
      </c>
      <c r="S96" s="32">
        <f t="shared" si="46"/>
        <v>1584.3773395273452</v>
      </c>
      <c r="T96" s="32">
        <f t="shared" si="47"/>
        <v>67.094633984559408</v>
      </c>
    </row>
    <row r="97" spans="6:20">
      <c r="F97" s="32">
        <f t="shared" si="36"/>
        <v>0.27002455304608503</v>
      </c>
      <c r="G97" s="32">
        <f t="shared" si="37"/>
        <v>9.0528008957625836E-3</v>
      </c>
      <c r="H97" s="32">
        <f t="shared" si="48"/>
        <v>3.3525843459937303E-2</v>
      </c>
      <c r="I97" s="32">
        <f t="shared" si="38"/>
        <v>8.4759790102565518</v>
      </c>
      <c r="J97" s="30">
        <f t="shared" si="39"/>
        <v>0.25842726928072934</v>
      </c>
      <c r="K97" s="4">
        <f t="shared" si="40"/>
        <v>0.23461997309874025</v>
      </c>
      <c r="L97" s="31">
        <f t="shared" si="49"/>
        <v>0.3065404960312717</v>
      </c>
      <c r="M97" s="4">
        <f t="shared" si="41"/>
        <v>2.3877563121997902E-2</v>
      </c>
      <c r="N97" s="4">
        <f t="shared" si="42"/>
        <v>2.332072113113863E-2</v>
      </c>
      <c r="O97" s="46">
        <f t="shared" si="43"/>
        <v>-6.8916873374735843E-8</v>
      </c>
      <c r="P97" s="31">
        <f t="shared" si="50"/>
        <v>6.8916873374735843E-8</v>
      </c>
      <c r="Q97" s="4">
        <f t="shared" si="44"/>
        <v>261.35810860079221</v>
      </c>
      <c r="R97" s="32">
        <f t="shared" si="45"/>
        <v>8.7622510359354546</v>
      </c>
      <c r="S97" s="32">
        <f t="shared" si="46"/>
        <v>990.9397128246253</v>
      </c>
      <c r="T97" s="32">
        <f t="shared" si="47"/>
        <v>39.79283862816294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8.4759790102565518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L193:L194"/>
    <mergeCell ref="L196:L197"/>
    <mergeCell ref="L198:L199"/>
    <mergeCell ref="L201:L205"/>
    <mergeCell ref="H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3B48-03F2-49C1-9301-0898BA5E924F}">
  <sheetPr codeName="Sheet12"/>
  <dimension ref="A1:AF249"/>
  <sheetViews>
    <sheetView topLeftCell="D1" zoomScale="55" zoomScaleNormal="55" workbookViewId="0">
      <selection activeCell="M7" sqref="M7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4" width="16.85546875" bestFit="1" customWidth="1"/>
    <col min="5" max="5" width="19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2" max="12" width="15.7109375" bestFit="1" customWidth="1"/>
    <col min="13" max="13" width="16.7109375" bestFit="1" customWidth="1"/>
    <col min="14" max="14" width="14" bestFit="1" customWidth="1"/>
    <col min="15" max="15" width="6.2851562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0.75</v>
      </c>
      <c r="H2" s="81" t="s">
        <v>4</v>
      </c>
      <c r="I2" s="81"/>
      <c r="J2" s="81"/>
      <c r="L2" s="63" t="s">
        <v>5</v>
      </c>
      <c r="M2" s="61">
        <f>AVERAGE(S3:S4)</f>
        <v>1.42220526127859E-7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2.6999999999999997</v>
      </c>
      <c r="H3" s="5" t="s">
        <v>14</v>
      </c>
      <c r="I3" s="1">
        <f>((0.02/2)*(S57+2*SUM(S58:S96)+S97)+((F53-F52)/2)*(S96+S97))*B6</f>
        <v>203.56706186292627</v>
      </c>
      <c r="J3" s="1" t="s">
        <v>15</v>
      </c>
      <c r="L3" s="63" t="s">
        <v>16</v>
      </c>
      <c r="M3" s="61">
        <f>AVERAGE(T3:T4)</f>
        <v>-1.1851710510654945E-7</v>
      </c>
      <c r="O3" s="50">
        <f>0.75*PI()*$B$8*J40*$B$5/$B$10*(SQRT(1+($F$2/((0.75*PI())))^2))</f>
        <v>1384576.9003735418</v>
      </c>
      <c r="P3" s="1">
        <f>2*(1+2*C40)*(((0.044)/((O3)^(1/6)))-((5)/((O3)^(2/3))))</f>
        <v>8.2738871574448425E-3</v>
      </c>
      <c r="Q3" s="1">
        <f>2*(1+2*L40)*((0.044/(K40^(1/6)))-(5/(K40^(2/3))))</f>
        <v>8.2852798681681689E-3</v>
      </c>
      <c r="R3" s="1">
        <f>P3-Q3</f>
        <v>-1.1392710723326371E-5</v>
      </c>
      <c r="S3" s="61">
        <f>-R3*0.3*($B$4)*(I40*$B$2)</f>
        <v>1.0455035945785139E-5</v>
      </c>
      <c r="T3" s="61">
        <f>R3*0.25*(I40*$B$2)</f>
        <v>-8.7125299548209503E-6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9.4880281616255804</v>
      </c>
      <c r="J4" s="1" t="s">
        <v>20</v>
      </c>
      <c r="L4" s="63" t="s">
        <v>21</v>
      </c>
      <c r="M4" s="61">
        <f>I5-M2</f>
        <v>0.27269664632613222</v>
      </c>
      <c r="O4" s="50">
        <f>0.75*PI()*$B$8*J41*$B$5/$B$10*(SQRT(1+($F$2/((0.75*PI())))^2))</f>
        <v>1367699.3673556736</v>
      </c>
      <c r="P4" s="1">
        <f>2*(1+2*C41)*(((0.044)/((O4)^(1/6)))-((5)/((O4)^(2/3))))</f>
        <v>8.248867463725551E-3</v>
      </c>
      <c r="Q4" s="1">
        <f>2*(1+2*L41)*((0.044/(K41^(1/6)))-(5/(K41^(2/3))))</f>
        <v>8.2376479423116062E-3</v>
      </c>
      <c r="R4" s="1">
        <f>P4-Q4</f>
        <v>1.1219521413944819E-5</v>
      </c>
      <c r="S4" s="61">
        <f>-R4*0.3*($B$4)*(I41*$B$2)</f>
        <v>-1.0170594893529421E-5</v>
      </c>
      <c r="T4" s="61">
        <f>R4*0.25*(I41*$B$2)</f>
        <v>8.4754957446078514E-6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0.27269678854665835</v>
      </c>
      <c r="J5" s="1" t="s">
        <v>24</v>
      </c>
      <c r="L5" s="63" t="s">
        <v>25</v>
      </c>
      <c r="M5" s="61">
        <f>I6-M3</f>
        <v>5.2958809084020293E-2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5.2958690566915184E-2</v>
      </c>
      <c r="J6" s="1" t="s">
        <v>24</v>
      </c>
      <c r="L6" s="63" t="s">
        <v>29</v>
      </c>
      <c r="M6" s="61">
        <f>10*M5</f>
        <v>0.52958809084020297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0.52958690566915179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0.6146447551556331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3.5222724087618098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388552.97352353268</v>
      </c>
      <c r="L13" s="34">
        <f t="shared" ref="L13:M54" si="2">C13</f>
        <v>0.20549999999999999</v>
      </c>
      <c r="M13" s="34">
        <f t="shared" si="2"/>
        <v>1.43E-2</v>
      </c>
      <c r="N13" s="38">
        <f t="shared" ref="N13:N54" si="3">ATAN(($B$6*$B$4)/(PI()*G13))</f>
        <v>1.0098142106862729</v>
      </c>
      <c r="O13" s="38">
        <f t="shared" ref="O13:O54" si="4">ATAN($F$3/($F$4*G13))</f>
        <v>0.87345242371523812</v>
      </c>
      <c r="P13" s="43">
        <v>1.0124637666619716</v>
      </c>
      <c r="Q13" s="38">
        <f t="shared" ref="Q13:Q54" si="5">N13-P13</f>
        <v>-2.6495559756987141E-3</v>
      </c>
      <c r="R13" s="45">
        <f>DEGREES(N13)</f>
        <v>57.858092364657949</v>
      </c>
      <c r="S13" s="45">
        <f t="shared" ref="S13:U28" si="6">DEGREES(O13)</f>
        <v>50.045137484355642</v>
      </c>
      <c r="T13" s="45">
        <f t="shared" si="6"/>
        <v>58.009900739649154</v>
      </c>
      <c r="U13" s="45">
        <f t="shared" si="6"/>
        <v>-0.15180837499120323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7">F14*$B$6</f>
        <v>2.64E-2</v>
      </c>
      <c r="H14" s="33">
        <f t="shared" ref="H14:H54" si="8">SQRT(($F$3)^2+($F$4*G14)^2)</f>
        <v>3.6716273687623739</v>
      </c>
      <c r="I14" s="34">
        <f t="shared" si="1"/>
        <v>0.55677980000000005</v>
      </c>
      <c r="J14" s="33">
        <f t="shared" ref="J14:J54" si="9">I14*$B$5</f>
        <v>0.133627152</v>
      </c>
      <c r="K14" s="33">
        <f t="shared" ref="K14:K54" si="10">(J14*H14)/$B$10</f>
        <v>415787.38007878797</v>
      </c>
      <c r="L14" s="34">
        <f t="shared" si="2"/>
        <v>0.19545999999999999</v>
      </c>
      <c r="M14" s="34">
        <f t="shared" si="2"/>
        <v>1.6080000000000001E-2</v>
      </c>
      <c r="N14" s="38">
        <f t="shared" si="3"/>
        <v>0.96603442754940205</v>
      </c>
      <c r="O14" s="38">
        <f t="shared" si="4"/>
        <v>0.8262106551188021</v>
      </c>
      <c r="P14" s="43">
        <v>0.97045233132882958</v>
      </c>
      <c r="Q14" s="38">
        <f t="shared" si="5"/>
        <v>-4.4179037794275233E-3</v>
      </c>
      <c r="R14" s="45">
        <f t="shared" ref="R14:U54" si="11">DEGREES(N14)</f>
        <v>55.34969556291724</v>
      </c>
      <c r="S14" s="45">
        <f t="shared" si="6"/>
        <v>47.338383527046183</v>
      </c>
      <c r="T14" s="45">
        <f t="shared" si="6"/>
        <v>55.602822803773336</v>
      </c>
      <c r="U14" s="45">
        <f t="shared" si="6"/>
        <v>-0.25312724085609245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7"/>
        <v>2.8799999999999999E-2</v>
      </c>
      <c r="H15" s="33">
        <f t="shared" si="8"/>
        <v>3.8285271589732255</v>
      </c>
      <c r="I15" s="34">
        <f t="shared" si="1"/>
        <v>0.57118659999999999</v>
      </c>
      <c r="J15" s="33">
        <f t="shared" si="9"/>
        <v>0.13708478399999999</v>
      </c>
      <c r="K15" s="33">
        <f t="shared" si="10"/>
        <v>444773.57510676119</v>
      </c>
      <c r="L15" s="34">
        <f t="shared" si="2"/>
        <v>0.18542</v>
      </c>
      <c r="M15" s="34">
        <f t="shared" si="2"/>
        <v>1.7859999999999997E-2</v>
      </c>
      <c r="N15" s="38">
        <f t="shared" si="3"/>
        <v>0.92475145424489835</v>
      </c>
      <c r="O15" s="38">
        <f t="shared" si="4"/>
        <v>0.78275037444240581</v>
      </c>
      <c r="P15" s="43">
        <v>0.93127925398151146</v>
      </c>
      <c r="Q15" s="38">
        <f t="shared" si="5"/>
        <v>-6.5277997366131046E-3</v>
      </c>
      <c r="R15" s="45">
        <f t="shared" si="11"/>
        <v>52.984355426817935</v>
      </c>
      <c r="S15" s="45">
        <f t="shared" si="6"/>
        <v>44.848292867834715</v>
      </c>
      <c r="T15" s="45">
        <f t="shared" si="6"/>
        <v>53.358370801232475</v>
      </c>
      <c r="U15" s="45">
        <f t="shared" si="6"/>
        <v>-0.3740153744145413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7"/>
        <v>3.1199999999999999E-2</v>
      </c>
      <c r="H16" s="33">
        <f t="shared" si="8"/>
        <v>3.9920822808876042</v>
      </c>
      <c r="I16" s="34">
        <f t="shared" si="1"/>
        <v>0.58559340000000004</v>
      </c>
      <c r="J16" s="33">
        <f t="shared" si="9"/>
        <v>0.140542416</v>
      </c>
      <c r="K16" s="33">
        <f t="shared" si="10"/>
        <v>475471.93951418181</v>
      </c>
      <c r="L16" s="34">
        <f t="shared" si="2"/>
        <v>0.17537999999999998</v>
      </c>
      <c r="M16" s="34">
        <f t="shared" si="2"/>
        <v>1.9639999999999998E-2</v>
      </c>
      <c r="N16" s="38">
        <f t="shared" si="3"/>
        <v>0.88588664801948269</v>
      </c>
      <c r="O16" s="38">
        <f t="shared" si="4"/>
        <v>0.74278070472802915</v>
      </c>
      <c r="P16" s="43">
        <v>0.89482941529352911</v>
      </c>
      <c r="Q16" s="38">
        <f t="shared" si="5"/>
        <v>-8.9427672740464148E-3</v>
      </c>
      <c r="R16" s="45">
        <f t="shared" si="11"/>
        <v>50.757566058507848</v>
      </c>
      <c r="S16" s="45">
        <f t="shared" si="6"/>
        <v>42.558199484669061</v>
      </c>
      <c r="T16" s="45">
        <f t="shared" si="6"/>
        <v>51.269948880478417</v>
      </c>
      <c r="U16" s="45">
        <f t="shared" si="6"/>
        <v>-0.51238282197057161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7"/>
        <v>3.3600000000000005E-2</v>
      </c>
      <c r="H17" s="33">
        <f t="shared" si="8"/>
        <v>4.1615081071876405</v>
      </c>
      <c r="I17" s="34">
        <f t="shared" si="1"/>
        <v>0.60000020000000009</v>
      </c>
      <c r="J17" s="33">
        <f t="shared" si="9"/>
        <v>0.14400004800000002</v>
      </c>
      <c r="K17" s="33">
        <f t="shared" si="10"/>
        <v>507845.22643000801</v>
      </c>
      <c r="L17" s="34">
        <f t="shared" si="2"/>
        <v>0.16533999999999999</v>
      </c>
      <c r="M17" s="34">
        <f t="shared" si="2"/>
        <v>2.1420000000000002E-2</v>
      </c>
      <c r="N17" s="38">
        <f t="shared" si="3"/>
        <v>0.84934104714890946</v>
      </c>
      <c r="O17" s="38">
        <f t="shared" si="4"/>
        <v>0.70601069268001104</v>
      </c>
      <c r="P17" s="43">
        <v>0.86096374363895423</v>
      </c>
      <c r="Q17" s="38">
        <f t="shared" si="5"/>
        <v>-1.162269649004477E-2</v>
      </c>
      <c r="R17" s="45">
        <f t="shared" si="11"/>
        <v>48.663657368854373</v>
      </c>
      <c r="S17" s="45">
        <f t="shared" si="6"/>
        <v>40.45143298167244</v>
      </c>
      <c r="T17" s="45">
        <f t="shared" si="6"/>
        <v>49.329588824295456</v>
      </c>
      <c r="U17" s="45">
        <f t="shared" si="6"/>
        <v>-0.66593145544108101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7"/>
        <v>3.5999999999999997E-2</v>
      </c>
      <c r="H18" s="33">
        <f t="shared" si="8"/>
        <v>4.3361165313481393</v>
      </c>
      <c r="I18" s="34">
        <f t="shared" si="1"/>
        <v>0.61440700000000004</v>
      </c>
      <c r="J18" s="33">
        <f t="shared" si="9"/>
        <v>0.14745768000000001</v>
      </c>
      <c r="K18" s="33">
        <f t="shared" si="10"/>
        <v>541859.05417139316</v>
      </c>
      <c r="L18" s="34">
        <f t="shared" si="2"/>
        <v>0.15529999999999999</v>
      </c>
      <c r="M18" s="34">
        <f t="shared" si="2"/>
        <v>2.3199999999999998E-2</v>
      </c>
      <c r="N18" s="38">
        <f t="shared" si="3"/>
        <v>0.81500231063558914</v>
      </c>
      <c r="O18" s="38">
        <f t="shared" si="4"/>
        <v>0.67215923373855446</v>
      </c>
      <c r="P18" s="43">
        <v>0.82953005585072004</v>
      </c>
      <c r="Q18" s="38">
        <f t="shared" si="5"/>
        <v>-1.4527745215130894E-2</v>
      </c>
      <c r="R18" s="45">
        <f t="shared" si="11"/>
        <v>46.696192692829342</v>
      </c>
      <c r="S18" s="45">
        <f t="shared" si="6"/>
        <v>38.511887253966584</v>
      </c>
      <c r="T18" s="45">
        <f t="shared" si="6"/>
        <v>47.528571179497717</v>
      </c>
      <c r="U18" s="45">
        <f t="shared" si="6"/>
        <v>-0.83237848666837644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7"/>
        <v>3.8399999999999997E-2</v>
      </c>
      <c r="H19" s="33">
        <f t="shared" si="8"/>
        <v>4.5153063549556958</v>
      </c>
      <c r="I19" s="34">
        <f t="shared" si="1"/>
        <v>0.62874600000000003</v>
      </c>
      <c r="J19" s="33">
        <f t="shared" si="9"/>
        <v>0.15089904000000001</v>
      </c>
      <c r="K19" s="33">
        <f t="shared" si="10"/>
        <v>577419.82565145241</v>
      </c>
      <c r="L19" s="34">
        <f t="shared" si="2"/>
        <v>0.14784</v>
      </c>
      <c r="M19" s="34">
        <f t="shared" si="2"/>
        <v>2.316E-2</v>
      </c>
      <c r="N19" s="38">
        <f t="shared" si="3"/>
        <v>0.78275037444240592</v>
      </c>
      <c r="O19" s="38">
        <f t="shared" si="4"/>
        <v>0.64096111403064782</v>
      </c>
      <c r="P19" s="43">
        <v>0.7973077776024925</v>
      </c>
      <c r="Q19" s="38">
        <f t="shared" si="5"/>
        <v>-1.4557403160086579E-2</v>
      </c>
      <c r="R19" s="45">
        <f t="shared" si="11"/>
        <v>44.848292867834715</v>
      </c>
      <c r="S19" s="45">
        <f t="shared" si="6"/>
        <v>36.724366665959614</v>
      </c>
      <c r="T19" s="45">
        <f t="shared" si="6"/>
        <v>45.682370629578088</v>
      </c>
      <c r="U19" s="45">
        <f t="shared" si="6"/>
        <v>-0.83407776174336845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7"/>
        <v>4.0800000000000003E-2</v>
      </c>
      <c r="H20" s="33">
        <f t="shared" si="8"/>
        <v>4.6985534415611845</v>
      </c>
      <c r="I20" s="34">
        <f t="shared" si="1"/>
        <v>0.64308500000000002</v>
      </c>
      <c r="J20" s="33">
        <f t="shared" si="9"/>
        <v>0.15434039999999999</v>
      </c>
      <c r="K20" s="33">
        <f t="shared" si="10"/>
        <v>614556.45558638114</v>
      </c>
      <c r="L20" s="34">
        <f t="shared" si="2"/>
        <v>0.14037999999999998</v>
      </c>
      <c r="M20" s="34">
        <f t="shared" si="2"/>
        <v>2.3119999999999998E-2</v>
      </c>
      <c r="N20" s="38">
        <f t="shared" si="3"/>
        <v>0.75246189648786066</v>
      </c>
      <c r="O20" s="38">
        <f t="shared" si="4"/>
        <v>0.61217024717421664</v>
      </c>
      <c r="P20" s="43">
        <v>0.76721534074313769</v>
      </c>
      <c r="Q20" s="38">
        <f t="shared" si="5"/>
        <v>-1.4753444255277026E-2</v>
      </c>
      <c r="R20" s="45">
        <f t="shared" si="11"/>
        <v>43.112890913164236</v>
      </c>
      <c r="S20" s="45">
        <f t="shared" si="6"/>
        <v>35.074771506563025</v>
      </c>
      <c r="T20" s="45">
        <f t="shared" si="6"/>
        <v>43.958201002273142</v>
      </c>
      <c r="U20" s="45">
        <f t="shared" si="6"/>
        <v>-0.84531008910890348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7"/>
        <v>4.3199999999999995E-2</v>
      </c>
      <c r="H21" s="33">
        <f t="shared" si="8"/>
        <v>4.8854012594402203</v>
      </c>
      <c r="I21" s="34">
        <f t="shared" si="1"/>
        <v>0.65742400000000001</v>
      </c>
      <c r="J21" s="33">
        <f t="shared" si="9"/>
        <v>0.15778175999999999</v>
      </c>
      <c r="K21" s="33">
        <f t="shared" si="10"/>
        <v>653243.39747516497</v>
      </c>
      <c r="L21" s="34">
        <f t="shared" si="2"/>
        <v>0.13292000000000001</v>
      </c>
      <c r="M21" s="34">
        <f t="shared" si="2"/>
        <v>2.308E-2</v>
      </c>
      <c r="N21" s="38">
        <f t="shared" si="3"/>
        <v>0.724013628286163</v>
      </c>
      <c r="O21" s="38">
        <f t="shared" si="4"/>
        <v>0.58556097632220605</v>
      </c>
      <c r="P21" s="43">
        <v>0.73909479685980572</v>
      </c>
      <c r="Q21" s="38">
        <f t="shared" si="5"/>
        <v>-1.5081168573642723E-2</v>
      </c>
      <c r="R21" s="45">
        <f t="shared" si="11"/>
        <v>41.482925210750736</v>
      </c>
      <c r="S21" s="45">
        <f t="shared" si="6"/>
        <v>33.550172590822335</v>
      </c>
      <c r="T21" s="45">
        <f t="shared" si="6"/>
        <v>42.347012520145796</v>
      </c>
      <c r="U21" s="45">
        <f t="shared" si="6"/>
        <v>-0.86408730939505962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7"/>
        <v>4.5600000000000002E-2</v>
      </c>
      <c r="H22" s="33">
        <f t="shared" si="8"/>
        <v>5.075452151947081</v>
      </c>
      <c r="I22" s="34">
        <f t="shared" si="1"/>
        <v>0.671763</v>
      </c>
      <c r="J22" s="33">
        <f t="shared" si="9"/>
        <v>0.16122312</v>
      </c>
      <c r="K22" s="33">
        <f t="shared" si="10"/>
        <v>693457.82317595137</v>
      </c>
      <c r="L22" s="34">
        <f t="shared" si="2"/>
        <v>0.12545999999999999</v>
      </c>
      <c r="M22" s="34">
        <f t="shared" si="2"/>
        <v>2.3039999999999998E-2</v>
      </c>
      <c r="N22" s="38">
        <f t="shared" si="3"/>
        <v>0.69728487826533259</v>
      </c>
      <c r="O22" s="38">
        <f t="shared" si="4"/>
        <v>0.56092810283512673</v>
      </c>
      <c r="P22" s="43">
        <v>0.71279628584621735</v>
      </c>
      <c r="Q22" s="38">
        <f t="shared" si="5"/>
        <v>-1.5511407580884762E-2</v>
      </c>
      <c r="R22" s="45">
        <f t="shared" si="11"/>
        <v>39.951480642896946</v>
      </c>
      <c r="S22" s="45">
        <f t="shared" si="6"/>
        <v>32.138812902732987</v>
      </c>
      <c r="T22" s="45">
        <f t="shared" si="6"/>
        <v>40.840218831588871</v>
      </c>
      <c r="U22" s="45">
        <f t="shared" si="6"/>
        <v>-0.888738188691927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7"/>
        <v>4.8000000000000001E-2</v>
      </c>
      <c r="H23" s="33">
        <f t="shared" si="8"/>
        <v>5.268359487174247</v>
      </c>
      <c r="I23" s="34">
        <f t="shared" si="1"/>
        <v>0.68610199999999999</v>
      </c>
      <c r="J23" s="33">
        <f t="shared" si="9"/>
        <v>0.16466448</v>
      </c>
      <c r="K23" s="33">
        <f t="shared" si="10"/>
        <v>735179.38593950344</v>
      </c>
      <c r="L23" s="34">
        <f t="shared" si="2"/>
        <v>0.11799999999999999</v>
      </c>
      <c r="M23" s="34">
        <f t="shared" si="2"/>
        <v>2.3E-2</v>
      </c>
      <c r="N23" s="38">
        <f t="shared" si="3"/>
        <v>0.67215923373855435</v>
      </c>
      <c r="O23" s="38">
        <f t="shared" si="4"/>
        <v>0.53808612211758822</v>
      </c>
      <c r="P23" s="43">
        <v>0.68818017793785646</v>
      </c>
      <c r="Q23" s="38">
        <f t="shared" si="5"/>
        <v>-1.6020944199302112E-2</v>
      </c>
      <c r="R23" s="45">
        <f t="shared" si="11"/>
        <v>38.511887253966577</v>
      </c>
      <c r="S23" s="45">
        <f t="shared" si="6"/>
        <v>30.830063811898825</v>
      </c>
      <c r="T23" s="45">
        <f t="shared" si="6"/>
        <v>39.429819740401186</v>
      </c>
      <c r="U23" s="45">
        <f t="shared" si="6"/>
        <v>-0.91793248643460901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7"/>
        <v>5.0399999999999993E-2</v>
      </c>
      <c r="H24" s="33">
        <f t="shared" si="8"/>
        <v>5.4638207221617385</v>
      </c>
      <c r="I24" s="34">
        <f t="shared" si="1"/>
        <v>0.69776300000000002</v>
      </c>
      <c r="J24" s="33">
        <f t="shared" si="9"/>
        <v>0.16746311999999999</v>
      </c>
      <c r="K24" s="33">
        <f t="shared" si="10"/>
        <v>775413.95360496431</v>
      </c>
      <c r="L24" s="34">
        <f t="shared" si="2"/>
        <v>0.11244000000000001</v>
      </c>
      <c r="M24" s="34">
        <f t="shared" si="2"/>
        <v>2.2759999999999999E-2</v>
      </c>
      <c r="N24" s="38">
        <f t="shared" si="3"/>
        <v>0.64852569579686214</v>
      </c>
      <c r="O24" s="38">
        <f t="shared" si="4"/>
        <v>0.51686800322447268</v>
      </c>
      <c r="P24" s="43">
        <v>0.66465058488126072</v>
      </c>
      <c r="Q24" s="38">
        <f t="shared" si="5"/>
        <v>-1.6124889084398575E-2</v>
      </c>
      <c r="R24" s="45">
        <f t="shared" si="11"/>
        <v>37.157785274945311</v>
      </c>
      <c r="S24" s="45">
        <f t="shared" si="6"/>
        <v>29.614355150116509</v>
      </c>
      <c r="T24" s="45">
        <f t="shared" si="6"/>
        <v>38.081673364597918</v>
      </c>
      <c r="U24" s="45">
        <f t="shared" si="6"/>
        <v>-0.9238880896526086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7"/>
        <v>5.28E-2</v>
      </c>
      <c r="H25" s="33">
        <f t="shared" si="8"/>
        <v>5.6615713490319672</v>
      </c>
      <c r="I25" s="34">
        <f t="shared" si="1"/>
        <v>0.70942400000000005</v>
      </c>
      <c r="J25" s="33">
        <f t="shared" si="9"/>
        <v>0.17026176000000001</v>
      </c>
      <c r="K25" s="33">
        <f t="shared" si="10"/>
        <v>816906.01885742135</v>
      </c>
      <c r="L25" s="34">
        <f t="shared" si="2"/>
        <v>0.10688</v>
      </c>
      <c r="M25" s="34">
        <f t="shared" si="2"/>
        <v>2.2519999999999998E-2</v>
      </c>
      <c r="N25" s="38">
        <f t="shared" si="3"/>
        <v>0.626279361572741</v>
      </c>
      <c r="O25" s="38">
        <f t="shared" si="4"/>
        <v>0.49712374032222401</v>
      </c>
      <c r="P25" s="43">
        <v>0.64256051115925017</v>
      </c>
      <c r="Q25" s="38">
        <f t="shared" si="5"/>
        <v>-1.6281149586509169E-2</v>
      </c>
      <c r="R25" s="45">
        <f t="shared" si="11"/>
        <v>35.883164214265733</v>
      </c>
      <c r="S25" s="45">
        <f t="shared" si="6"/>
        <v>28.483092216220939</v>
      </c>
      <c r="T25" s="45">
        <f t="shared" si="6"/>
        <v>36.816005371193874</v>
      </c>
      <c r="U25" s="45">
        <f t="shared" si="6"/>
        <v>-0.93284115692814085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7"/>
        <v>5.5199999999999999E-2</v>
      </c>
      <c r="H26" s="33">
        <f t="shared" si="8"/>
        <v>5.8613796545579424</v>
      </c>
      <c r="I26" s="34">
        <f t="shared" si="1"/>
        <v>0.72108499999999998</v>
      </c>
      <c r="J26" s="33">
        <f t="shared" si="9"/>
        <v>0.17306039999999998</v>
      </c>
      <c r="K26" s="33">
        <f t="shared" si="10"/>
        <v>859637.88777089759</v>
      </c>
      <c r="L26" s="34">
        <f t="shared" si="2"/>
        <v>0.10131999999999999</v>
      </c>
      <c r="M26" s="34">
        <f t="shared" si="2"/>
        <v>2.2280000000000001E-2</v>
      </c>
      <c r="N26" s="38">
        <f t="shared" si="3"/>
        <v>0.60532176630538514</v>
      </c>
      <c r="O26" s="38">
        <f t="shared" si="4"/>
        <v>0.47871882536233551</v>
      </c>
      <c r="P26" s="43">
        <v>0.62179793244626991</v>
      </c>
      <c r="Q26" s="38">
        <f t="shared" si="5"/>
        <v>-1.6476166140884763E-2</v>
      </c>
      <c r="R26" s="45">
        <f t="shared" si="11"/>
        <v>34.682382456702889</v>
      </c>
      <c r="S26" s="45">
        <f t="shared" si="6"/>
        <v>27.428568266722138</v>
      </c>
      <c r="T26" s="45">
        <f t="shared" si="6"/>
        <v>35.62639723913194</v>
      </c>
      <c r="U26" s="45">
        <f t="shared" si="6"/>
        <v>-0.9440147824290458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7"/>
        <v>5.7599999999999998E-2</v>
      </c>
      <c r="H27" s="33">
        <f t="shared" si="8"/>
        <v>6.0630422089890157</v>
      </c>
      <c r="I27" s="34">
        <f t="shared" si="1"/>
        <v>0.73274600000000001</v>
      </c>
      <c r="J27" s="33">
        <f t="shared" si="9"/>
        <v>0.17585903999999999</v>
      </c>
      <c r="K27" s="33">
        <f t="shared" si="10"/>
        <v>903593.8833493964</v>
      </c>
      <c r="L27" s="34">
        <f t="shared" si="2"/>
        <v>9.5760000000000012E-2</v>
      </c>
      <c r="M27" s="34">
        <f t="shared" si="2"/>
        <v>2.2040000000000001E-2</v>
      </c>
      <c r="N27" s="38">
        <f t="shared" si="3"/>
        <v>0.58556097632220594</v>
      </c>
      <c r="O27" s="38">
        <f t="shared" si="4"/>
        <v>0.46153273589511584</v>
      </c>
      <c r="P27" s="43">
        <v>0.60226012553556862</v>
      </c>
      <c r="Q27" s="38">
        <f t="shared" si="5"/>
        <v>-1.6699149213362685E-2</v>
      </c>
      <c r="R27" s="45">
        <f t="shared" si="11"/>
        <v>33.550172590822328</v>
      </c>
      <c r="S27" s="45">
        <f t="shared" si="6"/>
        <v>26.443877873916211</v>
      </c>
      <c r="T27" s="45">
        <f t="shared" si="6"/>
        <v>34.506963362207223</v>
      </c>
      <c r="U27" s="45">
        <f t="shared" si="6"/>
        <v>-0.95679077138489055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7"/>
        <v>0.06</v>
      </c>
      <c r="H28" s="33">
        <f t="shared" si="8"/>
        <v>6.2663799964197437</v>
      </c>
      <c r="I28" s="34">
        <f t="shared" si="1"/>
        <v>0.74440700000000004</v>
      </c>
      <c r="J28" s="33">
        <f t="shared" si="9"/>
        <v>0.17865768000000001</v>
      </c>
      <c r="K28" s="33">
        <f t="shared" si="10"/>
        <v>948760.09504979639</v>
      </c>
      <c r="L28" s="34">
        <f t="shared" si="2"/>
        <v>9.0200000000000002E-2</v>
      </c>
      <c r="M28" s="34">
        <f t="shared" si="2"/>
        <v>2.18E-2</v>
      </c>
      <c r="N28" s="38">
        <f t="shared" si="3"/>
        <v>0.56691150494100939</v>
      </c>
      <c r="O28" s="38">
        <f t="shared" si="4"/>
        <v>0.44545749391059819</v>
      </c>
      <c r="P28" s="43">
        <v>0.58385291250791016</v>
      </c>
      <c r="Q28" s="38">
        <f t="shared" si="5"/>
        <v>-1.6941407566900768E-2</v>
      </c>
      <c r="R28" s="45">
        <f t="shared" si="11"/>
        <v>32.481636590529753</v>
      </c>
      <c r="S28" s="45">
        <f t="shared" si="6"/>
        <v>25.522834353551847</v>
      </c>
      <c r="T28" s="45">
        <v>0</v>
      </c>
      <c r="U28" s="45">
        <f t="shared" si="6"/>
        <v>-0.97067115259441084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7"/>
        <v>6.2399999999999997E-2</v>
      </c>
      <c r="H29" s="33">
        <f t="shared" si="8"/>
        <v>6.4712351023206622</v>
      </c>
      <c r="I29" s="34">
        <f t="shared" si="1"/>
        <v>0.75179680000000004</v>
      </c>
      <c r="J29" s="33">
        <f t="shared" si="9"/>
        <v>0.180431232</v>
      </c>
      <c r="K29" s="33">
        <f t="shared" si="10"/>
        <v>989502.47633335856</v>
      </c>
      <c r="L29" s="34">
        <f t="shared" si="2"/>
        <v>8.607999999999999E-2</v>
      </c>
      <c r="M29" s="34">
        <f t="shared" si="2"/>
        <v>2.1579999999999998E-2</v>
      </c>
      <c r="N29" s="38">
        <f t="shared" si="3"/>
        <v>0.54929410699458592</v>
      </c>
      <c r="O29" s="38">
        <f t="shared" si="4"/>
        <v>0.43039632610863038</v>
      </c>
      <c r="P29" s="43">
        <v>0.56637220372962782</v>
      </c>
      <c r="Q29" s="38">
        <f t="shared" si="5"/>
        <v>-1.7078096735041903E-2</v>
      </c>
      <c r="R29" s="45">
        <f t="shared" si="11"/>
        <v>31.472234042197247</v>
      </c>
      <c r="S29" s="45">
        <f t="shared" si="11"/>
        <v>24.659893003960764</v>
      </c>
      <c r="T29" s="45">
        <f t="shared" si="11"/>
        <v>32.450736907231295</v>
      </c>
      <c r="U29" s="45">
        <f t="shared" si="11"/>
        <v>-0.97850286503405204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7"/>
        <v>6.4799999999999996E-2</v>
      </c>
      <c r="H30" s="33">
        <f t="shared" si="8"/>
        <v>6.6774678807101138</v>
      </c>
      <c r="I30" s="34">
        <f t="shared" si="1"/>
        <v>0.75918660000000004</v>
      </c>
      <c r="J30" s="33">
        <f t="shared" si="9"/>
        <v>0.18220478400000001</v>
      </c>
      <c r="K30" s="33">
        <f t="shared" si="10"/>
        <v>1031073.3837895968</v>
      </c>
      <c r="L30" s="34">
        <f t="shared" si="2"/>
        <v>8.1959999999999991E-2</v>
      </c>
      <c r="M30" s="34">
        <f t="shared" si="2"/>
        <v>2.1360000000000001E-2</v>
      </c>
      <c r="N30" s="38">
        <f t="shared" si="3"/>
        <v>0.53263549425055279</v>
      </c>
      <c r="O30" s="38">
        <f t="shared" si="4"/>
        <v>0.41626243936001145</v>
      </c>
      <c r="P30" s="43">
        <v>0.54986834236924975</v>
      </c>
      <c r="Q30" s="38">
        <f t="shared" si="5"/>
        <v>-1.7232848118696964E-2</v>
      </c>
      <c r="R30" s="45">
        <f t="shared" si="11"/>
        <v>30.517765839421301</v>
      </c>
      <c r="S30" s="45">
        <f t="shared" si="11"/>
        <v>23.850080945149017</v>
      </c>
      <c r="T30" s="45">
        <f t="shared" si="11"/>
        <v>31.505135305612598</v>
      </c>
      <c r="U30" s="45">
        <f t="shared" si="11"/>
        <v>-0.98736946619129673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7"/>
        <v>6.720000000000001E-2</v>
      </c>
      <c r="H31" s="33">
        <f t="shared" si="8"/>
        <v>6.8849545317855103</v>
      </c>
      <c r="I31" s="34">
        <f t="shared" si="1"/>
        <v>0.76657640000000005</v>
      </c>
      <c r="J31" s="33">
        <f t="shared" si="9"/>
        <v>0.18397833599999999</v>
      </c>
      <c r="K31" s="33">
        <f t="shared" si="10"/>
        <v>1073459.7272826757</v>
      </c>
      <c r="L31" s="34">
        <f t="shared" si="2"/>
        <v>7.7839999999999979E-2</v>
      </c>
      <c r="M31" s="34">
        <f t="shared" si="2"/>
        <v>2.1139999999999999E-2</v>
      </c>
      <c r="N31" s="38">
        <f t="shared" si="3"/>
        <v>0.51686800322447257</v>
      </c>
      <c r="O31" s="38">
        <f t="shared" si="4"/>
        <v>0.40297791458495796</v>
      </c>
      <c r="P31" s="43">
        <v>0.53426906027778132</v>
      </c>
      <c r="Q31" s="38">
        <f t="shared" si="5"/>
        <v>-1.7401057053308744E-2</v>
      </c>
      <c r="R31" s="45">
        <f t="shared" si="11"/>
        <v>29.614355150116502</v>
      </c>
      <c r="S31" s="45">
        <f t="shared" si="11"/>
        <v>23.088933742701471</v>
      </c>
      <c r="T31" s="45">
        <f t="shared" si="11"/>
        <v>30.611362278337449</v>
      </c>
      <c r="U31" s="45">
        <f t="shared" si="11"/>
        <v>-0.99700712822094373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7"/>
        <v>6.9599999999999995E-2</v>
      </c>
      <c r="H32" s="33">
        <f t="shared" si="8"/>
        <v>7.0935850294489953</v>
      </c>
      <c r="I32" s="34">
        <f t="shared" si="1"/>
        <v>0.77396620000000005</v>
      </c>
      <c r="J32" s="33">
        <f t="shared" si="9"/>
        <v>0.185751888</v>
      </c>
      <c r="K32" s="33">
        <f t="shared" si="10"/>
        <v>1116649.8406005818</v>
      </c>
      <c r="L32" s="34">
        <f t="shared" si="2"/>
        <v>7.3720000000000008E-2</v>
      </c>
      <c r="M32" s="34">
        <f t="shared" si="2"/>
        <v>2.0920000000000001E-2</v>
      </c>
      <c r="N32" s="38">
        <f t="shared" si="3"/>
        <v>0.50192923841633807</v>
      </c>
      <c r="O32" s="38">
        <f t="shared" si="4"/>
        <v>0.39047271587695825</v>
      </c>
      <c r="P32" s="43">
        <v>0.51950900649096421</v>
      </c>
      <c r="Q32" s="38">
        <f t="shared" si="5"/>
        <v>-1.7579768074626134E-2</v>
      </c>
      <c r="R32" s="45">
        <f t="shared" si="11"/>
        <v>28.758426975471835</v>
      </c>
      <c r="S32" s="45">
        <f t="shared" si="11"/>
        <v>22.372438634760638</v>
      </c>
      <c r="T32" s="45">
        <f t="shared" si="11"/>
        <v>29.765673490966737</v>
      </c>
      <c r="U32" s="45">
        <f t="shared" si="11"/>
        <v>-1.0072465154949026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7"/>
        <v>7.1999999999999995E-2</v>
      </c>
      <c r="H33" s="33">
        <f t="shared" si="8"/>
        <v>7.3032613463933007</v>
      </c>
      <c r="I33" s="34">
        <f t="shared" si="1"/>
        <v>0.78135600000000005</v>
      </c>
      <c r="J33" s="33">
        <f t="shared" si="9"/>
        <v>0.18752544000000002</v>
      </c>
      <c r="K33" s="33">
        <f t="shared" si="10"/>
        <v>1160633.3028960987</v>
      </c>
      <c r="L33" s="34">
        <f t="shared" si="2"/>
        <v>6.9599999999999995E-2</v>
      </c>
      <c r="M33" s="34">
        <f t="shared" si="2"/>
        <v>2.07E-2</v>
      </c>
      <c r="N33" s="38">
        <f t="shared" si="3"/>
        <v>0.48776170745871117</v>
      </c>
      <c r="O33" s="38">
        <f t="shared" si="4"/>
        <v>0.37868380805580965</v>
      </c>
      <c r="P33" s="43">
        <v>0.50552841175291197</v>
      </c>
      <c r="Q33" s="38">
        <f t="shared" si="5"/>
        <v>-1.7766704294200797E-2</v>
      </c>
      <c r="R33" s="45">
        <f t="shared" si="11"/>
        <v>27.946687245478877</v>
      </c>
      <c r="S33" s="45">
        <f t="shared" si="11"/>
        <v>21.696983971540057</v>
      </c>
      <c r="T33" s="45">
        <f t="shared" si="11"/>
        <v>28.96464441739354</v>
      </c>
      <c r="U33" s="45">
        <f t="shared" si="11"/>
        <v>-1.0179571719146618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7"/>
        <v>7.4399999999999994E-2</v>
      </c>
      <c r="H34" s="33">
        <f t="shared" si="8"/>
        <v>7.5138959319285608</v>
      </c>
      <c r="I34" s="34">
        <f t="shared" si="1"/>
        <v>0.78176280000000009</v>
      </c>
      <c r="J34" s="33">
        <f t="shared" si="9"/>
        <v>0.187623072</v>
      </c>
      <c r="K34" s="33">
        <f t="shared" si="10"/>
        <v>1194729.0147768978</v>
      </c>
      <c r="L34" s="34">
        <f t="shared" si="2"/>
        <v>6.6519999999999996E-2</v>
      </c>
      <c r="M34" s="34">
        <f t="shared" si="2"/>
        <v>2.0559999999999998E-2</v>
      </c>
      <c r="N34" s="38">
        <f t="shared" si="3"/>
        <v>0.47431245968583302</v>
      </c>
      <c r="O34" s="38">
        <f t="shared" si="4"/>
        <v>0.36755437398643903</v>
      </c>
      <c r="P34" s="43">
        <v>0.49221554726596672</v>
      </c>
      <c r="Q34" s="38">
        <f t="shared" si="5"/>
        <v>-1.7903087580133703E-2</v>
      </c>
      <c r="R34" s="45">
        <f t="shared" si="11"/>
        <v>27.176102110467237</v>
      </c>
      <c r="S34" s="45">
        <f t="shared" si="11"/>
        <v>21.059314370996013</v>
      </c>
      <c r="T34" s="45">
        <f t="shared" si="11"/>
        <v>28.201873469061979</v>
      </c>
      <c r="U34" s="45">
        <f t="shared" si="11"/>
        <v>-1.0257713585947432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7"/>
        <v>7.6799999999999993E-2</v>
      </c>
      <c r="H35" s="33">
        <f t="shared" si="8"/>
        <v>7.7254104044000895</v>
      </c>
      <c r="I35" s="34">
        <f t="shared" si="1"/>
        <v>0.78216960000000002</v>
      </c>
      <c r="J35" s="33">
        <f t="shared" si="9"/>
        <v>0.18772070399999999</v>
      </c>
      <c r="K35" s="33">
        <f t="shared" si="10"/>
        <v>1228999.5591550081</v>
      </c>
      <c r="L35" s="34">
        <f t="shared" si="2"/>
        <v>6.3439999999999996E-2</v>
      </c>
      <c r="M35" s="34">
        <f t="shared" si="2"/>
        <v>2.0420000000000001E-2</v>
      </c>
      <c r="N35" s="38">
        <f t="shared" si="3"/>
        <v>0.46153273589511584</v>
      </c>
      <c r="O35" s="38">
        <f t="shared" si="4"/>
        <v>0.35703312229741629</v>
      </c>
      <c r="P35" s="43">
        <v>0.47958885303730914</v>
      </c>
      <c r="Q35" s="38">
        <f t="shared" si="5"/>
        <v>-1.8056117142193295E-2</v>
      </c>
      <c r="R35" s="45">
        <f t="shared" si="11"/>
        <v>26.443877873916211</v>
      </c>
      <c r="S35" s="45">
        <f t="shared" si="11"/>
        <v>20.45649105402012</v>
      </c>
      <c r="T35" s="45">
        <f t="shared" si="11"/>
        <v>27.478417180557706</v>
      </c>
      <c r="U35" s="45">
        <f t="shared" si="11"/>
        <v>-1.0345393066414932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7"/>
        <v>7.9200000000000007E-2</v>
      </c>
      <c r="H36" s="33">
        <f t="shared" si="8"/>
        <v>7.93773442585504</v>
      </c>
      <c r="I36" s="34">
        <f t="shared" si="1"/>
        <v>0.78257640000000006</v>
      </c>
      <c r="J36" s="33">
        <f t="shared" si="9"/>
        <v>0.187818336</v>
      </c>
      <c r="K36" s="33">
        <f t="shared" si="10"/>
        <v>1263433.9588762789</v>
      </c>
      <c r="L36" s="34">
        <f t="shared" si="2"/>
        <v>6.0359999999999983E-2</v>
      </c>
      <c r="M36" s="34">
        <f t="shared" si="2"/>
        <v>2.0279999999999999E-2</v>
      </c>
      <c r="N36" s="38">
        <f t="shared" si="3"/>
        <v>0.44937763430362548</v>
      </c>
      <c r="O36" s="38">
        <f t="shared" si="4"/>
        <v>0.34707367613579782</v>
      </c>
      <c r="P36" s="43">
        <v>0.46760371758170655</v>
      </c>
      <c r="Q36" s="38">
        <f t="shared" si="5"/>
        <v>-1.8226083278081062E-2</v>
      </c>
      <c r="R36" s="45">
        <f t="shared" si="11"/>
        <v>25.747441853171065</v>
      </c>
      <c r="S36" s="45">
        <f t="shared" si="11"/>
        <v>19.885856822671613</v>
      </c>
      <c r="T36" s="45">
        <f t="shared" si="11"/>
        <v>26.791719502059074</v>
      </c>
      <c r="U36" s="45">
        <f t="shared" si="11"/>
        <v>-1.0442776488880092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7"/>
        <v>8.1600000000000006E-2</v>
      </c>
      <c r="H37" s="33">
        <f t="shared" si="8"/>
        <v>8.1508047316093766</v>
      </c>
      <c r="I37" s="34">
        <f t="shared" si="1"/>
        <v>0.78298319999999999</v>
      </c>
      <c r="J37" s="33">
        <f t="shared" si="9"/>
        <v>0.18791596799999999</v>
      </c>
      <c r="K37" s="33">
        <f t="shared" si="10"/>
        <v>1298022.3399316578</v>
      </c>
      <c r="L37" s="34">
        <f t="shared" si="2"/>
        <v>5.7279999999999984E-2</v>
      </c>
      <c r="M37" s="34">
        <f t="shared" si="2"/>
        <v>2.0139999999999998E-2</v>
      </c>
      <c r="N37" s="38">
        <f t="shared" si="3"/>
        <v>0.43780579567971017</v>
      </c>
      <c r="O37" s="38">
        <f t="shared" si="4"/>
        <v>0.33763403401167402</v>
      </c>
      <c r="P37" s="43">
        <v>0.45621953953373257</v>
      </c>
      <c r="Q37" s="38">
        <f t="shared" si="5"/>
        <v>-1.8413743854022391E-2</v>
      </c>
      <c r="R37" s="45">
        <f t="shared" si="11"/>
        <v>25.084424338814244</v>
      </c>
      <c r="S37" s="45">
        <f t="shared" si="11"/>
        <v>19.345005168845411</v>
      </c>
      <c r="T37" s="45">
        <f t="shared" si="11"/>
        <v>26.139454146684685</v>
      </c>
      <c r="U37" s="45">
        <f t="shared" si="11"/>
        <v>-1.0550298078704416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7"/>
        <v>8.3999999999999991E-2</v>
      </c>
      <c r="H38" s="33">
        <f t="shared" si="8"/>
        <v>8.3645642916219991</v>
      </c>
      <c r="I38" s="34">
        <f t="shared" si="1"/>
        <v>0.78339000000000003</v>
      </c>
      <c r="J38" s="33">
        <f t="shared" si="9"/>
        <v>0.1880136</v>
      </c>
      <c r="K38" s="33">
        <f t="shared" si="10"/>
        <v>1332755.8007621204</v>
      </c>
      <c r="L38" s="34">
        <f t="shared" si="2"/>
        <v>5.4199999999999998E-2</v>
      </c>
      <c r="M38" s="34">
        <f t="shared" si="2"/>
        <v>0.02</v>
      </c>
      <c r="N38" s="38">
        <f t="shared" si="3"/>
        <v>0.42677910917556389</v>
      </c>
      <c r="O38" s="38">
        <f t="shared" si="4"/>
        <v>0.32867609442620016</v>
      </c>
      <c r="P38" s="43">
        <v>0.44540024085974445</v>
      </c>
      <c r="Q38" s="38">
        <f t="shared" si="5"/>
        <v>-1.8621131684180559E-2</v>
      </c>
      <c r="R38" s="45">
        <f t="shared" si="11"/>
        <v>24.452641740112796</v>
      </c>
      <c r="S38" s="45">
        <f t="shared" si="11"/>
        <v>18.831753037464591</v>
      </c>
      <c r="T38" s="45">
        <f t="shared" si="11"/>
        <v>25.519553995373677</v>
      </c>
      <c r="U38" s="45">
        <f t="shared" si="11"/>
        <v>-1.0669122552608805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7"/>
        <v>8.6399999999999991E-2</v>
      </c>
      <c r="H39" s="33">
        <f t="shared" si="8"/>
        <v>8.5789615841872369</v>
      </c>
      <c r="I39" s="34">
        <f t="shared" si="1"/>
        <v>0.77406799999999998</v>
      </c>
      <c r="J39" s="33">
        <f t="shared" si="9"/>
        <v>0.18577631999999999</v>
      </c>
      <c r="K39" s="33">
        <f t="shared" si="10"/>
        <v>1350650.7733319281</v>
      </c>
      <c r="L39" s="34">
        <f t="shared" si="2"/>
        <v>5.178E-2</v>
      </c>
      <c r="M39" s="34">
        <f t="shared" si="2"/>
        <v>1.9939999999999999E-2</v>
      </c>
      <c r="N39" s="38">
        <f t="shared" si="3"/>
        <v>0.4162624393600115</v>
      </c>
      <c r="O39" s="38">
        <f t="shared" si="4"/>
        <v>0.320165236719052</v>
      </c>
      <c r="P39" s="43">
        <v>0.43501492075020393</v>
      </c>
      <c r="Q39" s="38">
        <f t="shared" si="5"/>
        <v>-1.8752481390192421E-2</v>
      </c>
      <c r="R39" s="45">
        <f t="shared" si="11"/>
        <v>23.850080945149021</v>
      </c>
      <c r="S39" s="45">
        <f t="shared" si="11"/>
        <v>18.344116810808611</v>
      </c>
      <c r="T39" s="45">
        <f t="shared" si="11"/>
        <v>24.924518984204663</v>
      </c>
      <c r="U39" s="45">
        <f t="shared" si="11"/>
        <v>-1.0744380390556445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7"/>
        <v>8.879999999999999E-2</v>
      </c>
      <c r="H40" s="33">
        <f t="shared" si="8"/>
        <v>8.7939499654974966</v>
      </c>
      <c r="I40" s="34">
        <f t="shared" si="1"/>
        <v>0.76474600000000004</v>
      </c>
      <c r="J40" s="33">
        <f t="shared" si="9"/>
        <v>0.18353904000000001</v>
      </c>
      <c r="K40" s="33">
        <f t="shared" si="10"/>
        <v>1367824.6902334269</v>
      </c>
      <c r="L40" s="34">
        <f t="shared" si="2"/>
        <v>4.9360000000000001E-2</v>
      </c>
      <c r="M40" s="34">
        <f t="shared" si="2"/>
        <v>1.9879999999999998E-2</v>
      </c>
      <c r="N40" s="38">
        <f t="shared" si="3"/>
        <v>0.40622337424335836</v>
      </c>
      <c r="O40" s="38">
        <f t="shared" si="4"/>
        <v>0.31206995133913656</v>
      </c>
      <c r="P40" s="43">
        <v>0.42513894431923066</v>
      </c>
      <c r="Q40" s="38">
        <f t="shared" si="5"/>
        <v>-1.8915570075872301E-2</v>
      </c>
      <c r="R40" s="45">
        <f t="shared" si="11"/>
        <v>23.274884883707784</v>
      </c>
      <c r="S40" s="45">
        <f t="shared" si="11"/>
        <v>17.880291124585497</v>
      </c>
      <c r="T40" s="45">
        <f t="shared" si="11"/>
        <v>24.358667216139221</v>
      </c>
      <c r="U40" s="45">
        <f t="shared" si="11"/>
        <v>-1.0837823324314373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7"/>
        <v>9.1200000000000003E-2</v>
      </c>
      <c r="H41" s="33">
        <f t="shared" si="8"/>
        <v>9.0094871211860337</v>
      </c>
      <c r="I41" s="34">
        <f t="shared" si="1"/>
        <v>0.75542399999999998</v>
      </c>
      <c r="J41" s="33">
        <f t="shared" si="9"/>
        <v>0.18130175999999998</v>
      </c>
      <c r="K41" s="33">
        <f t="shared" si="10"/>
        <v>1384267.687939289</v>
      </c>
      <c r="L41" s="34">
        <f t="shared" si="2"/>
        <v>4.6939999999999996E-2</v>
      </c>
      <c r="M41" s="34">
        <f t="shared" si="2"/>
        <v>1.9820000000000001E-2</v>
      </c>
      <c r="N41" s="38">
        <f t="shared" si="3"/>
        <v>0.39663199361425661</v>
      </c>
      <c r="O41" s="38">
        <f t="shared" si="4"/>
        <v>0.30436151349039942</v>
      </c>
      <c r="P41" s="43">
        <v>0.41574717138287987</v>
      </c>
      <c r="Q41" s="38">
        <f t="shared" si="5"/>
        <v>-1.9115177768623259E-2</v>
      </c>
      <c r="R41" s="45">
        <f t="shared" si="11"/>
        <v>22.725339253956722</v>
      </c>
      <c r="S41" s="45">
        <f t="shared" si="11"/>
        <v>17.438630169213955</v>
      </c>
      <c r="T41" s="45">
        <f t="shared" si="11"/>
        <v>23.820558264741134</v>
      </c>
      <c r="U41" s="45">
        <f t="shared" si="11"/>
        <v>-1.0952190107844113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7"/>
        <v>9.3600000000000003E-2</v>
      </c>
      <c r="H42" s="33">
        <f t="shared" si="8"/>
        <v>9.2255345881087578</v>
      </c>
      <c r="I42" s="34">
        <f t="shared" si="1"/>
        <v>0.74610200000000004</v>
      </c>
      <c r="J42" s="33">
        <f t="shared" si="9"/>
        <v>0.17906448</v>
      </c>
      <c r="K42" s="33">
        <f t="shared" si="10"/>
        <v>1399970.8082556855</v>
      </c>
      <c r="L42" s="34">
        <f t="shared" si="2"/>
        <v>4.4519999999999997E-2</v>
      </c>
      <c r="M42" s="34">
        <f t="shared" si="2"/>
        <v>1.976E-2</v>
      </c>
      <c r="N42" s="38">
        <f t="shared" si="3"/>
        <v>0.38746065670872165</v>
      </c>
      <c r="O42" s="38">
        <f t="shared" si="4"/>
        <v>0.29701369480701129</v>
      </c>
      <c r="P42" s="43">
        <v>0.40681946570032407</v>
      </c>
      <c r="Q42" s="38">
        <f t="shared" si="5"/>
        <v>-1.9358808991602416E-2</v>
      </c>
      <c r="R42" s="45">
        <f t="shared" si="11"/>
        <v>22.199860356776998</v>
      </c>
      <c r="S42" s="45">
        <f t="shared" si="11"/>
        <v>17.017631170028444</v>
      </c>
      <c r="T42" s="45">
        <f t="shared" si="11"/>
        <v>23.309038408395725</v>
      </c>
      <c r="U42" s="45">
        <f t="shared" si="11"/>
        <v>-1.1091780516187275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7"/>
        <v>9.6000000000000002E-2</v>
      </c>
      <c r="H43" s="33">
        <f t="shared" si="8"/>
        <v>9.4420573364280926</v>
      </c>
      <c r="I43" s="34">
        <f t="shared" si="1"/>
        <v>0.73677999999999999</v>
      </c>
      <c r="J43" s="33">
        <f t="shared" si="9"/>
        <v>0.17682719999999999</v>
      </c>
      <c r="K43" s="33">
        <f t="shared" si="10"/>
        <v>1414925.8991864726</v>
      </c>
      <c r="L43" s="34">
        <f t="shared" si="2"/>
        <v>4.2099999999999999E-2</v>
      </c>
      <c r="M43" s="34">
        <f t="shared" si="2"/>
        <v>1.9699999999999999E-2</v>
      </c>
      <c r="N43" s="38">
        <f t="shared" si="3"/>
        <v>0.37868380805580959</v>
      </c>
      <c r="O43" s="38">
        <f t="shared" si="4"/>
        <v>0.29000250835622582</v>
      </c>
      <c r="P43" s="43">
        <v>0.39833853118602774</v>
      </c>
      <c r="Q43" s="38">
        <f t="shared" si="5"/>
        <v>-1.9654723130218155E-2</v>
      </c>
      <c r="R43" s="45">
        <f t="shared" si="11"/>
        <v>21.696983971540053</v>
      </c>
      <c r="S43" s="45">
        <f t="shared" si="11"/>
        <v>16.61591977701913</v>
      </c>
      <c r="T43" s="45">
        <f t="shared" si="11"/>
        <v>22.823116654399712</v>
      </c>
      <c r="U43" s="45">
        <f t="shared" si="11"/>
        <v>-1.1261326828596585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7"/>
        <v>9.8399999999999987E-2</v>
      </c>
      <c r="H44" s="33">
        <f t="shared" si="8"/>
        <v>9.6590234035760858</v>
      </c>
      <c r="I44" s="34">
        <f t="shared" si="1"/>
        <v>0.71189860000000005</v>
      </c>
      <c r="J44" s="33">
        <f t="shared" si="9"/>
        <v>0.17085566400000002</v>
      </c>
      <c r="K44" s="33">
        <f t="shared" si="10"/>
        <v>1398558.3535674002</v>
      </c>
      <c r="L44" s="34">
        <f t="shared" si="2"/>
        <v>4.0320000000000009E-2</v>
      </c>
      <c r="M44" s="34">
        <f t="shared" si="2"/>
        <v>1.9400000000000001E-2</v>
      </c>
      <c r="N44" s="38">
        <f t="shared" si="3"/>
        <v>0.37027780025721274</v>
      </c>
      <c r="O44" s="38">
        <f t="shared" si="4"/>
        <v>0.28330598284798947</v>
      </c>
      <c r="P44" s="43">
        <v>0.38953406052505052</v>
      </c>
      <c r="Q44" s="38">
        <f t="shared" si="5"/>
        <v>-1.9256260267837777E-2</v>
      </c>
      <c r="R44" s="45">
        <f t="shared" si="11"/>
        <v>21.2153552021264</v>
      </c>
      <c r="S44" s="45">
        <f t="shared" si="11"/>
        <v>16.232237127995486</v>
      </c>
      <c r="T44" s="45">
        <f t="shared" si="11"/>
        <v>22.318657644678957</v>
      </c>
      <c r="U44" s="45">
        <f t="shared" si="11"/>
        <v>-1.1033024425525608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7"/>
        <v>0.10079999999999999</v>
      </c>
      <c r="H45" s="33">
        <f t="shared" si="8"/>
        <v>9.876403572945776</v>
      </c>
      <c r="I45" s="34">
        <f t="shared" si="1"/>
        <v>0.68701720000000011</v>
      </c>
      <c r="J45" s="33">
        <f t="shared" si="9"/>
        <v>0.16488412800000002</v>
      </c>
      <c r="K45" s="33">
        <f t="shared" si="10"/>
        <v>1380052.7041536008</v>
      </c>
      <c r="L45" s="34">
        <f t="shared" si="2"/>
        <v>3.8540000000000005E-2</v>
      </c>
      <c r="M45" s="34">
        <f t="shared" si="2"/>
        <v>1.9099999999999999E-2</v>
      </c>
      <c r="N45" s="38">
        <f t="shared" si="3"/>
        <v>0.36222073243253172</v>
      </c>
      <c r="O45" s="38">
        <f t="shared" si="4"/>
        <v>0.27690396244809196</v>
      </c>
      <c r="P45" s="43">
        <v>0.38115431499856128</v>
      </c>
      <c r="Q45" s="38">
        <f t="shared" si="5"/>
        <v>-1.8933582566029561E-2</v>
      </c>
      <c r="R45" s="45">
        <f t="shared" si="11"/>
        <v>20.753719220521525</v>
      </c>
      <c r="S45" s="45">
        <f t="shared" si="11"/>
        <v>15.865428378724705</v>
      </c>
      <c r="T45" s="45">
        <f t="shared" si="11"/>
        <v>21.838533592617495</v>
      </c>
      <c r="U45" s="45">
        <f t="shared" si="11"/>
        <v>-1.0848143720959691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7"/>
        <v>0.1032</v>
      </c>
      <c r="H46" s="33">
        <f t="shared" si="8"/>
        <v>10.094171091228446</v>
      </c>
      <c r="I46" s="34">
        <f t="shared" si="1"/>
        <v>0.66213580000000005</v>
      </c>
      <c r="J46" s="33">
        <f t="shared" si="9"/>
        <v>0.15891259200000002</v>
      </c>
      <c r="K46" s="33">
        <f t="shared" si="10"/>
        <v>1359399.0611852382</v>
      </c>
      <c r="L46" s="34">
        <f t="shared" si="2"/>
        <v>3.6760000000000001E-2</v>
      </c>
      <c r="M46" s="34">
        <f t="shared" si="2"/>
        <v>1.8800000000000001E-2</v>
      </c>
      <c r="N46" s="38">
        <f t="shared" si="3"/>
        <v>0.35449230307861762</v>
      </c>
      <c r="O46" s="38">
        <f t="shared" si="4"/>
        <v>0.27077792904928366</v>
      </c>
      <c r="P46" s="43">
        <v>0.37320035613865676</v>
      </c>
      <c r="Q46" s="38">
        <f t="shared" si="5"/>
        <v>-1.8708053060039143E-2</v>
      </c>
      <c r="R46" s="45">
        <f t="shared" si="11"/>
        <v>20.310912836277229</v>
      </c>
      <c r="S46" s="45">
        <f t="shared" si="11"/>
        <v>15.514432519816806</v>
      </c>
      <c r="T46" s="45">
        <f t="shared" si="11"/>
        <v>21.382805319524277</v>
      </c>
      <c r="U46" s="45">
        <f t="shared" si="11"/>
        <v>-1.0718924832470478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7"/>
        <v>0.1056</v>
      </c>
      <c r="H47" s="33">
        <f t="shared" si="8"/>
        <v>10.312301419213783</v>
      </c>
      <c r="I47" s="34">
        <f t="shared" si="1"/>
        <v>0.6372544</v>
      </c>
      <c r="J47" s="33">
        <f t="shared" si="9"/>
        <v>0.15294105599999999</v>
      </c>
      <c r="K47" s="33">
        <f t="shared" si="10"/>
        <v>1336588.363427843</v>
      </c>
      <c r="L47" s="34">
        <f t="shared" si="2"/>
        <v>3.4980000000000004E-2</v>
      </c>
      <c r="M47" s="34">
        <f t="shared" si="2"/>
        <v>1.8500000000000003E-2</v>
      </c>
      <c r="N47" s="38">
        <f t="shared" si="3"/>
        <v>0.34707367613579787</v>
      </c>
      <c r="O47" s="38">
        <f t="shared" si="4"/>
        <v>0.26491084425687034</v>
      </c>
      <c r="P47" s="43">
        <v>0.36568463269308882</v>
      </c>
      <c r="Q47" s="38">
        <f t="shared" si="5"/>
        <v>-1.8610956557290947E-2</v>
      </c>
      <c r="R47" s="45">
        <f t="shared" si="11"/>
        <v>19.885856822671617</v>
      </c>
      <c r="S47" s="45">
        <f t="shared" si="11"/>
        <v>15.178273323166133</v>
      </c>
      <c r="T47" s="45">
        <f t="shared" si="11"/>
        <v>20.952186086105712</v>
      </c>
      <c r="U47" s="45">
        <f t="shared" si="11"/>
        <v>-1.0663292634340957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7"/>
        <v>0.108</v>
      </c>
      <c r="H48" s="33">
        <f t="shared" si="8"/>
        <v>10.530772011627429</v>
      </c>
      <c r="I48" s="34">
        <f t="shared" si="1"/>
        <v>0.61237299999999995</v>
      </c>
      <c r="J48" s="33">
        <f t="shared" si="9"/>
        <v>0.14696951999999999</v>
      </c>
      <c r="K48" s="33">
        <f t="shared" si="10"/>
        <v>1311612.2947273878</v>
      </c>
      <c r="L48" s="34">
        <f t="shared" si="2"/>
        <v>3.32E-2</v>
      </c>
      <c r="M48" s="34">
        <f t="shared" si="2"/>
        <v>1.8200000000000001E-2</v>
      </c>
      <c r="N48" s="38">
        <f t="shared" si="3"/>
        <v>0.33994735911561624</v>
      </c>
      <c r="O48" s="38">
        <f t="shared" si="4"/>
        <v>0.25928700869703203</v>
      </c>
      <c r="P48" s="43">
        <v>0.35863544211664816</v>
      </c>
      <c r="Q48" s="38">
        <f t="shared" si="5"/>
        <v>-1.8688083001031919E-2</v>
      </c>
      <c r="R48" s="45">
        <f t="shared" si="11"/>
        <v>19.477548933942966</v>
      </c>
      <c r="S48" s="45">
        <f t="shared" si="11"/>
        <v>14.856051280911807</v>
      </c>
      <c r="T48" s="45">
        <f t="shared" si="11"/>
        <v>20.548297217092269</v>
      </c>
      <c r="U48" s="45">
        <f t="shared" si="11"/>
        <v>-1.0707482831493067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7"/>
        <v>0.1104</v>
      </c>
      <c r="H49" s="33">
        <f t="shared" si="8"/>
        <v>10.749562122219821</v>
      </c>
      <c r="I49" s="34">
        <f t="shared" si="1"/>
        <v>0.48989839999999985</v>
      </c>
      <c r="J49" s="33">
        <f t="shared" si="9"/>
        <v>0.11757561599999995</v>
      </c>
      <c r="K49" s="33">
        <f t="shared" si="10"/>
        <v>1071090.1595341207</v>
      </c>
      <c r="L49" s="34">
        <f t="shared" si="2"/>
        <v>3.288E-2</v>
      </c>
      <c r="M49" s="34">
        <f t="shared" si="2"/>
        <v>1.6919999999999998E-2</v>
      </c>
      <c r="N49" s="38">
        <f t="shared" si="3"/>
        <v>0.33309709221648431</v>
      </c>
      <c r="O49" s="38">
        <f t="shared" si="4"/>
        <v>0.25389193656284104</v>
      </c>
      <c r="P49" s="43">
        <v>0.34775707267425787</v>
      </c>
      <c r="Q49" s="38">
        <f t="shared" si="5"/>
        <v>-1.4659980457773558E-2</v>
      </c>
      <c r="R49" s="45">
        <f t="shared" si="11"/>
        <v>19.085057552084535</v>
      </c>
      <c r="S49" s="45">
        <f t="shared" si="11"/>
        <v>14.546936417454024</v>
      </c>
      <c r="T49" s="45">
        <f t="shared" si="11"/>
        <v>19.925012560059226</v>
      </c>
      <c r="U49" s="45">
        <f t="shared" si="11"/>
        <v>-0.83995500797468947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7"/>
        <v>0.11279999999999998</v>
      </c>
      <c r="H50" s="33">
        <f t="shared" si="8"/>
        <v>10.968652630860413</v>
      </c>
      <c r="I50" s="34">
        <f t="shared" si="1"/>
        <v>0.36742380000000036</v>
      </c>
      <c r="J50" s="33">
        <f t="shared" si="9"/>
        <v>8.8181712000000079E-2</v>
      </c>
      <c r="K50" s="33">
        <f t="shared" si="10"/>
        <v>819690.31129031884</v>
      </c>
      <c r="L50" s="34">
        <f t="shared" si="2"/>
        <v>3.2560000000000006E-2</v>
      </c>
      <c r="M50" s="34">
        <f t="shared" si="2"/>
        <v>1.5640000000000005E-2</v>
      </c>
      <c r="N50" s="38">
        <f t="shared" si="3"/>
        <v>0.32650774743010602</v>
      </c>
      <c r="O50" s="38">
        <f t="shared" si="4"/>
        <v>0.24871224357985611</v>
      </c>
      <c r="P50" s="43">
        <v>0.33658419445022009</v>
      </c>
      <c r="Q50" s="38">
        <f t="shared" si="5"/>
        <v>-1.0076447020114065E-2</v>
      </c>
      <c r="R50" s="45">
        <f t="shared" si="11"/>
        <v>18.707515906068526</v>
      </c>
      <c r="S50" s="45">
        <f t="shared" si="11"/>
        <v>14.250161870355461</v>
      </c>
      <c r="T50" s="45">
        <f t="shared" si="11"/>
        <v>19.284853792808239</v>
      </c>
      <c r="U50" s="45">
        <f t="shared" si="11"/>
        <v>-0.57733788673971087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7"/>
        <v>0.1152</v>
      </c>
      <c r="H51" s="33">
        <f t="shared" si="8"/>
        <v>11.188025889848914</v>
      </c>
      <c r="I51" s="34">
        <f t="shared" si="1"/>
        <v>0.24494920000000026</v>
      </c>
      <c r="J51" s="33">
        <f t="shared" si="9"/>
        <v>5.8787808000000059E-2</v>
      </c>
      <c r="K51" s="33">
        <f t="shared" si="10"/>
        <v>557389.42195887107</v>
      </c>
      <c r="L51" s="34">
        <f t="shared" si="2"/>
        <v>3.2240000000000005E-2</v>
      </c>
      <c r="M51" s="34">
        <f t="shared" si="2"/>
        <v>1.4360000000000003E-2</v>
      </c>
      <c r="N51" s="38">
        <f t="shared" si="3"/>
        <v>0.32016523671905195</v>
      </c>
      <c r="O51" s="38">
        <f t="shared" si="4"/>
        <v>0.24373554680507903</v>
      </c>
      <c r="P51" s="43">
        <v>0.32455916932796824</v>
      </c>
      <c r="Q51" s="38">
        <f t="shared" si="5"/>
        <v>-4.3939326089162956E-3</v>
      </c>
      <c r="R51" s="45">
        <f t="shared" si="11"/>
        <v>18.344116810808607</v>
      </c>
      <c r="S51" s="45">
        <f t="shared" si="11"/>
        <v>13.965018149244365</v>
      </c>
      <c r="T51" s="45">
        <f t="shared" si="11"/>
        <v>18.595870604764421</v>
      </c>
      <c r="U51" s="45">
        <f t="shared" si="11"/>
        <v>-0.25175379395581066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7"/>
        <v>0.1176</v>
      </c>
      <c r="H52" s="33">
        <f t="shared" si="8"/>
        <v>11.407665587043152</v>
      </c>
      <c r="I52" s="34">
        <f t="shared" si="1"/>
        <v>0.1224746000000001</v>
      </c>
      <c r="J52" s="33">
        <f t="shared" si="9"/>
        <v>2.9393904000000023E-2</v>
      </c>
      <c r="K52" s="33">
        <f t="shared" si="10"/>
        <v>284165.9551946189</v>
      </c>
      <c r="L52" s="34">
        <f t="shared" si="2"/>
        <v>3.1920000000000004E-2</v>
      </c>
      <c r="M52" s="34">
        <f t="shared" si="2"/>
        <v>1.3080000000000001E-2</v>
      </c>
      <c r="N52" s="38">
        <f t="shared" si="3"/>
        <v>0.31405642842196735</v>
      </c>
      <c r="O52" s="38">
        <f t="shared" si="4"/>
        <v>0.23895037487439527</v>
      </c>
      <c r="P52" s="43">
        <v>0.30981092661410992</v>
      </c>
      <c r="Q52" s="38">
        <f t="shared" si="5"/>
        <v>4.2455018078574325E-3</v>
      </c>
      <c r="R52" s="45">
        <f t="shared" si="11"/>
        <v>17.99410787753116</v>
      </c>
      <c r="S52" s="45">
        <f t="shared" si="11"/>
        <v>13.690847993371717</v>
      </c>
      <c r="T52" s="45">
        <f t="shared" si="11"/>
        <v>17.750858542025771</v>
      </c>
      <c r="U52" s="45">
        <f t="shared" si="11"/>
        <v>0.24324933550539185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7"/>
        <v>0.11879999999999999</v>
      </c>
      <c r="H53" s="33">
        <f t="shared" si="8"/>
        <v>11.517580587287396</v>
      </c>
      <c r="I53" s="34">
        <f t="shared" si="1"/>
        <v>6.123730000000005E-2</v>
      </c>
      <c r="J53" s="33">
        <f t="shared" si="9"/>
        <v>1.4696952000000011E-2</v>
      </c>
      <c r="K53" s="33">
        <f t="shared" si="10"/>
        <v>143451.97376906342</v>
      </c>
      <c r="L53" s="34">
        <f t="shared" si="2"/>
        <v>3.1760000000000004E-2</v>
      </c>
      <c r="M53" s="34">
        <f t="shared" si="2"/>
        <v>1.244E-2</v>
      </c>
      <c r="N53" s="38">
        <f t="shared" si="3"/>
        <v>0.31108580166515776</v>
      </c>
      <c r="O53" s="38">
        <f t="shared" si="4"/>
        <v>0.23662625519811456</v>
      </c>
      <c r="P53" s="43">
        <v>0.29865751544537522</v>
      </c>
      <c r="Q53" s="38">
        <f t="shared" si="5"/>
        <v>1.2428286219782536E-2</v>
      </c>
      <c r="R53" s="45">
        <f t="shared" si="11"/>
        <v>17.823903501857338</v>
      </c>
      <c r="S53" s="45">
        <f t="shared" si="11"/>
        <v>13.557685744837523</v>
      </c>
      <c r="T53" s="45">
        <f t="shared" si="11"/>
        <v>17.111815154883196</v>
      </c>
      <c r="U53" s="45">
        <f t="shared" si="11"/>
        <v>0.71208834697413959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7"/>
        <v>0.12</v>
      </c>
      <c r="H54" s="33">
        <f t="shared" si="8"/>
        <v>11.627556623733037</v>
      </c>
      <c r="I54" s="34">
        <f t="shared" si="1"/>
        <v>0</v>
      </c>
      <c r="J54" s="33">
        <f t="shared" si="9"/>
        <v>0</v>
      </c>
      <c r="K54" s="33">
        <f t="shared" si="10"/>
        <v>0</v>
      </c>
      <c r="L54" s="34">
        <f t="shared" si="2"/>
        <v>3.1600000000000003E-2</v>
      </c>
      <c r="M54" s="34">
        <f t="shared" si="2"/>
        <v>1.18E-2</v>
      </c>
      <c r="N54" s="38">
        <f t="shared" si="3"/>
        <v>0.30816907111598496</v>
      </c>
      <c r="O54" s="38">
        <f t="shared" si="4"/>
        <v>0.23434608748833619</v>
      </c>
      <c r="P54" s="43">
        <v>1</v>
      </c>
      <c r="Q54" s="38">
        <f t="shared" si="5"/>
        <v>-0.69183092888401498</v>
      </c>
      <c r="R54" s="45">
        <f t="shared" si="11"/>
        <v>17.65678715141286</v>
      </c>
      <c r="S54" s="45">
        <f t="shared" si="11"/>
        <v>13.42704175848521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0.13896679634716674</v>
      </c>
      <c r="G57" s="32">
        <f t="shared" ref="G57:G98" si="37">2*(1+2*L13)*((0.044/(K13^(1/6)))-(5/(K13^(2/3))))</f>
        <v>1.1885772377472367E-2</v>
      </c>
      <c r="H57" s="32">
        <f>G57/F57</f>
        <v>8.5529584691434776E-2</v>
      </c>
      <c r="I57" s="32">
        <f t="shared" ref="I57:I98" si="38">($B$2*$B$6)/(2*G13*TAN(O13))-0.5</f>
        <v>7.8775804095727828</v>
      </c>
      <c r="J57" s="30">
        <f t="shared" ref="J57:J98" si="39">(2/PI())*ACOS((COSH((G13*I57)/$B$6))/COSH(I57))</f>
        <v>0.99878344181955037</v>
      </c>
      <c r="K57" s="4">
        <f t="shared" ref="K57:K98" si="40">(($B$2*J13*F57*COS(P13))/(8*PI()*J57*G13*(SIN(P13)^2)))*(1-H57*TAN(P13))</f>
        <v>7.6341287873816013E-2</v>
      </c>
      <c r="L57" s="31">
        <f>K57/(1-K57)</f>
        <v>8.2650969315370651E-2</v>
      </c>
      <c r="M57" s="4">
        <f t="shared" ref="M57:M98" si="41">(($B$2*J13*F57)/(8*PI()*J57*G13*COS(P13)))*(1+H57*_xlfn.COT(P13))</f>
        <v>0.23882051951223796</v>
      </c>
      <c r="N57" s="4">
        <f t="shared" ref="N57:N98" si="42">M57/(1+M57)</f>
        <v>0.19278056486041173</v>
      </c>
      <c r="O57" s="46">
        <f t="shared" ref="O57:O98" si="43">TAN(P13)-((1+L57)/(1-N57))*TAN(O13)</f>
        <v>-1.7371305589541919E-6</v>
      </c>
      <c r="P57" s="31">
        <f>ABS(O57)</f>
        <v>1.7371305589541919E-6</v>
      </c>
      <c r="Q57" s="4">
        <f t="shared" ref="Q57:Q98" si="44">0.5*$B$9*(H13^2)*J13*F57</f>
        <v>112.21120728982766</v>
      </c>
      <c r="R57" s="32">
        <f t="shared" ref="R57:R98" si="45">0.5*$B$9*(H13^2)*J13*G57</f>
        <v>9.5973779572234577</v>
      </c>
      <c r="S57" s="32">
        <f t="shared" ref="S57:S98" si="46">$B$2*(Q57*COS(P13)-R57*SIN(P13))</f>
        <v>205.2260756692296</v>
      </c>
      <c r="T57" s="32">
        <f t="shared" ref="T57:T98" si="47">$B$2*(Q57*SIN(P13)+R57*COS(P13))*G13</f>
        <v>9.6244995325796268</v>
      </c>
    </row>
    <row r="58" spans="1:32">
      <c r="F58" s="32">
        <f t="shared" si="36"/>
        <v>0.15026244980608228</v>
      </c>
      <c r="G58" s="32">
        <f t="shared" si="37"/>
        <v>1.1671101680114508E-2</v>
      </c>
      <c r="H58" s="32">
        <f t="shared" ref="H58:H98" si="48">G58/F58</f>
        <v>7.7671445495374108E-2</v>
      </c>
      <c r="I58" s="32">
        <f t="shared" si="38"/>
        <v>7.8775804095727793</v>
      </c>
      <c r="J58" s="30">
        <f t="shared" si="39"/>
        <v>0.9985916482038184</v>
      </c>
      <c r="K58" s="4">
        <f t="shared" si="40"/>
        <v>8.9168750740618197E-2</v>
      </c>
      <c r="L58" s="31">
        <f t="shared" ref="L58:L98" si="49">K58/(1-K58)</f>
        <v>9.7898212004828997E-2</v>
      </c>
      <c r="M58" s="4">
        <f t="shared" si="41"/>
        <v>0.22598678218719612</v>
      </c>
      <c r="N58" s="4">
        <f t="shared" si="42"/>
        <v>0.18433052090825083</v>
      </c>
      <c r="O58" s="46">
        <f t="shared" si="43"/>
        <v>-2.2663389365185083E-7</v>
      </c>
      <c r="P58" s="31">
        <f t="shared" ref="P58:P98" si="50">ABS(O58)</f>
        <v>2.2663389365185083E-7</v>
      </c>
      <c r="Q58" s="4">
        <f t="shared" si="44"/>
        <v>135.3419341924498</v>
      </c>
      <c r="R58" s="32">
        <f t="shared" si="45"/>
        <v>10.512203664867375</v>
      </c>
      <c r="S58" s="32">
        <f t="shared" si="46"/>
        <v>271.13668553501026</v>
      </c>
      <c r="T58" s="32">
        <f t="shared" si="47"/>
        <v>12.420127597113794</v>
      </c>
    </row>
    <row r="59" spans="1:32">
      <c r="F59" s="32">
        <f t="shared" si="36"/>
        <v>0.15993929919873326</v>
      </c>
      <c r="G59" s="32">
        <f t="shared" si="37"/>
        <v>1.1454764244349366E-2</v>
      </c>
      <c r="H59" s="32">
        <f t="shared" si="48"/>
        <v>7.1619447513748324E-2</v>
      </c>
      <c r="I59" s="32">
        <f t="shared" si="38"/>
        <v>7.8775804095727828</v>
      </c>
      <c r="J59" s="30">
        <f t="shared" si="39"/>
        <v>0.99836482317658148</v>
      </c>
      <c r="K59" s="4">
        <f t="shared" si="40"/>
        <v>0.10166752091587182</v>
      </c>
      <c r="L59" s="31">
        <f t="shared" si="49"/>
        <v>0.11317360029053422</v>
      </c>
      <c r="M59" s="4">
        <f t="shared" si="41"/>
        <v>0.21418443701745102</v>
      </c>
      <c r="N59" s="4">
        <f t="shared" si="42"/>
        <v>0.17640189619262317</v>
      </c>
      <c r="O59" s="46">
        <f t="shared" si="43"/>
        <v>-1.929129345157321E-7</v>
      </c>
      <c r="P59" s="31">
        <f t="shared" si="50"/>
        <v>1.929129345157321E-7</v>
      </c>
      <c r="Q59" s="4">
        <f t="shared" si="44"/>
        <v>160.68595182854887</v>
      </c>
      <c r="R59" s="32">
        <f t="shared" si="45"/>
        <v>11.508239093181448</v>
      </c>
      <c r="S59" s="32">
        <f t="shared" si="46"/>
        <v>346.65854693887371</v>
      </c>
      <c r="T59" s="32">
        <f t="shared" si="47"/>
        <v>15.644166541166543</v>
      </c>
    </row>
    <row r="60" spans="1:32">
      <c r="F60" s="32">
        <f t="shared" si="36"/>
        <v>0.1681395221953981</v>
      </c>
      <c r="G60" s="32">
        <f t="shared" si="37"/>
        <v>1.1237360826994561E-2</v>
      </c>
      <c r="H60" s="32">
        <f t="shared" si="48"/>
        <v>6.6833547997926471E-2</v>
      </c>
      <c r="I60" s="32">
        <f t="shared" si="38"/>
        <v>7.8775804095727828</v>
      </c>
      <c r="J60" s="30">
        <f t="shared" si="39"/>
        <v>0.99809732458690492</v>
      </c>
      <c r="K60" s="4">
        <f t="shared" si="40"/>
        <v>0.11381811218499994</v>
      </c>
      <c r="L60" s="31">
        <f t="shared" si="49"/>
        <v>0.12843651371123566</v>
      </c>
      <c r="M60" s="4">
        <f t="shared" si="41"/>
        <v>0.20338242415838803</v>
      </c>
      <c r="N60" s="4">
        <f t="shared" si="42"/>
        <v>0.16900897011241295</v>
      </c>
      <c r="O60" s="46">
        <f t="shared" si="43"/>
        <v>-2.7288741710762565E-8</v>
      </c>
      <c r="P60" s="31">
        <f t="shared" si="50"/>
        <v>2.7288741710762565E-8</v>
      </c>
      <c r="Q60" s="4">
        <f t="shared" si="44"/>
        <v>188.29821202576707</v>
      </c>
      <c r="R60" s="32">
        <f t="shared" si="45"/>
        <v>12.584637591347837</v>
      </c>
      <c r="S60" s="32">
        <f t="shared" si="46"/>
        <v>431.9673135140925</v>
      </c>
      <c r="T60" s="32">
        <f t="shared" si="47"/>
        <v>19.314732290756428</v>
      </c>
    </row>
    <row r="61" spans="1:32">
      <c r="F61" s="32">
        <f t="shared" si="36"/>
        <v>0.17503263199894248</v>
      </c>
      <c r="G61" s="32">
        <f t="shared" si="37"/>
        <v>1.1019438891564955E-2</v>
      </c>
      <c r="H61" s="32">
        <f t="shared" si="48"/>
        <v>6.2956482832478539E-2</v>
      </c>
      <c r="I61" s="32">
        <f t="shared" si="38"/>
        <v>7.8775804095727793</v>
      </c>
      <c r="J61" s="30">
        <f t="shared" si="39"/>
        <v>0.99778249849627054</v>
      </c>
      <c r="K61" s="4">
        <f t="shared" si="40"/>
        <v>0.12561863663723119</v>
      </c>
      <c r="L61" s="31">
        <f t="shared" si="49"/>
        <v>0.1436657297384708</v>
      </c>
      <c r="M61" s="4">
        <f t="shared" si="41"/>
        <v>0.19353252360024162</v>
      </c>
      <c r="N61" s="4">
        <f t="shared" si="42"/>
        <v>0.16215102627991967</v>
      </c>
      <c r="O61" s="46">
        <f t="shared" si="43"/>
        <v>-1.3326724168649662E-9</v>
      </c>
      <c r="P61" s="31">
        <f t="shared" si="50"/>
        <v>1.3326724168649662E-9</v>
      </c>
      <c r="Q61" s="4">
        <f t="shared" si="44"/>
        <v>218.24944836050213</v>
      </c>
      <c r="R61" s="32">
        <f t="shared" si="45"/>
        <v>13.740217648905862</v>
      </c>
      <c r="S61" s="32">
        <f t="shared" si="46"/>
        <v>527.25237167672628</v>
      </c>
      <c r="T61" s="32">
        <f t="shared" si="47"/>
        <v>23.451519054374227</v>
      </c>
    </row>
    <row r="62" spans="1:32">
      <c r="F62" s="32">
        <f t="shared" si="36"/>
        <v>0.18079507690025079</v>
      </c>
      <c r="G62" s="32">
        <f t="shared" si="37"/>
        <v>1.0801484338424741E-2</v>
      </c>
      <c r="H62" s="32">
        <f t="shared" si="48"/>
        <v>5.9744349921564473E-2</v>
      </c>
      <c r="I62" s="32">
        <f t="shared" si="38"/>
        <v>7.8775804095727811</v>
      </c>
      <c r="J62" s="30">
        <f t="shared" si="39"/>
        <v>0.99741251362233951</v>
      </c>
      <c r="K62" s="4">
        <f t="shared" si="40"/>
        <v>0.13707991500722214</v>
      </c>
      <c r="L62" s="31">
        <f t="shared" si="49"/>
        <v>0.15885586323833153</v>
      </c>
      <c r="M62" s="4">
        <f t="shared" si="41"/>
        <v>0.18457594340024105</v>
      </c>
      <c r="N62" s="4">
        <f t="shared" si="42"/>
        <v>0.15581604913436697</v>
      </c>
      <c r="O62" s="46">
        <f t="shared" si="43"/>
        <v>-3.1107065256996691E-7</v>
      </c>
      <c r="P62" s="31">
        <f t="shared" si="50"/>
        <v>3.1107065256996691E-7</v>
      </c>
      <c r="Q62" s="4">
        <f t="shared" si="44"/>
        <v>250.62586665830131</v>
      </c>
      <c r="R62" s="32">
        <f t="shared" si="45"/>
        <v>14.973479477028913</v>
      </c>
      <c r="S62" s="32">
        <f t="shared" si="46"/>
        <v>632.73426850265071</v>
      </c>
      <c r="T62" s="32">
        <f t="shared" si="47"/>
        <v>28.076488106766593</v>
      </c>
    </row>
    <row r="63" spans="1:32">
      <c r="F63" s="32">
        <f t="shared" si="36"/>
        <v>0.18146469106324292</v>
      </c>
      <c r="G63" s="32">
        <f t="shared" si="37"/>
        <v>1.0626328165008215E-2</v>
      </c>
      <c r="H63" s="32">
        <f t="shared" si="48"/>
        <v>5.8558654594159001E-2</v>
      </c>
      <c r="I63" s="32">
        <f t="shared" si="38"/>
        <v>7.8775804095727828</v>
      </c>
      <c r="J63" s="30">
        <f t="shared" si="39"/>
        <v>0.99697816646927351</v>
      </c>
      <c r="K63" s="4">
        <f t="shared" si="40"/>
        <v>0.14604332648441495</v>
      </c>
      <c r="L63" s="31">
        <f t="shared" si="49"/>
        <v>0.17101959737978395</v>
      </c>
      <c r="M63" s="4">
        <f t="shared" si="41"/>
        <v>0.17225833968993029</v>
      </c>
      <c r="N63" s="4">
        <f t="shared" si="42"/>
        <v>0.14694571482894608</v>
      </c>
      <c r="O63" s="46">
        <f t="shared" si="43"/>
        <v>-7.9441539861946353E-6</v>
      </c>
      <c r="P63" s="31">
        <f t="shared" si="50"/>
        <v>7.9441539861946353E-6</v>
      </c>
      <c r="Q63" s="4">
        <f t="shared" si="44"/>
        <v>279.14063253920705</v>
      </c>
      <c r="R63" s="32">
        <f t="shared" si="45"/>
        <v>16.346099884058489</v>
      </c>
      <c r="S63" s="32">
        <f t="shared" si="46"/>
        <v>733.28909503738942</v>
      </c>
      <c r="T63" s="32">
        <f t="shared" si="47"/>
        <v>32.430933791020877</v>
      </c>
    </row>
    <row r="64" spans="1:32">
      <c r="F64" s="32">
        <f t="shared" si="36"/>
        <v>0.18120200821191368</v>
      </c>
      <c r="G64" s="32">
        <f t="shared" si="37"/>
        <v>1.0451498279634302E-2</v>
      </c>
      <c r="H64" s="32">
        <f t="shared" si="48"/>
        <v>5.7678711084765653E-2</v>
      </c>
      <c r="I64" s="32">
        <f t="shared" si="38"/>
        <v>7.8775804095727828</v>
      </c>
      <c r="J64" s="30">
        <f t="shared" si="39"/>
        <v>0.9964686522803381</v>
      </c>
      <c r="K64" s="4">
        <f t="shared" si="40"/>
        <v>0.15446866669787229</v>
      </c>
      <c r="L64" s="31">
        <f t="shared" si="49"/>
        <v>0.18268828204699672</v>
      </c>
      <c r="M64" s="4">
        <f t="shared" si="41"/>
        <v>0.16118674372189204</v>
      </c>
      <c r="N64" s="4">
        <f t="shared" si="42"/>
        <v>0.13881207703529966</v>
      </c>
      <c r="O64" s="46">
        <f t="shared" si="43"/>
        <v>-3.8146002342420715E-6</v>
      </c>
      <c r="P64" s="31">
        <f t="shared" si="50"/>
        <v>3.8146002342420715E-6</v>
      </c>
      <c r="Q64" s="4">
        <f t="shared" si="44"/>
        <v>308.70308823600061</v>
      </c>
      <c r="R64" s="32">
        <f t="shared" si="45"/>
        <v>17.805596237339198</v>
      </c>
      <c r="S64" s="32">
        <f t="shared" si="46"/>
        <v>839.43736943821318</v>
      </c>
      <c r="T64" s="32">
        <f t="shared" si="47"/>
        <v>37.062462144621804</v>
      </c>
    </row>
    <row r="65" spans="6:20">
      <c r="F65" s="32">
        <f t="shared" si="36"/>
        <v>0.18018158197355236</v>
      </c>
      <c r="G65" s="32">
        <f t="shared" si="37"/>
        <v>1.0277288927071552E-2</v>
      </c>
      <c r="H65" s="32">
        <f t="shared" si="48"/>
        <v>5.7038509788309474E-2</v>
      </c>
      <c r="I65" s="32">
        <f t="shared" si="38"/>
        <v>7.8775804095727811</v>
      </c>
      <c r="J65" s="30">
        <f t="shared" si="39"/>
        <v>0.99587129608804148</v>
      </c>
      <c r="K65" s="4">
        <f t="shared" si="40"/>
        <v>0.16239646490918333</v>
      </c>
      <c r="L65" s="31">
        <f t="shared" si="49"/>
        <v>0.19388225825906477</v>
      </c>
      <c r="M65" s="4">
        <f t="shared" si="41"/>
        <v>0.1512069929837408</v>
      </c>
      <c r="N65" s="4">
        <f t="shared" si="42"/>
        <v>0.13134648582340255</v>
      </c>
      <c r="O65" s="46">
        <f t="shared" si="43"/>
        <v>-2.0808565093233256E-8</v>
      </c>
      <c r="P65" s="31">
        <f t="shared" si="50"/>
        <v>2.0808565093233256E-8</v>
      </c>
      <c r="Q65" s="4">
        <f t="shared" si="44"/>
        <v>339.26392031621657</v>
      </c>
      <c r="R65" s="32">
        <f t="shared" si="45"/>
        <v>19.351108439776766</v>
      </c>
      <c r="S65" s="32">
        <f t="shared" si="46"/>
        <v>950.8297345709816</v>
      </c>
      <c r="T65" s="32">
        <f t="shared" si="47"/>
        <v>41.962176832338344</v>
      </c>
    </row>
    <row r="66" spans="6:20">
      <c r="F66" s="32">
        <f t="shared" si="36"/>
        <v>0.17855223018136665</v>
      </c>
      <c r="G66" s="32">
        <f t="shared" si="37"/>
        <v>1.010394607870709E-2</v>
      </c>
      <c r="H66" s="32">
        <f t="shared" si="48"/>
        <v>5.6588181891897293E-2</v>
      </c>
      <c r="I66" s="32">
        <f t="shared" si="38"/>
        <v>7.8775804095727828</v>
      </c>
      <c r="J66" s="30">
        <f t="shared" si="39"/>
        <v>0.99517123712793776</v>
      </c>
      <c r="K66" s="4">
        <f t="shared" si="40"/>
        <v>0.16986645896179894</v>
      </c>
      <c r="L66" s="31">
        <f t="shared" si="49"/>
        <v>0.204625461524367</v>
      </c>
      <c r="M66" s="4">
        <f t="shared" si="41"/>
        <v>0.1421868984636617</v>
      </c>
      <c r="N66" s="4">
        <f t="shared" si="42"/>
        <v>0.1244865430122821</v>
      </c>
      <c r="O66" s="46">
        <f t="shared" si="43"/>
        <v>-1.9305570082561729E-6</v>
      </c>
      <c r="P66" s="31">
        <f t="shared" si="50"/>
        <v>1.9305570082561729E-6</v>
      </c>
      <c r="Q66" s="4">
        <f t="shared" si="44"/>
        <v>370.77639756135488</v>
      </c>
      <c r="R66" s="32">
        <f t="shared" si="45"/>
        <v>20.981562226424376</v>
      </c>
      <c r="S66" s="32">
        <f t="shared" si="46"/>
        <v>1067.1393444107168</v>
      </c>
      <c r="T66" s="32">
        <f t="shared" si="47"/>
        <v>47.121801509153968</v>
      </c>
    </row>
    <row r="67" spans="6:20">
      <c r="F67" s="32">
        <f t="shared" si="36"/>
        <v>0.17643357805961521</v>
      </c>
      <c r="G67" s="32">
        <f t="shared" si="37"/>
        <v>9.9316726964169665E-3</v>
      </c>
      <c r="H67" s="32">
        <f t="shared" si="48"/>
        <v>5.6291284264841868E-2</v>
      </c>
      <c r="I67" s="32">
        <f t="shared" si="38"/>
        <v>7.8775804095727828</v>
      </c>
      <c r="J67" s="30">
        <f t="shared" si="39"/>
        <v>0.99435105869558138</v>
      </c>
      <c r="K67" s="4">
        <f t="shared" si="40"/>
        <v>0.17691029892725038</v>
      </c>
      <c r="L67" s="31">
        <f t="shared" si="49"/>
        <v>0.21493440957489759</v>
      </c>
      <c r="M67" s="4">
        <f t="shared" si="41"/>
        <v>0.13400886760135217</v>
      </c>
      <c r="N67" s="4">
        <f t="shared" si="42"/>
        <v>0.11817268050540627</v>
      </c>
      <c r="O67" s="46">
        <f t="shared" si="43"/>
        <v>-5.6619334132257393E-7</v>
      </c>
      <c r="P67" s="31">
        <f t="shared" si="50"/>
        <v>5.6619334132257393E-7</v>
      </c>
      <c r="Q67" s="4">
        <f t="shared" si="44"/>
        <v>403.18278079270652</v>
      </c>
      <c r="R67" s="32">
        <f t="shared" si="45"/>
        <v>22.695676524291667</v>
      </c>
      <c r="S67" s="32">
        <f t="shared" si="46"/>
        <v>1188.0194979456028</v>
      </c>
      <c r="T67" s="32">
        <f t="shared" si="47"/>
        <v>52.532109813858902</v>
      </c>
    </row>
    <row r="68" spans="6:20">
      <c r="F68" s="32">
        <f t="shared" si="36"/>
        <v>0.17394120279881187</v>
      </c>
      <c r="G68" s="32">
        <f t="shared" si="37"/>
        <v>9.7944851736047282E-3</v>
      </c>
      <c r="H68" s="32">
        <f t="shared" si="48"/>
        <v>5.6309172387024743E-2</v>
      </c>
      <c r="I68" s="32">
        <f t="shared" si="38"/>
        <v>7.8775804095727828</v>
      </c>
      <c r="J68" s="30">
        <f t="shared" si="39"/>
        <v>0.9933903541263619</v>
      </c>
      <c r="K68" s="4">
        <f t="shared" si="40"/>
        <v>0.18313641520756499</v>
      </c>
      <c r="L68" s="31">
        <f t="shared" si="49"/>
        <v>0.22419461292805692</v>
      </c>
      <c r="M68" s="4">
        <f t="shared" si="41"/>
        <v>0.12609040610652636</v>
      </c>
      <c r="N68" s="4">
        <f t="shared" si="42"/>
        <v>0.11197183229940279</v>
      </c>
      <c r="O68" s="46">
        <f t="shared" si="43"/>
        <v>-7.0168534394010607E-7</v>
      </c>
      <c r="P68" s="31">
        <f t="shared" si="50"/>
        <v>7.0168534394010607E-7</v>
      </c>
      <c r="Q68" s="4">
        <f t="shared" si="44"/>
        <v>434.79499212613911</v>
      </c>
      <c r="R68" s="32">
        <f t="shared" si="45"/>
        <v>24.482946164645831</v>
      </c>
      <c r="S68" s="32">
        <f t="shared" si="46"/>
        <v>1308.5620392144306</v>
      </c>
      <c r="T68" s="32">
        <f t="shared" si="47"/>
        <v>57.949107905152147</v>
      </c>
    </row>
    <row r="69" spans="6:20">
      <c r="F69" s="32">
        <f t="shared" si="36"/>
        <v>0.17111471909260928</v>
      </c>
      <c r="G69" s="32">
        <f t="shared" si="37"/>
        <v>9.6582879983309576E-3</v>
      </c>
      <c r="H69" s="32">
        <f t="shared" si="48"/>
        <v>5.6443350107735497E-2</v>
      </c>
      <c r="I69" s="32">
        <f t="shared" si="38"/>
        <v>7.8775804095727828</v>
      </c>
      <c r="J69" s="30">
        <f t="shared" si="39"/>
        <v>0.99226521792052169</v>
      </c>
      <c r="K69" s="4">
        <f t="shared" si="40"/>
        <v>0.18897276278238295</v>
      </c>
      <c r="L69" s="31">
        <f t="shared" si="49"/>
        <v>0.2330042125720585</v>
      </c>
      <c r="M69" s="4">
        <f t="shared" si="41"/>
        <v>0.11888829681477643</v>
      </c>
      <c r="N69" s="4">
        <f t="shared" si="42"/>
        <v>0.10625573361811425</v>
      </c>
      <c r="O69" s="46">
        <f t="shared" si="43"/>
        <v>-1.8339693208524466E-8</v>
      </c>
      <c r="P69" s="31">
        <f t="shared" si="50"/>
        <v>1.8339693208524466E-8</v>
      </c>
      <c r="Q69" s="4">
        <f t="shared" si="44"/>
        <v>466.92643375372768</v>
      </c>
      <c r="R69" s="32">
        <f t="shared" si="45"/>
        <v>26.354892174918017</v>
      </c>
      <c r="S69" s="32">
        <f t="shared" si="46"/>
        <v>1432.0455953184228</v>
      </c>
      <c r="T69" s="32">
        <f t="shared" si="47"/>
        <v>63.550747914768621</v>
      </c>
    </row>
    <row r="70" spans="6:20">
      <c r="F70" s="32">
        <f t="shared" si="36"/>
        <v>0.16802760870953079</v>
      </c>
      <c r="G70" s="32">
        <f t="shared" si="37"/>
        <v>9.5231723716688622E-3</v>
      </c>
      <c r="H70" s="32">
        <f t="shared" si="48"/>
        <v>5.6676235797246649E-2</v>
      </c>
      <c r="I70" s="32">
        <f t="shared" si="38"/>
        <v>7.8775804095727828</v>
      </c>
      <c r="J70" s="30">
        <f t="shared" si="39"/>
        <v>0.99094764906370658</v>
      </c>
      <c r="K70" s="4">
        <f t="shared" si="40"/>
        <v>0.19445279266849894</v>
      </c>
      <c r="L70" s="31">
        <f t="shared" si="49"/>
        <v>0.24139217528002324</v>
      </c>
      <c r="M70" s="4">
        <f t="shared" si="41"/>
        <v>0.11232186698314037</v>
      </c>
      <c r="N70" s="4">
        <f t="shared" si="42"/>
        <v>0.10097964475676613</v>
      </c>
      <c r="O70" s="46">
        <f t="shared" si="43"/>
        <v>-1.1259990939649356E-8</v>
      </c>
      <c r="P70" s="31">
        <f t="shared" si="50"/>
        <v>1.1259990939649356E-8</v>
      </c>
      <c r="Q70" s="4">
        <f t="shared" si="44"/>
        <v>499.51445372095253</v>
      </c>
      <c r="R70" s="32">
        <f t="shared" si="45"/>
        <v>28.310598963221558</v>
      </c>
      <c r="S70" s="32">
        <f t="shared" si="46"/>
        <v>1558.1228738169862</v>
      </c>
      <c r="T70" s="32">
        <f t="shared" si="47"/>
        <v>69.326277135044165</v>
      </c>
    </row>
    <row r="71" spans="6:20">
      <c r="F71" s="32">
        <f t="shared" si="36"/>
        <v>0.16473890480860537</v>
      </c>
      <c r="G71" s="32">
        <f t="shared" si="37"/>
        <v>9.3892101179701929E-3</v>
      </c>
      <c r="H71" s="32">
        <f t="shared" si="48"/>
        <v>5.6994491549392248E-2</v>
      </c>
      <c r="I71" s="32">
        <f t="shared" si="38"/>
        <v>7.8775804095727811</v>
      </c>
      <c r="J71" s="30">
        <f t="shared" si="39"/>
        <v>0.98940485123271471</v>
      </c>
      <c r="K71" s="4">
        <f t="shared" si="40"/>
        <v>0.19960604080146621</v>
      </c>
      <c r="L71" s="31">
        <f t="shared" si="49"/>
        <v>0.24938474173560685</v>
      </c>
      <c r="M71" s="4">
        <f t="shared" si="41"/>
        <v>0.10632068730545749</v>
      </c>
      <c r="N71" s="4">
        <f t="shared" si="42"/>
        <v>9.6102955070297924E-2</v>
      </c>
      <c r="O71" s="46">
        <f t="shared" si="43"/>
        <v>-7.9384281370664667E-9</v>
      </c>
      <c r="P71" s="31">
        <f t="shared" si="50"/>
        <v>7.9384281370664667E-9</v>
      </c>
      <c r="Q71" s="4">
        <f t="shared" si="44"/>
        <v>532.49074044420331</v>
      </c>
      <c r="R71" s="32">
        <f t="shared" si="45"/>
        <v>30.349039006376767</v>
      </c>
      <c r="S71" s="32">
        <f t="shared" si="46"/>
        <v>1686.4399252220189</v>
      </c>
      <c r="T71" s="32">
        <f t="shared" si="47"/>
        <v>75.264481503856786</v>
      </c>
    </row>
    <row r="72" spans="6:20">
      <c r="F72" s="32">
        <f t="shared" si="36"/>
        <v>0.16129669498973967</v>
      </c>
      <c r="G72" s="32">
        <f t="shared" si="37"/>
        <v>9.2564566117697041E-3</v>
      </c>
      <c r="H72" s="32">
        <f t="shared" si="48"/>
        <v>5.7387763663468254E-2</v>
      </c>
      <c r="I72" s="32">
        <f t="shared" si="38"/>
        <v>7.8775804095727811</v>
      </c>
      <c r="J72" s="30">
        <f t="shared" si="39"/>
        <v>0.98759841172760809</v>
      </c>
      <c r="K72" s="4">
        <f t="shared" si="40"/>
        <v>0.20446023897180221</v>
      </c>
      <c r="L72" s="31">
        <f t="shared" si="49"/>
        <v>0.25700819618059939</v>
      </c>
      <c r="M72" s="4">
        <f t="shared" si="41"/>
        <v>0.10082397130453659</v>
      </c>
      <c r="N72" s="4">
        <f t="shared" si="42"/>
        <v>9.158954922198384E-2</v>
      </c>
      <c r="O72" s="46">
        <f t="shared" si="43"/>
        <v>-2.8226463399949608E-7</v>
      </c>
      <c r="P72" s="31">
        <f t="shared" si="50"/>
        <v>2.8226463399949608E-7</v>
      </c>
      <c r="Q72" s="4">
        <f t="shared" si="44"/>
        <v>565.78394228423406</v>
      </c>
      <c r="R72" s="32">
        <f t="shared" si="45"/>
        <v>32.46907516439299</v>
      </c>
      <c r="S72" s="32">
        <f t="shared" si="46"/>
        <v>1816.6425589603634</v>
      </c>
      <c r="T72" s="32">
        <f t="shared" si="47"/>
        <v>81.35391959565618</v>
      </c>
    </row>
    <row r="73" spans="6:20">
      <c r="F73" s="32">
        <f t="shared" si="36"/>
        <v>0.15846416087351098</v>
      </c>
      <c r="G73" s="32">
        <f t="shared" si="37"/>
        <v>9.152730741537201E-3</v>
      </c>
      <c r="H73" s="32">
        <f t="shared" si="48"/>
        <v>5.7758995416276361E-2</v>
      </c>
      <c r="I73" s="32">
        <f t="shared" si="38"/>
        <v>7.8775804095727828</v>
      </c>
      <c r="J73" s="30">
        <f t="shared" si="39"/>
        <v>0.98548333749917416</v>
      </c>
      <c r="K73" s="4">
        <f t="shared" si="40"/>
        <v>0.2089227365659711</v>
      </c>
      <c r="L73" s="31">
        <f t="shared" si="49"/>
        <v>0.26409902827828402</v>
      </c>
      <c r="M73" s="4">
        <f t="shared" si="41"/>
        <v>9.5658049774813597E-2</v>
      </c>
      <c r="N73" s="4">
        <f t="shared" si="42"/>
        <v>8.7306481976264241E-2</v>
      </c>
      <c r="O73" s="46">
        <f t="shared" si="43"/>
        <v>-1.7524755251407953E-6</v>
      </c>
      <c r="P73" s="31">
        <f t="shared" si="50"/>
        <v>1.7524755251407953E-6</v>
      </c>
      <c r="Q73" s="4">
        <f t="shared" si="44"/>
        <v>598.66949649692219</v>
      </c>
      <c r="R73" s="32">
        <f t="shared" si="45"/>
        <v>34.578548704030204</v>
      </c>
      <c r="S73" s="32">
        <f t="shared" si="46"/>
        <v>1946.5406195300573</v>
      </c>
      <c r="T73" s="32">
        <f t="shared" si="47"/>
        <v>87.462300384152911</v>
      </c>
    </row>
    <row r="74" spans="6:20">
      <c r="F74" s="32">
        <f t="shared" si="36"/>
        <v>0.15550060459645434</v>
      </c>
      <c r="G74" s="32">
        <f t="shared" si="37"/>
        <v>9.0499753096517661E-3</v>
      </c>
      <c r="H74" s="32">
        <f t="shared" si="48"/>
        <v>5.8198971850544942E-2</v>
      </c>
      <c r="I74" s="32">
        <f t="shared" si="38"/>
        <v>7.8775804095727828</v>
      </c>
      <c r="J74" s="30">
        <f t="shared" si="39"/>
        <v>0.98300692235387688</v>
      </c>
      <c r="K74" s="4">
        <f t="shared" si="40"/>
        <v>0.21313270017030689</v>
      </c>
      <c r="L74" s="31">
        <f t="shared" si="49"/>
        <v>0.27086231721211013</v>
      </c>
      <c r="M74" s="4">
        <f t="shared" si="41"/>
        <v>9.0914666234006139E-2</v>
      </c>
      <c r="N74" s="4">
        <f t="shared" si="42"/>
        <v>8.3338018131020833E-2</v>
      </c>
      <c r="O74" s="46">
        <f t="shared" si="43"/>
        <v>-3.2406967054310343E-7</v>
      </c>
      <c r="P74" s="31">
        <f t="shared" si="50"/>
        <v>3.2406967054310343E-7</v>
      </c>
      <c r="Q74" s="4">
        <f t="shared" si="44"/>
        <v>631.66305636699485</v>
      </c>
      <c r="R74" s="32">
        <f t="shared" si="45"/>
        <v>36.762140436531915</v>
      </c>
      <c r="S74" s="32">
        <f t="shared" si="46"/>
        <v>2077.3629360962677</v>
      </c>
      <c r="T74" s="32">
        <f t="shared" si="47"/>
        <v>93.683813773300926</v>
      </c>
    </row>
    <row r="75" spans="6:20">
      <c r="F75" s="32">
        <f t="shared" si="36"/>
        <v>0.1524319246530596</v>
      </c>
      <c r="G75" s="32">
        <f t="shared" si="37"/>
        <v>8.9482025951211474E-3</v>
      </c>
      <c r="H75" s="32">
        <f t="shared" si="48"/>
        <v>5.8702943071063163E-2</v>
      </c>
      <c r="I75" s="32">
        <f t="shared" si="38"/>
        <v>7.8775804095727811</v>
      </c>
      <c r="J75" s="30">
        <f t="shared" si="39"/>
        <v>0.98010741404155322</v>
      </c>
      <c r="K75" s="4">
        <f t="shared" si="40"/>
        <v>0.21711613833835497</v>
      </c>
      <c r="L75" s="31">
        <f t="shared" si="49"/>
        <v>0.27732866772541864</v>
      </c>
      <c r="M75" s="4">
        <f t="shared" si="41"/>
        <v>8.6552759435405413E-2</v>
      </c>
      <c r="N75" s="4">
        <f t="shared" si="42"/>
        <v>7.9658128594123634E-2</v>
      </c>
      <c r="O75" s="46">
        <f t="shared" si="43"/>
        <v>-2.6074236758599767E-7</v>
      </c>
      <c r="P75" s="31">
        <f t="shared" si="50"/>
        <v>2.6074236758599767E-7</v>
      </c>
      <c r="Q75" s="4">
        <f t="shared" si="44"/>
        <v>664.68331493322103</v>
      </c>
      <c r="R75" s="32">
        <f t="shared" si="45"/>
        <v>39.018866796810421</v>
      </c>
      <c r="S75" s="32">
        <f t="shared" si="46"/>
        <v>2208.7395013475311</v>
      </c>
      <c r="T75" s="32">
        <f t="shared" si="47"/>
        <v>100.00597146495099</v>
      </c>
    </row>
    <row r="76" spans="6:20">
      <c r="F76" s="32">
        <f t="shared" si="36"/>
        <v>0.14927468708966968</v>
      </c>
      <c r="G76" s="32">
        <f t="shared" si="37"/>
        <v>8.8474191016725094E-3</v>
      </c>
      <c r="H76" s="32">
        <f t="shared" si="48"/>
        <v>5.9269386351872524E-2</v>
      </c>
      <c r="I76" s="32">
        <f t="shared" si="38"/>
        <v>7.8775804095727828</v>
      </c>
      <c r="J76" s="30">
        <f t="shared" si="39"/>
        <v>0.97671244305786298</v>
      </c>
      <c r="K76" s="4">
        <f t="shared" si="40"/>
        <v>0.22089220035239121</v>
      </c>
      <c r="L76" s="31">
        <f t="shared" si="49"/>
        <v>0.28351943139614438</v>
      </c>
      <c r="M76" s="4">
        <f t="shared" si="41"/>
        <v>8.2534861051560701E-2</v>
      </c>
      <c r="N76" s="4">
        <f t="shared" si="42"/>
        <v>7.6242220016256468E-2</v>
      </c>
      <c r="O76" s="46">
        <f t="shared" si="43"/>
        <v>-1.0600977873309603E-9</v>
      </c>
      <c r="P76" s="31">
        <f t="shared" si="50"/>
        <v>1.0600977873309603E-9</v>
      </c>
      <c r="Q76" s="4">
        <f t="shared" si="44"/>
        <v>697.62328567699217</v>
      </c>
      <c r="R76" s="32">
        <f t="shared" si="45"/>
        <v>41.347704046852385</v>
      </c>
      <c r="S76" s="32">
        <f t="shared" si="46"/>
        <v>2340.2150308415858</v>
      </c>
      <c r="T76" s="32">
        <f t="shared" si="47"/>
        <v>106.4129081270201</v>
      </c>
    </row>
    <row r="77" spans="6:20">
      <c r="F77" s="32">
        <f t="shared" si="36"/>
        <v>0.14604169463995872</v>
      </c>
      <c r="G77" s="32">
        <f t="shared" si="37"/>
        <v>8.7476265720893946E-3</v>
      </c>
      <c r="H77" s="32">
        <f t="shared" si="48"/>
        <v>5.9898144797998952E-2</v>
      </c>
      <c r="I77" s="32">
        <f t="shared" si="38"/>
        <v>7.8775804095727811</v>
      </c>
      <c r="J77" s="30">
        <f t="shared" si="39"/>
        <v>0.97273716601142535</v>
      </c>
      <c r="K77" s="4">
        <f t="shared" si="40"/>
        <v>0.22448093747731729</v>
      </c>
      <c r="L77" s="31">
        <f t="shared" si="49"/>
        <v>0.28945895507339847</v>
      </c>
      <c r="M77" s="4">
        <f t="shared" si="41"/>
        <v>7.8829017138404484E-2</v>
      </c>
      <c r="N77" s="4">
        <f t="shared" si="42"/>
        <v>7.3069055323983181E-2</v>
      </c>
      <c r="O77" s="46">
        <f t="shared" si="43"/>
        <v>-7.3064785099941076E-7</v>
      </c>
      <c r="P77" s="31">
        <f t="shared" si="50"/>
        <v>7.3064785099941076E-7</v>
      </c>
      <c r="Q77" s="4">
        <f t="shared" si="44"/>
        <v>730.36633253621824</v>
      </c>
      <c r="R77" s="32">
        <f t="shared" si="45"/>
        <v>43.747588341837847</v>
      </c>
      <c r="S77" s="32">
        <f t="shared" si="46"/>
        <v>2471.302108842181</v>
      </c>
      <c r="T77" s="32">
        <f t="shared" si="47"/>
        <v>112.88734832303632</v>
      </c>
    </row>
    <row r="78" spans="6:20">
      <c r="F78" s="32">
        <f t="shared" si="36"/>
        <v>0.14392460308367297</v>
      </c>
      <c r="G78" s="32">
        <f t="shared" si="37"/>
        <v>8.6731164866254117E-3</v>
      </c>
      <c r="H78" s="32">
        <f t="shared" si="48"/>
        <v>6.0261527916690871E-2</v>
      </c>
      <c r="I78" s="32">
        <f t="shared" si="38"/>
        <v>7.8775804095727828</v>
      </c>
      <c r="J78" s="30">
        <f t="shared" si="39"/>
        <v>0.96808206437371758</v>
      </c>
      <c r="K78" s="4">
        <f t="shared" si="40"/>
        <v>0.22785496426728849</v>
      </c>
      <c r="L78" s="31">
        <f t="shared" si="49"/>
        <v>0.29509347819748666</v>
      </c>
      <c r="M78" s="4">
        <f t="shared" si="41"/>
        <v>7.5316653584693291E-2</v>
      </c>
      <c r="N78" s="4">
        <f t="shared" si="42"/>
        <v>7.0041371844857481E-2</v>
      </c>
      <c r="O78" s="46">
        <f t="shared" si="43"/>
        <v>-1.1425496604378083E-7</v>
      </c>
      <c r="P78" s="31">
        <f t="shared" si="50"/>
        <v>1.1425496604378083E-7</v>
      </c>
      <c r="Q78" s="4">
        <f t="shared" si="44"/>
        <v>762.29248577074634</v>
      </c>
      <c r="R78" s="32">
        <f t="shared" si="45"/>
        <v>45.936909911957507</v>
      </c>
      <c r="S78" s="32">
        <f t="shared" si="46"/>
        <v>2600.3614982245317</v>
      </c>
      <c r="T78" s="32">
        <f t="shared" si="47"/>
        <v>119.25650741916461</v>
      </c>
    </row>
    <row r="79" spans="6:20">
      <c r="F79" s="32">
        <f t="shared" si="36"/>
        <v>0.1416948261351281</v>
      </c>
      <c r="G79" s="32">
        <f t="shared" si="37"/>
        <v>8.5993871706085325E-3</v>
      </c>
      <c r="H79" s="32">
        <f t="shared" si="48"/>
        <v>6.0689493082885584E-2</v>
      </c>
      <c r="I79" s="32">
        <f t="shared" si="38"/>
        <v>7.8775804095727828</v>
      </c>
      <c r="J79" s="30">
        <f t="shared" si="39"/>
        <v>0.96263032287721195</v>
      </c>
      <c r="K79" s="4">
        <f t="shared" si="40"/>
        <v>0.23108309375669686</v>
      </c>
      <c r="L79" s="31">
        <f t="shared" si="49"/>
        <v>0.30053064496357534</v>
      </c>
      <c r="M79" s="4">
        <f t="shared" si="41"/>
        <v>7.2074959247845072E-2</v>
      </c>
      <c r="N79" s="4">
        <f t="shared" si="42"/>
        <v>6.7229402782070388E-2</v>
      </c>
      <c r="O79" s="46">
        <f t="shared" si="43"/>
        <v>-1.6400036995101175E-8</v>
      </c>
      <c r="P79" s="31">
        <f t="shared" si="50"/>
        <v>1.6400036995101175E-8</v>
      </c>
      <c r="Q79" s="4">
        <f t="shared" si="44"/>
        <v>793.74187281183333</v>
      </c>
      <c r="R79" s="32">
        <f t="shared" si="45"/>
        <v>48.171791899610405</v>
      </c>
      <c r="S79" s="32">
        <f t="shared" si="46"/>
        <v>2727.8739594693302</v>
      </c>
      <c r="T79" s="32">
        <f t="shared" si="47"/>
        <v>125.63903931127084</v>
      </c>
    </row>
    <row r="80" spans="6:20">
      <c r="F80" s="32">
        <f t="shared" si="36"/>
        <v>0.13934982904580764</v>
      </c>
      <c r="G80" s="32">
        <f t="shared" si="37"/>
        <v>8.5264232388216118E-3</v>
      </c>
      <c r="H80" s="32">
        <f t="shared" si="48"/>
        <v>6.1187181191437061E-2</v>
      </c>
      <c r="I80" s="32">
        <f t="shared" si="38"/>
        <v>7.8775804095727828</v>
      </c>
      <c r="J80" s="30">
        <f t="shared" si="39"/>
        <v>0.95624468841689891</v>
      </c>
      <c r="K80" s="4">
        <f t="shared" si="40"/>
        <v>0.23418194696866132</v>
      </c>
      <c r="L80" s="31">
        <f t="shared" si="49"/>
        <v>0.30579319205351529</v>
      </c>
      <c r="M80" s="4">
        <f t="shared" si="41"/>
        <v>6.9081459071791057E-2</v>
      </c>
      <c r="N80" s="4">
        <f t="shared" si="42"/>
        <v>6.4617582210966112E-2</v>
      </c>
      <c r="O80" s="46">
        <f t="shared" si="43"/>
        <v>-9.3217031871262179E-9</v>
      </c>
      <c r="P80" s="31">
        <f t="shared" si="50"/>
        <v>9.3217031871262179E-9</v>
      </c>
      <c r="Q80" s="4">
        <f t="shared" si="44"/>
        <v>824.5320892380746</v>
      </c>
      <c r="R80" s="32">
        <f t="shared" si="45"/>
        <v>50.450794342364226</v>
      </c>
      <c r="S80" s="32">
        <f t="shared" si="46"/>
        <v>2853.1149926556154</v>
      </c>
      <c r="T80" s="32">
        <f t="shared" si="47"/>
        <v>132.00789383947654</v>
      </c>
    </row>
    <row r="81" spans="6:20">
      <c r="F81" s="32">
        <f t="shared" si="36"/>
        <v>0.13688426026707853</v>
      </c>
      <c r="G81" s="32">
        <f t="shared" si="37"/>
        <v>8.45420852562229E-3</v>
      </c>
      <c r="H81" s="32">
        <f t="shared" si="48"/>
        <v>6.1761728551749176E-2</v>
      </c>
      <c r="I81" s="32">
        <f t="shared" si="38"/>
        <v>7.8775804095727828</v>
      </c>
      <c r="J81" s="30">
        <f t="shared" si="39"/>
        <v>0.94876367626959623</v>
      </c>
      <c r="K81" s="4">
        <f t="shared" si="40"/>
        <v>0.23717024023996572</v>
      </c>
      <c r="L81" s="31">
        <f t="shared" si="49"/>
        <v>0.31090847886502632</v>
      </c>
      <c r="M81" s="4">
        <f t="shared" si="41"/>
        <v>6.6317380917722352E-2</v>
      </c>
      <c r="N81" s="4">
        <f t="shared" si="42"/>
        <v>6.2192910013945869E-2</v>
      </c>
      <c r="O81" s="46">
        <f t="shared" si="43"/>
        <v>-2.0631887702737828E-6</v>
      </c>
      <c r="P81" s="31">
        <f t="shared" si="50"/>
        <v>2.0631887702737828E-6</v>
      </c>
      <c r="Q81" s="4">
        <f t="shared" si="44"/>
        <v>854.45300395624224</v>
      </c>
      <c r="R81" s="32">
        <f t="shared" si="45"/>
        <v>52.7724944905721</v>
      </c>
      <c r="S81" s="32">
        <f t="shared" si="46"/>
        <v>2975.2560422695442</v>
      </c>
      <c r="T81" s="32">
        <f t="shared" si="47"/>
        <v>138.33184343783677</v>
      </c>
    </row>
    <row r="82" spans="6:20">
      <c r="F82" s="32">
        <f t="shared" si="36"/>
        <v>0.13428506919463892</v>
      </c>
      <c r="G82" s="32">
        <f t="shared" si="37"/>
        <v>8.3827263474426719E-3</v>
      </c>
      <c r="H82" s="32">
        <f t="shared" si="48"/>
        <v>6.2424857787371467E-2</v>
      </c>
      <c r="I82" s="32">
        <f t="shared" si="38"/>
        <v>7.8775804095727828</v>
      </c>
      <c r="J82" s="30">
        <f t="shared" si="39"/>
        <v>0.939996939581492</v>
      </c>
      <c r="K82" s="4">
        <f t="shared" si="40"/>
        <v>0.24005994469941949</v>
      </c>
      <c r="L82" s="31">
        <f t="shared" si="49"/>
        <v>0.3158932642449912</v>
      </c>
      <c r="M82" s="4">
        <f t="shared" si="41"/>
        <v>6.3765374818729792E-2</v>
      </c>
      <c r="N82" s="4">
        <f t="shared" si="42"/>
        <v>5.9943081743561805E-2</v>
      </c>
      <c r="O82" s="46">
        <f t="shared" si="43"/>
        <v>-2.6708647842821343E-6</v>
      </c>
      <c r="P82" s="31">
        <f t="shared" si="50"/>
        <v>2.6708647842821343E-6</v>
      </c>
      <c r="Q82" s="4">
        <f t="shared" si="44"/>
        <v>883.22965828072006</v>
      </c>
      <c r="R82" s="32">
        <f t="shared" si="45"/>
        <v>55.135485811762642</v>
      </c>
      <c r="S82" s="32">
        <f t="shared" si="46"/>
        <v>3093.2274243230036</v>
      </c>
      <c r="T82" s="32">
        <f t="shared" si="47"/>
        <v>144.57024540454344</v>
      </c>
    </row>
    <row r="83" spans="6:20">
      <c r="F83" s="32">
        <f t="shared" si="36"/>
        <v>0.13303805657786483</v>
      </c>
      <c r="G83" s="32">
        <f t="shared" si="37"/>
        <v>8.3336326715552113E-3</v>
      </c>
      <c r="H83" s="32">
        <f t="shared" si="48"/>
        <v>6.2640968200536537E-2</v>
      </c>
      <c r="I83" s="32">
        <f t="shared" si="38"/>
        <v>7.8775804095727793</v>
      </c>
      <c r="J83" s="30">
        <f t="shared" si="39"/>
        <v>0.92971954003132595</v>
      </c>
      <c r="K83" s="4">
        <f t="shared" si="40"/>
        <v>0.24276974242755381</v>
      </c>
      <c r="L83" s="31">
        <f t="shared" si="49"/>
        <v>0.32060227387879753</v>
      </c>
      <c r="M83" s="4">
        <f t="shared" si="41"/>
        <v>6.127692194719904E-2</v>
      </c>
      <c r="N83" s="4">
        <f t="shared" si="42"/>
        <v>5.7738862195146935E-2</v>
      </c>
      <c r="O83" s="46">
        <f t="shared" si="43"/>
        <v>-2.6796793471395297E-6</v>
      </c>
      <c r="P83" s="31">
        <f t="shared" si="50"/>
        <v>2.6796793471395297E-6</v>
      </c>
      <c r="Q83" s="4">
        <f t="shared" si="44"/>
        <v>909.50627215656698</v>
      </c>
      <c r="R83" s="32">
        <f t="shared" si="45"/>
        <v>56.97235347234804</v>
      </c>
      <c r="S83" s="32">
        <f t="shared" si="46"/>
        <v>3203.1550376384607</v>
      </c>
      <c r="T83" s="32">
        <f t="shared" si="47"/>
        <v>150.32005823778226</v>
      </c>
    </row>
    <row r="84" spans="6:20">
      <c r="F84" s="32">
        <f t="shared" si="36"/>
        <v>0.13159337215281633</v>
      </c>
      <c r="G84" s="32">
        <f t="shared" si="37"/>
        <v>8.2852798681681689E-3</v>
      </c>
      <c r="H84" s="32">
        <f t="shared" si="48"/>
        <v>6.2961224662186371E-2</v>
      </c>
      <c r="I84" s="32">
        <f t="shared" si="38"/>
        <v>7.8775804095727811</v>
      </c>
      <c r="J84" s="30">
        <f t="shared" si="39"/>
        <v>0.91766473465830356</v>
      </c>
      <c r="K84" s="4">
        <f t="shared" si="40"/>
        <v>0.24541341897614635</v>
      </c>
      <c r="L84" s="31">
        <f t="shared" si="49"/>
        <v>0.32522897325202826</v>
      </c>
      <c r="M84" s="4">
        <f t="shared" si="41"/>
        <v>5.898262921500938E-2</v>
      </c>
      <c r="N84" s="4">
        <f t="shared" si="42"/>
        <v>5.5697447330870155E-2</v>
      </c>
      <c r="O84" s="46">
        <f t="shared" si="43"/>
        <v>-4.4430658230343312E-7</v>
      </c>
      <c r="P84" s="31">
        <f t="shared" si="50"/>
        <v>4.4430658230343312E-7</v>
      </c>
      <c r="Q84" s="4">
        <f t="shared" si="44"/>
        <v>933.90017514634906</v>
      </c>
      <c r="R84" s="32">
        <f t="shared" si="45"/>
        <v>58.799498739444488</v>
      </c>
      <c r="S84" s="32">
        <f t="shared" si="46"/>
        <v>3306.0560926185135</v>
      </c>
      <c r="T84" s="32">
        <f t="shared" si="47"/>
        <v>155.84396972972831</v>
      </c>
    </row>
    <row r="85" spans="6:20">
      <c r="F85" s="32">
        <f t="shared" si="36"/>
        <v>0.12992095056789238</v>
      </c>
      <c r="G85" s="32">
        <f t="shared" si="37"/>
        <v>8.2376479423116062E-3</v>
      </c>
      <c r="H85" s="32">
        <f t="shared" si="48"/>
        <v>6.3405077520633471E-2</v>
      </c>
      <c r="I85" s="32">
        <f t="shared" si="38"/>
        <v>7.8775804095727828</v>
      </c>
      <c r="J85" s="30">
        <f t="shared" si="39"/>
        <v>0.90351469501677784</v>
      </c>
      <c r="K85" s="4">
        <f t="shared" si="40"/>
        <v>0.24801810403016575</v>
      </c>
      <c r="L85" s="31">
        <f t="shared" si="49"/>
        <v>0.32981924878696151</v>
      </c>
      <c r="M85" s="4">
        <f t="shared" si="41"/>
        <v>5.6874742494215015E-2</v>
      </c>
      <c r="N85" s="4">
        <f t="shared" si="42"/>
        <v>5.3814080521965284E-2</v>
      </c>
      <c r="O85" s="46">
        <f t="shared" si="43"/>
        <v>-1.719224522522822E-6</v>
      </c>
      <c r="P85" s="31">
        <f t="shared" si="50"/>
        <v>1.719224522522822E-6</v>
      </c>
      <c r="Q85" s="4">
        <f t="shared" si="44"/>
        <v>955.98560194863217</v>
      </c>
      <c r="R85" s="32">
        <f t="shared" si="45"/>
        <v>60.614341200162478</v>
      </c>
      <c r="S85" s="32">
        <f t="shared" si="46"/>
        <v>3400.2770384674704</v>
      </c>
      <c r="T85" s="32">
        <f t="shared" si="47"/>
        <v>161.07678766582603</v>
      </c>
    </row>
    <row r="86" spans="6:20">
      <c r="F86" s="32">
        <f t="shared" si="36"/>
        <v>0.12797399921265065</v>
      </c>
      <c r="G86" s="32">
        <f t="shared" si="37"/>
        <v>8.1907175451026559E-3</v>
      </c>
      <c r="H86" s="32">
        <f t="shared" si="48"/>
        <v>6.4002981820489802E-2</v>
      </c>
      <c r="I86" s="32">
        <f t="shared" si="38"/>
        <v>7.8775804095727828</v>
      </c>
      <c r="J86" s="30">
        <f t="shared" si="39"/>
        <v>0.88688824392044308</v>
      </c>
      <c r="K86" s="4">
        <f t="shared" si="40"/>
        <v>0.2505968134533279</v>
      </c>
      <c r="L86" s="31">
        <f t="shared" si="49"/>
        <v>0.33439517999396839</v>
      </c>
      <c r="M86" s="4">
        <f t="shared" si="41"/>
        <v>5.4945447023245969E-2</v>
      </c>
      <c r="N86" s="4">
        <f t="shared" si="42"/>
        <v>5.2083685633495351E-2</v>
      </c>
      <c r="O86" s="46">
        <f t="shared" si="43"/>
        <v>-5.5547328736693657E-8</v>
      </c>
      <c r="P86" s="31">
        <f t="shared" si="50"/>
        <v>5.5547328736693657E-8</v>
      </c>
      <c r="Q86" s="4">
        <f t="shared" si="44"/>
        <v>975.17885323282201</v>
      </c>
      <c r="R86" s="32">
        <f t="shared" si="45"/>
        <v>62.414354415186395</v>
      </c>
      <c r="S86" s="32">
        <f t="shared" si="46"/>
        <v>3483.5674778816842</v>
      </c>
      <c r="T86" s="32">
        <f t="shared" si="47"/>
        <v>165.93005004862215</v>
      </c>
    </row>
    <row r="87" spans="6:20">
      <c r="F87" s="32">
        <f t="shared" si="36"/>
        <v>0.12570076942925829</v>
      </c>
      <c r="G87" s="32">
        <f t="shared" si="37"/>
        <v>8.1444700115934875E-3</v>
      </c>
      <c r="H87" s="32">
        <f t="shared" si="48"/>
        <v>6.4792523137076119E-2</v>
      </c>
      <c r="I87" s="32">
        <f t="shared" si="38"/>
        <v>7.8775804095727828</v>
      </c>
      <c r="J87" s="30">
        <f t="shared" si="39"/>
        <v>0.86732412645868961</v>
      </c>
      <c r="K87" s="4">
        <f t="shared" si="40"/>
        <v>0.25317995604652022</v>
      </c>
      <c r="L87" s="31">
        <f t="shared" si="49"/>
        <v>0.33901066005974939</v>
      </c>
      <c r="M87" s="4">
        <f t="shared" si="41"/>
        <v>5.3192818721599262E-2</v>
      </c>
      <c r="N87" s="4">
        <f t="shared" si="42"/>
        <v>5.0506248975535635E-2</v>
      </c>
      <c r="O87" s="46">
        <f t="shared" si="43"/>
        <v>-3.0109532939137651E-7</v>
      </c>
      <c r="P87" s="31">
        <f t="shared" si="50"/>
        <v>3.0109532939137651E-7</v>
      </c>
      <c r="Q87" s="4">
        <f t="shared" si="44"/>
        <v>990.80976268447102</v>
      </c>
      <c r="R87" s="32">
        <f t="shared" si="45"/>
        <v>64.197064473174493</v>
      </c>
      <c r="S87" s="32">
        <f t="shared" si="46"/>
        <v>3553.339147938831</v>
      </c>
      <c r="T87" s="32">
        <f t="shared" si="47"/>
        <v>170.30153456823686</v>
      </c>
    </row>
    <row r="88" spans="6:20">
      <c r="F88" s="32">
        <f t="shared" si="36"/>
        <v>0.12457819241173941</v>
      </c>
      <c r="G88" s="32">
        <f t="shared" si="37"/>
        <v>8.1284722420773715E-3</v>
      </c>
      <c r="H88" s="32">
        <f t="shared" si="48"/>
        <v>6.5247954595554075E-2</v>
      </c>
      <c r="I88" s="32">
        <f t="shared" si="38"/>
        <v>7.8775804095727828</v>
      </c>
      <c r="J88" s="30">
        <f t="shared" si="39"/>
        <v>0.84425731770447221</v>
      </c>
      <c r="K88" s="4">
        <f t="shared" si="40"/>
        <v>0.25456578557841103</v>
      </c>
      <c r="L88" s="31">
        <f t="shared" si="49"/>
        <v>0.34150000181563761</v>
      </c>
      <c r="M88" s="4">
        <f t="shared" si="41"/>
        <v>5.1085978250570881E-2</v>
      </c>
      <c r="N88" s="4">
        <f t="shared" si="42"/>
        <v>4.8603044192063585E-2</v>
      </c>
      <c r="O88" s="46">
        <f t="shared" si="43"/>
        <v>-2.216709595437294E-6</v>
      </c>
      <c r="P88" s="31">
        <f t="shared" si="50"/>
        <v>2.216709595437294E-6</v>
      </c>
      <c r="Q88" s="4">
        <f t="shared" si="44"/>
        <v>992.9053407555881</v>
      </c>
      <c r="R88" s="32">
        <f t="shared" si="45"/>
        <v>64.78504259130375</v>
      </c>
      <c r="S88" s="32">
        <f t="shared" si="46"/>
        <v>3575.681331152055</v>
      </c>
      <c r="T88" s="32">
        <f t="shared" si="47"/>
        <v>172.00119869569411</v>
      </c>
    </row>
    <row r="89" spans="6:20">
      <c r="F89" s="32">
        <f t="shared" si="36"/>
        <v>0.12299065494627354</v>
      </c>
      <c r="G89" s="32">
        <f t="shared" si="37"/>
        <v>8.1139324080786498E-3</v>
      </c>
      <c r="H89" s="32">
        <f t="shared" si="48"/>
        <v>6.5971942434350714E-2</v>
      </c>
      <c r="I89" s="32">
        <f t="shared" si="38"/>
        <v>7.8775804095727828</v>
      </c>
      <c r="J89" s="30">
        <f t="shared" si="39"/>
        <v>0.81698397638175291</v>
      </c>
      <c r="K89" s="4">
        <f t="shared" si="40"/>
        <v>0.25594765968318439</v>
      </c>
      <c r="L89" s="31">
        <f t="shared" si="49"/>
        <v>0.34399147185559897</v>
      </c>
      <c r="M89" s="4">
        <f t="shared" si="41"/>
        <v>4.9172591550488372E-2</v>
      </c>
      <c r="N89" s="4">
        <f t="shared" si="42"/>
        <v>4.686797191091327E-2</v>
      </c>
      <c r="O89" s="46">
        <f t="shared" si="43"/>
        <v>-6.4017271539373866E-8</v>
      </c>
      <c r="P89" s="31">
        <f t="shared" si="50"/>
        <v>6.4017271539373866E-8</v>
      </c>
      <c r="Q89" s="4">
        <f t="shared" si="44"/>
        <v>989.05086285439404</v>
      </c>
      <c r="R89" s="32">
        <f t="shared" si="45"/>
        <v>65.249606588874983</v>
      </c>
      <c r="S89" s="32">
        <f t="shared" si="46"/>
        <v>3575.2005276693094</v>
      </c>
      <c r="T89" s="32">
        <f t="shared" si="47"/>
        <v>172.7656457519594</v>
      </c>
    </row>
    <row r="90" spans="6:20">
      <c r="F90" s="32">
        <f t="shared" si="36"/>
        <v>0.12080591403412207</v>
      </c>
      <c r="G90" s="32">
        <f t="shared" si="37"/>
        <v>8.1008929531022986E-3</v>
      </c>
      <c r="H90" s="32">
        <f t="shared" si="48"/>
        <v>6.7057089198581554E-2</v>
      </c>
      <c r="I90" s="32">
        <f t="shared" si="38"/>
        <v>7.8775804095727793</v>
      </c>
      <c r="J90" s="30">
        <f t="shared" si="39"/>
        <v>0.7846069166417301</v>
      </c>
      <c r="K90" s="4">
        <f t="shared" si="40"/>
        <v>0.25738265220133238</v>
      </c>
      <c r="L90" s="31">
        <f t="shared" si="49"/>
        <v>0.34658852633094139</v>
      </c>
      <c r="M90" s="4">
        <f t="shared" si="41"/>
        <v>4.7463705864631722E-2</v>
      </c>
      <c r="N90" s="4">
        <f t="shared" si="42"/>
        <v>4.5312983732885219E-2</v>
      </c>
      <c r="O90" s="46">
        <f t="shared" si="43"/>
        <v>-8.2628982323029732E-8</v>
      </c>
      <c r="P90" s="31">
        <f t="shared" si="50"/>
        <v>8.2628982323029732E-8</v>
      </c>
      <c r="Q90" s="4">
        <f t="shared" si="44"/>
        <v>978.04274179408606</v>
      </c>
      <c r="R90" s="32">
        <f t="shared" si="45"/>
        <v>65.584699376511296</v>
      </c>
      <c r="S90" s="32">
        <f t="shared" si="46"/>
        <v>3547.2297223078485</v>
      </c>
      <c r="T90" s="32">
        <f t="shared" si="47"/>
        <v>172.41086984319165</v>
      </c>
    </row>
    <row r="91" spans="6:20">
      <c r="F91" s="32">
        <f t="shared" si="36"/>
        <v>0.1178304030619485</v>
      </c>
      <c r="G91" s="32">
        <f t="shared" si="37"/>
        <v>8.0894033344979001E-3</v>
      </c>
      <c r="H91" s="32">
        <f t="shared" si="48"/>
        <v>6.8652937818136403E-2</v>
      </c>
      <c r="I91" s="32">
        <f t="shared" si="38"/>
        <v>7.8775804095727828</v>
      </c>
      <c r="J91" s="30">
        <f t="shared" si="39"/>
        <v>0.74594555548533503</v>
      </c>
      <c r="K91" s="4">
        <f t="shared" si="40"/>
        <v>0.25893109301019357</v>
      </c>
      <c r="L91" s="31">
        <f t="shared" si="49"/>
        <v>0.34940218185912264</v>
      </c>
      <c r="M91" s="4">
        <f t="shared" si="41"/>
        <v>4.5979258917432743E-2</v>
      </c>
      <c r="N91" s="4">
        <f t="shared" si="42"/>
        <v>4.3958098141468255E-2</v>
      </c>
      <c r="O91" s="46">
        <f t="shared" si="43"/>
        <v>-4.1379345672165613E-8</v>
      </c>
      <c r="P91" s="31">
        <f t="shared" si="50"/>
        <v>4.1379345672165613E-8</v>
      </c>
      <c r="Q91" s="4">
        <f t="shared" si="44"/>
        <v>958.21430316759711</v>
      </c>
      <c r="R91" s="32">
        <f t="shared" si="45"/>
        <v>65.784226971813951</v>
      </c>
      <c r="S91" s="32">
        <f t="shared" si="46"/>
        <v>3485.3306900885345</v>
      </c>
      <c r="T91" s="32">
        <f t="shared" si="47"/>
        <v>170.6838847236825</v>
      </c>
    </row>
    <row r="92" spans="6:20">
      <c r="F92" s="32">
        <f t="shared" si="36"/>
        <v>0.11378076673175391</v>
      </c>
      <c r="G92" s="32">
        <f t="shared" si="37"/>
        <v>8.0795208215522791E-3</v>
      </c>
      <c r="H92" s="32">
        <f t="shared" si="48"/>
        <v>7.1009548042511542E-2</v>
      </c>
      <c r="I92" s="32">
        <f t="shared" si="38"/>
        <v>7.8775804095727828</v>
      </c>
      <c r="J92" s="30">
        <f t="shared" si="39"/>
        <v>0.69937595475604941</v>
      </c>
      <c r="K92" s="4">
        <f t="shared" si="40"/>
        <v>0.2606810726094243</v>
      </c>
      <c r="L92" s="31">
        <f t="shared" si="49"/>
        <v>0.35259623817490715</v>
      </c>
      <c r="M92" s="4">
        <f t="shared" si="41"/>
        <v>4.4758195976004216E-2</v>
      </c>
      <c r="N92" s="4">
        <f t="shared" si="42"/>
        <v>4.2840722521627593E-2</v>
      </c>
      <c r="O92" s="46">
        <f t="shared" si="43"/>
        <v>-2.0440096998308732E-7</v>
      </c>
      <c r="P92" s="31">
        <f t="shared" si="50"/>
        <v>2.0440096998308732E-7</v>
      </c>
      <c r="Q92" s="4">
        <f t="shared" si="44"/>
        <v>927.22804136250932</v>
      </c>
      <c r="R92" s="32">
        <f t="shared" si="45"/>
        <v>65.842044149494996</v>
      </c>
      <c r="S92" s="32">
        <f t="shared" si="46"/>
        <v>3380.4973589734186</v>
      </c>
      <c r="T92" s="32">
        <f t="shared" si="47"/>
        <v>167.23024430569515</v>
      </c>
    </row>
    <row r="93" spans="6:20">
      <c r="F93" s="32">
        <f t="shared" si="36"/>
        <v>0.12239331735530126</v>
      </c>
      <c r="G93" s="32">
        <f t="shared" si="37"/>
        <v>8.2538853140789528E-3</v>
      </c>
      <c r="H93" s="32">
        <f t="shared" si="48"/>
        <v>6.7437385409845257E-2</v>
      </c>
      <c r="I93" s="32">
        <f t="shared" si="38"/>
        <v>7.8775804095727828</v>
      </c>
      <c r="J93" s="30">
        <f t="shared" si="39"/>
        <v>0.64251875980240691</v>
      </c>
      <c r="K93" s="4">
        <f t="shared" si="40"/>
        <v>0.25498253018205858</v>
      </c>
      <c r="L93" s="31">
        <f t="shared" si="49"/>
        <v>0.34225040420108294</v>
      </c>
      <c r="M93" s="4">
        <f t="shared" si="41"/>
        <v>4.0733079871400533E-2</v>
      </c>
      <c r="N93" s="4">
        <f t="shared" si="42"/>
        <v>3.9138834595738775E-2</v>
      </c>
      <c r="O93" s="46">
        <f t="shared" si="43"/>
        <v>-1.5815286010245622E-6</v>
      </c>
      <c r="P93" s="31">
        <f t="shared" si="50"/>
        <v>1.5815286010245622E-6</v>
      </c>
      <c r="Q93" s="4">
        <f t="shared" si="44"/>
        <v>831.43158909250531</v>
      </c>
      <c r="R93" s="32">
        <f t="shared" si="45"/>
        <v>56.069572515551371</v>
      </c>
      <c r="S93" s="32">
        <f t="shared" si="46"/>
        <v>3050.2147293365879</v>
      </c>
      <c r="T93" s="32">
        <f t="shared" si="47"/>
        <v>148.40267830400879</v>
      </c>
    </row>
    <row r="94" spans="6:20">
      <c r="F94" s="32">
        <f t="shared" si="36"/>
        <v>0.13440611640546926</v>
      </c>
      <c r="G94" s="32">
        <f t="shared" si="37"/>
        <v>8.4727762117044574E-3</v>
      </c>
      <c r="H94" s="32">
        <f t="shared" si="48"/>
        <v>6.3038620847761379E-2</v>
      </c>
      <c r="I94" s="32">
        <f t="shared" si="38"/>
        <v>7.8775804095727811</v>
      </c>
      <c r="J94" s="30">
        <f t="shared" si="39"/>
        <v>0.57154619454580102</v>
      </c>
      <c r="K94" s="4">
        <f t="shared" si="40"/>
        <v>0.24760906689134884</v>
      </c>
      <c r="L94" s="31">
        <f t="shared" si="49"/>
        <v>0.3290962928916531</v>
      </c>
      <c r="M94" s="4">
        <f t="shared" si="41"/>
        <v>3.6582934697494761E-2</v>
      </c>
      <c r="N94" s="4">
        <f t="shared" si="42"/>
        <v>3.5291855068182006E-2</v>
      </c>
      <c r="O94" s="46">
        <f t="shared" si="43"/>
        <v>-1.8006462062514217E-6</v>
      </c>
      <c r="P94" s="31">
        <f t="shared" si="50"/>
        <v>1.8006462062514217E-6</v>
      </c>
      <c r="Q94" s="4">
        <f t="shared" si="44"/>
        <v>712.97471602616019</v>
      </c>
      <c r="R94" s="32">
        <f t="shared" si="45"/>
        <v>44.94494279761345</v>
      </c>
      <c r="S94" s="32">
        <f t="shared" si="46"/>
        <v>2632.4989977656505</v>
      </c>
      <c r="T94" s="32">
        <f t="shared" si="47"/>
        <v>125.38555564789232</v>
      </c>
    </row>
    <row r="95" spans="6:20">
      <c r="F95" s="32">
        <f t="shared" si="36"/>
        <v>0.15314578177366969</v>
      </c>
      <c r="G95" s="32">
        <f t="shared" si="37"/>
        <v>8.7541963744537949E-3</v>
      </c>
      <c r="H95" s="32">
        <f t="shared" si="48"/>
        <v>5.7162504073350204E-2</v>
      </c>
      <c r="I95" s="32">
        <f t="shared" si="38"/>
        <v>7.8775804095727828</v>
      </c>
      <c r="J95" s="30">
        <f t="shared" si="39"/>
        <v>0.47930674223375597</v>
      </c>
      <c r="K95" s="4">
        <f t="shared" si="40"/>
        <v>0.23721416655858502</v>
      </c>
      <c r="L95" s="31">
        <f t="shared" si="49"/>
        <v>0.31098396975774983</v>
      </c>
      <c r="M95" s="4">
        <f t="shared" si="41"/>
        <v>3.2031753243441111E-2</v>
      </c>
      <c r="N95" s="4">
        <f t="shared" si="42"/>
        <v>3.1037565600837955E-2</v>
      </c>
      <c r="O95" s="46">
        <f t="shared" si="43"/>
        <v>-8.4918488174601237E-7</v>
      </c>
      <c r="P95" s="31">
        <f t="shared" si="50"/>
        <v>8.4918488174601237E-7</v>
      </c>
      <c r="Q95" s="4">
        <f t="shared" si="44"/>
        <v>563.46797273124037</v>
      </c>
      <c r="R95" s="32">
        <f t="shared" si="45"/>
        <v>32.209240286451909</v>
      </c>
      <c r="S95" s="32">
        <f t="shared" si="46"/>
        <v>2095.1154370882896</v>
      </c>
      <c r="T95" s="32">
        <f t="shared" si="47"/>
        <v>96.86592315337775</v>
      </c>
    </row>
    <row r="96" spans="6:20">
      <c r="F96" s="32">
        <f t="shared" si="36"/>
        <v>0.18998231034082486</v>
      </c>
      <c r="G96" s="32">
        <f t="shared" si="37"/>
        <v>9.0846836657495073E-3</v>
      </c>
      <c r="H96" s="32">
        <f t="shared" si="48"/>
        <v>4.7818576631959826E-2</v>
      </c>
      <c r="I96" s="32">
        <f t="shared" si="38"/>
        <v>7.8775804095727811</v>
      </c>
      <c r="J96" s="30">
        <f t="shared" si="39"/>
        <v>0.34805469015456175</v>
      </c>
      <c r="K96" s="4">
        <f t="shared" si="40"/>
        <v>0.21907757038443745</v>
      </c>
      <c r="L96" s="31">
        <f t="shared" si="49"/>
        <v>0.28053691644160655</v>
      </c>
      <c r="M96" s="4">
        <f t="shared" si="41"/>
        <v>2.6204932892216617E-2</v>
      </c>
      <c r="N96" s="4">
        <f t="shared" si="42"/>
        <v>2.5535769759322476E-2</v>
      </c>
      <c r="O96" s="46">
        <f t="shared" si="43"/>
        <v>-4.0672353818216322E-9</v>
      </c>
      <c r="P96" s="31">
        <f t="shared" si="50"/>
        <v>4.0672353818216322E-9</v>
      </c>
      <c r="Q96" s="4">
        <f t="shared" si="44"/>
        <v>363.35739510002975</v>
      </c>
      <c r="R96" s="32">
        <f t="shared" si="45"/>
        <v>17.375233442380075</v>
      </c>
      <c r="S96" s="32">
        <f t="shared" si="46"/>
        <v>1363.0442424266132</v>
      </c>
      <c r="T96" s="32">
        <f t="shared" si="47"/>
        <v>59.895045576570993</v>
      </c>
    </row>
    <row r="97" spans="6:20">
      <c r="F97" s="32">
        <f t="shared" si="36"/>
        <v>0.23204063168478931</v>
      </c>
      <c r="G97" s="32">
        <f t="shared" si="37"/>
        <v>9.0543428949632649E-3</v>
      </c>
      <c r="H97" s="32">
        <f t="shared" si="48"/>
        <v>3.902050614679823E-2</v>
      </c>
      <c r="I97" s="32">
        <f t="shared" si="38"/>
        <v>7.8775804095727828</v>
      </c>
      <c r="J97" s="30">
        <f t="shared" si="39"/>
        <v>0.24938775537885025</v>
      </c>
      <c r="K97" s="4">
        <f t="shared" si="40"/>
        <v>0.19980739922990762</v>
      </c>
      <c r="L97" s="31">
        <f t="shared" si="49"/>
        <v>0.24969913373057465</v>
      </c>
      <c r="M97" s="4">
        <f t="shared" si="41"/>
        <v>2.1597788279215623E-2</v>
      </c>
      <c r="N97" s="4">
        <f t="shared" si="42"/>
        <v>2.1141185432277654E-2</v>
      </c>
      <c r="O97" s="46">
        <f t="shared" si="43"/>
        <v>-9.2299434761855537E-10</v>
      </c>
      <c r="P97" s="31">
        <f t="shared" si="50"/>
        <v>9.2299434761855537E-10</v>
      </c>
      <c r="Q97" s="4">
        <f t="shared" si="44"/>
        <v>226.19543635219199</v>
      </c>
      <c r="R97" s="32">
        <f t="shared" si="45"/>
        <v>8.8262604145584156</v>
      </c>
      <c r="S97" s="32">
        <f t="shared" si="46"/>
        <v>854.34112807461599</v>
      </c>
      <c r="T97" s="32">
        <f t="shared" si="47"/>
        <v>35.63558228118368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7.8775804095727811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H2:J2"/>
    <mergeCell ref="L193:L194"/>
    <mergeCell ref="L196:L197"/>
    <mergeCell ref="L198:L199"/>
    <mergeCell ref="L201:L20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A47C-9469-4AA4-857D-E156DEC110C1}">
  <sheetPr codeName="Sheet21"/>
  <dimension ref="A1:AF249"/>
  <sheetViews>
    <sheetView topLeftCell="J1" zoomScale="85" zoomScaleNormal="85" workbookViewId="0">
      <selection activeCell="W12" sqref="W12:AB53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4" max="14" width="14" bestFit="1" customWidth="1"/>
    <col min="15" max="15" width="6.2851562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0.8</v>
      </c>
      <c r="H2" s="81" t="s">
        <v>4</v>
      </c>
      <c r="I2" s="81"/>
      <c r="J2" s="81"/>
      <c r="L2" s="63" t="s">
        <v>5</v>
      </c>
      <c r="M2" s="61">
        <f>AVERAGE(S3:S4)</f>
        <v>1.3913996554723759E-7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2.88</v>
      </c>
      <c r="H3" s="5" t="s">
        <v>14</v>
      </c>
      <c r="I3" s="1">
        <f>((0.02/2)*(S57+2*SUM(S58:S96)+S97)+((F53-F52)/2)*(S96+S97))*B6</f>
        <v>174.03409699231383</v>
      </c>
      <c r="J3" s="1" t="s">
        <v>15</v>
      </c>
      <c r="L3" s="63" t="s">
        <v>16</v>
      </c>
      <c r="M3" s="61">
        <f>AVERAGE(T3:T4)</f>
        <v>-1.1594997128936353E-7</v>
      </c>
      <c r="O3" s="50">
        <f>0.75*PI()*$B$8*J40*$B$5/$B$10*(SQRT(1+($F$2/((0.75*PI())))^2))</f>
        <v>1393324.3770571554</v>
      </c>
      <c r="P3" s="1">
        <f>2*(1+2*C40)*(((0.044)/((O3)^(1/6)))-((5)/((O3)^(2/3))))</f>
        <v>8.2679848118131574E-3</v>
      </c>
      <c r="Q3" s="1">
        <f>2*(1+2*L40)*((0.044/(K40^(1/6)))-(5/(K40^(2/3))))</f>
        <v>8.2792438698277866E-3</v>
      </c>
      <c r="R3" s="1">
        <f>P3-Q3</f>
        <v>-1.1259058014629134E-5</v>
      </c>
      <c r="S3" s="61">
        <f>-R3*0.3*($B$4)*(I40*$B$2)</f>
        <v>1.0332383496546687E-5</v>
      </c>
      <c r="T3" s="61">
        <f>R3*0.25*(I40*$B$2)</f>
        <v>-8.6103195804555714E-6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8.399304623724646</v>
      </c>
      <c r="J4" s="1" t="s">
        <v>20</v>
      </c>
      <c r="L4" s="63" t="s">
        <v>21</v>
      </c>
      <c r="M4" s="61">
        <f>I5-M2</f>
        <v>0.23313452868452894</v>
      </c>
      <c r="O4" s="50">
        <f>0.75*PI()*$B$8*J41*$B$5/$B$10*(SQRT(1+($F$2/((0.75*PI())))^2))</f>
        <v>1376340.2152008957</v>
      </c>
      <c r="P4" s="1">
        <f>2*(1+2*C41)*(((0.044)/((O4)^(1/6)))-((5)/((O4)^(2/3))))</f>
        <v>8.2430018348379538E-3</v>
      </c>
      <c r="Q4" s="1">
        <f>2*(1+2*L41)*((0.044/(K41^(1/6)))-(5/(K41^(2/3))))</f>
        <v>8.2319108188815149E-3</v>
      </c>
      <c r="R4" s="1">
        <f>P4-Q4</f>
        <v>1.1091015956438827E-5</v>
      </c>
      <c r="S4" s="61">
        <f>-R4*0.3*($B$4)*(I41*$B$2)</f>
        <v>-1.0054103565452212E-5</v>
      </c>
      <c r="T4" s="61">
        <f>R4*0.25*(I41*$B$2)</f>
        <v>8.3784196378768444E-6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0.23313466782449449</v>
      </c>
      <c r="J5" s="1" t="s">
        <v>24</v>
      </c>
      <c r="L5" s="63" t="s">
        <v>25</v>
      </c>
      <c r="M5" s="61">
        <f>I6-M3</f>
        <v>4.6881951350097602E-2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4.6881835400126311E-2</v>
      </c>
      <c r="J6" s="1" t="s">
        <v>24</v>
      </c>
      <c r="L6" s="63" t="s">
        <v>29</v>
      </c>
      <c r="M6" s="61">
        <f>10*M5</f>
        <v>0.468819513500976</v>
      </c>
    </row>
    <row r="7" spans="1:21">
      <c r="A7" s="5" t="s">
        <v>30</v>
      </c>
      <c r="B7" s="1">
        <v>900</v>
      </c>
      <c r="C7">
        <v>900</v>
      </c>
      <c r="F7" t="s">
        <v>75</v>
      </c>
      <c r="H7" s="5" t="s">
        <v>31</v>
      </c>
      <c r="I7" s="1">
        <f>10*I6</f>
        <v>0.46881835400126309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0.63315839874742408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3.6620763129029306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403975.18292707141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0.90502257676654274</v>
      </c>
      <c r="P13" s="43">
        <v>1.0175411437549799</v>
      </c>
      <c r="Q13" s="38">
        <f>N13-P13</f>
        <v>-7.726933068707087E-3</v>
      </c>
      <c r="R13" s="45">
        <f>DEGREES(N13)</f>
        <v>57.858092364657949</v>
      </c>
      <c r="S13" s="45">
        <f t="shared" ref="S13:U28" si="3">DEGREES(O13)</f>
        <v>51.853974012777456</v>
      </c>
      <c r="T13" s="45">
        <f t="shared" si="3"/>
        <v>58.300813018074933</v>
      </c>
      <c r="U13" s="45">
        <f t="shared" si="3"/>
        <v>-0.44272065341698585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3.8059489664267585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430998.40766182321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0.85826599448306284</v>
      </c>
      <c r="P14" s="43">
        <v>0.9757392428667141</v>
      </c>
      <c r="Q14" s="38">
        <f t="shared" ref="Q14:Q54" si="10">N14-P14</f>
        <v>-9.7048153173120433E-3</v>
      </c>
      <c r="R14" s="45">
        <f t="shared" ref="R14:U54" si="11">DEGREES(N14)</f>
        <v>55.34969556291724</v>
      </c>
      <c r="S14" s="45">
        <f t="shared" si="3"/>
        <v>49.1750191834779</v>
      </c>
      <c r="T14" s="45">
        <f t="shared" si="3"/>
        <v>55.905740521553135</v>
      </c>
      <c r="U14" s="45">
        <f t="shared" si="3"/>
        <v>-0.55604495863589487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3.9575270317454057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459759.94772964413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0.81500231063558903</v>
      </c>
      <c r="P15" s="43">
        <v>0.93669656151841962</v>
      </c>
      <c r="Q15" s="38">
        <f t="shared" si="10"/>
        <v>-1.1945107273521272E-2</v>
      </c>
      <c r="R15" s="45">
        <f t="shared" si="11"/>
        <v>52.984355426817935</v>
      </c>
      <c r="S15" s="45">
        <f t="shared" si="3"/>
        <v>46.696192692829335</v>
      </c>
      <c r="T15" s="45">
        <f t="shared" si="3"/>
        <v>53.668759659421724</v>
      </c>
      <c r="U15" s="45">
        <f t="shared" si="3"/>
        <v>-0.68440423260379069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4.1159592973420889</v>
      </c>
      <c r="I16" s="34">
        <f t="shared" si="1"/>
        <v>0.58559340000000004</v>
      </c>
      <c r="J16" s="33">
        <f t="shared" si="6"/>
        <v>0.140542416</v>
      </c>
      <c r="K16" s="33">
        <f t="shared" si="7"/>
        <v>490226.15576789796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0.77499901860438536</v>
      </c>
      <c r="P16" s="43">
        <v>0.90031291261708946</v>
      </c>
      <c r="Q16" s="38">
        <f t="shared" si="10"/>
        <v>-1.4426264597606764E-2</v>
      </c>
      <c r="R16" s="45">
        <f t="shared" si="11"/>
        <v>50.757566058507848</v>
      </c>
      <c r="S16" s="45">
        <f t="shared" si="3"/>
        <v>44.404172892812049</v>
      </c>
      <c r="T16" s="45">
        <f t="shared" si="3"/>
        <v>51.584130134089712</v>
      </c>
      <c r="U16" s="45">
        <f t="shared" si="3"/>
        <v>-0.8265640755818624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4.2804847536451351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522364.41524420999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0.73801536272256552</v>
      </c>
      <c r="P17" s="43">
        <v>0.86645867621351402</v>
      </c>
      <c r="Q17" s="38">
        <f t="shared" si="10"/>
        <v>-1.7117629064604567E-2</v>
      </c>
      <c r="R17" s="45">
        <f t="shared" si="11"/>
        <v>48.663657368854373</v>
      </c>
      <c r="S17" s="45">
        <f t="shared" si="3"/>
        <v>42.285165499819591</v>
      </c>
      <c r="T17" s="45">
        <f t="shared" si="3"/>
        <v>49.644425269526685</v>
      </c>
      <c r="U17" s="45">
        <f t="shared" si="3"/>
        <v>-0.9807679006723129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4.4504276843277237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556143.84859215142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0.70381231285141199</v>
      </c>
      <c r="P18" s="43">
        <v>0.83499346160404297</v>
      </c>
      <c r="Q18" s="38">
        <f t="shared" si="10"/>
        <v>-1.999115096845383E-2</v>
      </c>
      <c r="R18" s="45">
        <f t="shared" si="11"/>
        <v>46.696192692829342</v>
      </c>
      <c r="S18" s="45">
        <f t="shared" si="3"/>
        <v>40.325475095727015</v>
      </c>
      <c r="T18" s="45">
        <f t="shared" si="3"/>
        <v>47.841601270930617</v>
      </c>
      <c r="U18" s="45">
        <f t="shared" si="3"/>
        <v>-1.1454085781012728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4.6251909667713491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591471.92940887169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0.67215923373855446</v>
      </c>
      <c r="P19" s="43">
        <v>0.80270322616916823</v>
      </c>
      <c r="Q19" s="38">
        <f t="shared" si="10"/>
        <v>-1.9952851726762311E-2</v>
      </c>
      <c r="R19" s="45">
        <f t="shared" si="11"/>
        <v>44.848292867834715</v>
      </c>
      <c r="S19" s="45">
        <f t="shared" si="3"/>
        <v>38.511887253966584</v>
      </c>
      <c r="T19" s="45">
        <f t="shared" si="3"/>
        <v>45.991507061028514</v>
      </c>
      <c r="U19" s="45">
        <f t="shared" si="3"/>
        <v>-1.1432141931937974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4.8042485825783885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628381.05757167924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0.64283801965977361</v>
      </c>
      <c r="P20" s="43">
        <v>0.7725151746740474</v>
      </c>
      <c r="Q20" s="38">
        <f t="shared" si="10"/>
        <v>-2.005327818618674E-2</v>
      </c>
      <c r="R20" s="45">
        <f t="shared" si="11"/>
        <v>43.112890913164236</v>
      </c>
      <c r="S20" s="45">
        <f t="shared" si="3"/>
        <v>36.831905437052868</v>
      </c>
      <c r="T20" s="45">
        <f t="shared" si="3"/>
        <v>44.261859118634497</v>
      </c>
      <c r="U20" s="45">
        <f t="shared" si="3"/>
        <v>-1.1489682054702588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4.9871380034785577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666846.95894214662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0.61564537022366861</v>
      </c>
      <c r="P21" s="43">
        <v>0.74427944891569997</v>
      </c>
      <c r="Q21" s="38">
        <f t="shared" si="10"/>
        <v>-2.0265820629536968E-2</v>
      </c>
      <c r="R21" s="45">
        <f t="shared" si="11"/>
        <v>41.482925210750736</v>
      </c>
      <c r="S21" s="45">
        <f t="shared" si="3"/>
        <v>35.273881390585252</v>
      </c>
      <c r="T21" s="45">
        <f t="shared" si="3"/>
        <v>42.644071201192361</v>
      </c>
      <c r="U21" s="45">
        <f t="shared" si="3"/>
        <v>-1.1611459904416253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5.1734528650316562</v>
      </c>
      <c r="I22" s="34">
        <f t="shared" si="1"/>
        <v>0.671763</v>
      </c>
      <c r="J22" s="33">
        <f t="shared" si="6"/>
        <v>0.16122312</v>
      </c>
      <c r="K22" s="33">
        <f t="shared" si="7"/>
        <v>706847.63735029032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0.59039375696108531</v>
      </c>
      <c r="P22" s="43">
        <v>0.71785156406158479</v>
      </c>
      <c r="Q22" s="38">
        <f t="shared" si="10"/>
        <v>-2.0566685796252204E-2</v>
      </c>
      <c r="R22" s="45">
        <f t="shared" si="11"/>
        <v>39.951480642896946</v>
      </c>
      <c r="S22" s="45">
        <f t="shared" si="3"/>
        <v>33.827070524742659</v>
      </c>
      <c r="T22" s="45">
        <f t="shared" si="3"/>
        <v>41.129864937593851</v>
      </c>
      <c r="U22" s="45">
        <f t="shared" si="3"/>
        <v>-1.1783842946969083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5.3628361606615291</v>
      </c>
      <c r="I23" s="34">
        <f t="shared" si="1"/>
        <v>0.68610199999999999</v>
      </c>
      <c r="J23" s="33">
        <f t="shared" si="6"/>
        <v>0.16466448</v>
      </c>
      <c r="K23" s="33">
        <f t="shared" si="7"/>
        <v>748363.24383095524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0.56691150494100939</v>
      </c>
      <c r="P23" s="43">
        <v>0.69309743644871324</v>
      </c>
      <c r="Q23" s="38">
        <f t="shared" si="10"/>
        <v>-2.0938202710158893E-2</v>
      </c>
      <c r="R23" s="45">
        <f t="shared" si="11"/>
        <v>38.511887253966577</v>
      </c>
      <c r="S23" s="45">
        <f t="shared" si="3"/>
        <v>32.481636590529753</v>
      </c>
      <c r="T23" s="45">
        <f t="shared" si="3"/>
        <v>39.71155789984806</v>
      </c>
      <c r="U23" s="45">
        <f t="shared" si="3"/>
        <v>-1.1996706458814868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5.5549740668993248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788350.24471360142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0.54504230423836475</v>
      </c>
      <c r="P24" s="43">
        <v>0.66944229727939408</v>
      </c>
      <c r="Q24" s="38">
        <f t="shared" si="10"/>
        <v>-2.0916601482531938E-2</v>
      </c>
      <c r="R24" s="45">
        <f t="shared" si="11"/>
        <v>37.157785274945311</v>
      </c>
      <c r="S24" s="45">
        <f t="shared" si="3"/>
        <v>31.228623688943681</v>
      </c>
      <c r="T24" s="45">
        <f t="shared" si="3"/>
        <v>38.35621826165147</v>
      </c>
      <c r="U24" s="45">
        <f t="shared" si="3"/>
        <v>-1.1984329867061607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5.7495904323855678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829606.25957383716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0.52464437744110748</v>
      </c>
      <c r="P25" s="43">
        <v>0.64722164785730507</v>
      </c>
      <c r="Q25" s="38">
        <f t="shared" si="10"/>
        <v>-2.0942286284564071E-2</v>
      </c>
      <c r="R25" s="45">
        <f t="shared" si="11"/>
        <v>35.883164214265733</v>
      </c>
      <c r="S25" s="45">
        <f t="shared" si="3"/>
        <v>30.059908572644037</v>
      </c>
      <c r="T25" s="45">
        <f t="shared" si="3"/>
        <v>37.08306883172596</v>
      </c>
      <c r="U25" s="45">
        <f t="shared" si="3"/>
        <v>-1.199904617460231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5.9464419155378776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872113.23430487385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0.50558946101664892</v>
      </c>
      <c r="P26" s="43">
        <v>0.62632588967865832</v>
      </c>
      <c r="Q26" s="38">
        <f t="shared" si="10"/>
        <v>-2.1004123373273176E-2</v>
      </c>
      <c r="R26" s="45">
        <f t="shared" si="11"/>
        <v>34.682382456702889</v>
      </c>
      <c r="S26" s="45">
        <f t="shared" si="3"/>
        <v>28.968142282548047</v>
      </c>
      <c r="T26" s="45">
        <f t="shared" si="3"/>
        <v>35.885830078363533</v>
      </c>
      <c r="U26" s="45">
        <f t="shared" si="3"/>
        <v>-1.2034476216606389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6.1453137290119209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915855.0617651327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0.48776170745871106</v>
      </c>
      <c r="P27" s="43">
        <v>0.60665347436960904</v>
      </c>
      <c r="Q27" s="38">
        <f t="shared" si="10"/>
        <v>-2.1092498047403097E-2</v>
      </c>
      <c r="R27" s="45">
        <f t="shared" si="11"/>
        <v>33.550172590822328</v>
      </c>
      <c r="S27" s="45">
        <f t="shared" si="3"/>
        <v>27.94668724547887</v>
      </c>
      <c r="T27" s="45">
        <f t="shared" si="3"/>
        <v>34.758683708326458</v>
      </c>
      <c r="U27" s="45">
        <f t="shared" si="3"/>
        <v>-1.2085111175041272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6.346015935965613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960817.35962936026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0.47105657827092362</v>
      </c>
      <c r="P28" s="43">
        <v>0.58811299898842873</v>
      </c>
      <c r="Q28" s="38">
        <f t="shared" si="10"/>
        <v>-2.1201494047419334E-2</v>
      </c>
      <c r="R28" s="45">
        <f t="shared" si="11"/>
        <v>32.481636590529753</v>
      </c>
      <c r="S28" s="45">
        <f t="shared" si="3"/>
        <v>26.989553846797847</v>
      </c>
      <c r="T28" s="45">
        <v>0</v>
      </c>
      <c r="U28" s="45">
        <f t="shared" si="3"/>
        <v>-1.2147561282888655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6.548380238616808</v>
      </c>
      <c r="I29" s="34">
        <f t="shared" si="1"/>
        <v>0.75179680000000004</v>
      </c>
      <c r="J29" s="33">
        <f t="shared" si="6"/>
        <v>0.180431232</v>
      </c>
      <c r="K29" s="33">
        <f t="shared" si="7"/>
        <v>1001298.571235665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0.45537977175451566</v>
      </c>
      <c r="P29" s="43">
        <v>0.57052247494825459</v>
      </c>
      <c r="Q29" s="38">
        <f t="shared" si="10"/>
        <v>-2.122836795366867E-2</v>
      </c>
      <c r="R29" s="45">
        <f t="shared" si="11"/>
        <v>31.472234042197247</v>
      </c>
      <c r="S29" s="45">
        <f t="shared" si="11"/>
        <v>26.091338997164481</v>
      </c>
      <c r="T29" s="45">
        <f t="shared" si="11"/>
        <v>32.688529931893228</v>
      </c>
      <c r="U29" s="45">
        <f t="shared" si="11"/>
        <v>-1.2162958896959828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6.7522572002194368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1042621.6649817181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0.44064621149334077</v>
      </c>
      <c r="P30" s="43">
        <v>0.55390884610200308</v>
      </c>
      <c r="Q30" s="38">
        <f t="shared" si="10"/>
        <v>-2.1273351851450295E-2</v>
      </c>
      <c r="R30" s="45">
        <f t="shared" si="11"/>
        <v>30.517765839421301</v>
      </c>
      <c r="S30" s="45">
        <f t="shared" si="11"/>
        <v>25.247168176997494</v>
      </c>
      <c r="T30" s="45">
        <f t="shared" si="11"/>
        <v>31.736639116606217</v>
      </c>
      <c r="U30" s="45">
        <f t="shared" si="11"/>
        <v>-1.2188732771849178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6.9575138450996876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1084772.7287444088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0.42677910917556383</v>
      </c>
      <c r="P31" s="43">
        <v>0.53820079898285333</v>
      </c>
      <c r="Q31" s="38">
        <f t="shared" si="10"/>
        <v>-2.1332795758380763E-2</v>
      </c>
      <c r="R31" s="45">
        <f t="shared" si="11"/>
        <v>29.614355150116502</v>
      </c>
      <c r="S31" s="45">
        <f t="shared" si="11"/>
        <v>24.452641740112796</v>
      </c>
      <c r="T31" s="45">
        <f t="shared" si="11"/>
        <v>30.836634312286307</v>
      </c>
      <c r="U31" s="45">
        <f t="shared" si="11"/>
        <v>-1.2222791621698019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7.1640315863362094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1127739.3159776153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0.41370910728342025</v>
      </c>
      <c r="P32" s="43">
        <v>0.52333316849754619</v>
      </c>
      <c r="Q32" s="38">
        <f t="shared" si="10"/>
        <v>-2.1403930081208111E-2</v>
      </c>
      <c r="R32" s="45">
        <f t="shared" si="11"/>
        <v>28.758426975471835</v>
      </c>
      <c r="S32" s="45">
        <f t="shared" si="11"/>
        <v>23.703785793464967</v>
      </c>
      <c r="T32" s="45">
        <f t="shared" si="11"/>
        <v>29.984781834118166</v>
      </c>
      <c r="U32" s="45">
        <f t="shared" si="11"/>
        <v>-1.2263548586463302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7.3717044361343254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1171510.2694373233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0.40137350197914029</v>
      </c>
      <c r="P33" s="43">
        <v>0.50924676010756686</v>
      </c>
      <c r="Q33" s="38">
        <f t="shared" si="10"/>
        <v>-2.1485052648855696E-2</v>
      </c>
      <c r="R33" s="45">
        <f t="shared" si="11"/>
        <v>27.946687245478877</v>
      </c>
      <c r="S33" s="45">
        <f t="shared" si="11"/>
        <v>22.997007671790534</v>
      </c>
      <c r="T33" s="45">
        <f t="shared" si="11"/>
        <v>29.177690084874676</v>
      </c>
      <c r="U33" s="45">
        <f t="shared" si="11"/>
        <v>-1.2310028393958012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7.5804374593985395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1205309.2908781604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0.38971554331510938</v>
      </c>
      <c r="P34" s="43">
        <v>0.49585780803203361</v>
      </c>
      <c r="Q34" s="38">
        <f t="shared" si="10"/>
        <v>-2.1545348346200588E-2</v>
      </c>
      <c r="R34" s="45">
        <f t="shared" si="11"/>
        <v>27.176102110467237</v>
      </c>
      <c r="S34" s="45">
        <f t="shared" si="11"/>
        <v>22.329055842603591</v>
      </c>
      <c r="T34" s="45">
        <f t="shared" si="11"/>
        <v>28.410559638843697</v>
      </c>
      <c r="U34" s="45">
        <f t="shared" si="11"/>
        <v>-1.2344575283764618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7.790145436152855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1239297.9538449161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0.37868380805580965</v>
      </c>
      <c r="P35" s="43">
        <v>0.48315513593045828</v>
      </c>
      <c r="Q35" s="38">
        <f t="shared" si="10"/>
        <v>-2.1622400035342437E-2</v>
      </c>
      <c r="R35" s="45">
        <f t="shared" si="11"/>
        <v>26.443877873916211</v>
      </c>
      <c r="S35" s="45">
        <f t="shared" si="11"/>
        <v>21.696983971540057</v>
      </c>
      <c r="T35" s="45">
        <f t="shared" si="11"/>
        <v>27.682750138884856</v>
      </c>
      <c r="U35" s="45">
        <f t="shared" si="11"/>
        <v>-1.2388722649686437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8.0007517031466637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1273464.2979950614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0.36823163946442877</v>
      </c>
      <c r="P36" s="43">
        <v>0.47109388476749531</v>
      </c>
      <c r="Q36" s="38">
        <f t="shared" si="10"/>
        <v>-2.1716250463869824E-2</v>
      </c>
      <c r="R36" s="45">
        <f t="shared" si="11"/>
        <v>25.747441853171065</v>
      </c>
      <c r="S36" s="45">
        <f t="shared" si="11"/>
        <v>21.098118824494733</v>
      </c>
      <c r="T36" s="45">
        <f t="shared" si="11"/>
        <v>26.991691351599822</v>
      </c>
      <c r="U36" s="45">
        <f t="shared" si="11"/>
        <v>-1.2442494984287571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8.2121871491598277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1307797.5402809572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0.35831664806240643</v>
      </c>
      <c r="P37" s="43">
        <v>0.45963347495058154</v>
      </c>
      <c r="Q37" s="38">
        <f t="shared" si="10"/>
        <v>-2.182767927087137E-2</v>
      </c>
      <c r="R37" s="45">
        <f t="shared" si="11"/>
        <v>25.084424338814244</v>
      </c>
      <c r="S37" s="45">
        <f t="shared" si="11"/>
        <v>20.530031663250355</v>
      </c>
      <c r="T37" s="45">
        <f t="shared" si="11"/>
        <v>26.335058237600368</v>
      </c>
      <c r="U37" s="45">
        <f t="shared" si="11"/>
        <v>-1.2506338987861234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8.4243893421824847</v>
      </c>
      <c r="I38" s="34">
        <f t="shared" si="1"/>
        <v>0.78339000000000003</v>
      </c>
      <c r="J38" s="33">
        <f t="shared" si="6"/>
        <v>0.1880136</v>
      </c>
      <c r="K38" s="33">
        <f t="shared" si="7"/>
        <v>1342287.9390045432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0.34890026739831198</v>
      </c>
      <c r="P38" s="43">
        <v>0.44873725764404809</v>
      </c>
      <c r="Q38" s="38">
        <f t="shared" si="10"/>
        <v>-2.1958148468484207E-2</v>
      </c>
      <c r="R38" s="45">
        <f t="shared" si="11"/>
        <v>24.452641740112796</v>
      </c>
      <c r="S38" s="45">
        <f t="shared" si="11"/>
        <v>19.990512792909147</v>
      </c>
      <c r="T38" s="45">
        <f t="shared" si="11"/>
        <v>25.710750973278596</v>
      </c>
      <c r="U38" s="45">
        <f t="shared" si="11"/>
        <v>-1.2581092331657975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8.6373017698214287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1359835.7097685696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0.3399473591156163</v>
      </c>
      <c r="P39" s="43">
        <v>0.43830767911454616</v>
      </c>
      <c r="Q39" s="38">
        <f t="shared" si="10"/>
        <v>-2.2045239754534651E-2</v>
      </c>
      <c r="R39" s="45">
        <f t="shared" si="11"/>
        <v>23.850080945149021</v>
      </c>
      <c r="S39" s="45">
        <f t="shared" si="11"/>
        <v>19.477548933942966</v>
      </c>
      <c r="T39" s="45">
        <f t="shared" si="11"/>
        <v>25.113180141437873</v>
      </c>
      <c r="U39" s="45">
        <f t="shared" si="11"/>
        <v>-1.2630991962888545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8.8508731770189453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1376678.6153150911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0.33142586198815593</v>
      </c>
      <c r="P40" s="43">
        <v>0.42838476415573584</v>
      </c>
      <c r="Q40" s="38">
        <f t="shared" si="10"/>
        <v>-2.2161389912377483E-2</v>
      </c>
      <c r="R40" s="45">
        <f t="shared" si="11"/>
        <v>23.274884883707784</v>
      </c>
      <c r="S40" s="45">
        <f t="shared" si="11"/>
        <v>18.989303113406635</v>
      </c>
      <c r="T40" s="45">
        <f t="shared" si="11"/>
        <v>24.544638993830812</v>
      </c>
      <c r="U40" s="45">
        <f t="shared" si="11"/>
        <v>-1.269754110123027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9.0650569875107241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1392805.7511321967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0.32330648003219659</v>
      </c>
      <c r="P41" s="43">
        <v>0.41894350295744592</v>
      </c>
      <c r="Q41" s="38">
        <f t="shared" si="10"/>
        <v>-2.2311509343189317E-2</v>
      </c>
      <c r="R41" s="45">
        <f t="shared" si="11"/>
        <v>22.725339253956722</v>
      </c>
      <c r="S41" s="45">
        <f t="shared" si="11"/>
        <v>18.52409679507549</v>
      </c>
      <c r="T41" s="45">
        <f t="shared" si="11"/>
        <v>24.003694573888172</v>
      </c>
      <c r="U41" s="45">
        <f t="shared" si="11"/>
        <v>-1.2783553199314512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9.2798107974457675</v>
      </c>
      <c r="I42" s="34">
        <f t="shared" si="1"/>
        <v>0.74610200000000004</v>
      </c>
      <c r="J42" s="33">
        <f t="shared" si="6"/>
        <v>0.17906448</v>
      </c>
      <c r="K42" s="33">
        <f t="shared" si="7"/>
        <v>1408207.1991042471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0.31556240526304469</v>
      </c>
      <c r="P42" s="43">
        <v>0.40996122553623521</v>
      </c>
      <c r="Q42" s="38">
        <f t="shared" si="10"/>
        <v>-2.2500568827513556E-2</v>
      </c>
      <c r="R42" s="45">
        <f t="shared" si="11"/>
        <v>22.199860356776998</v>
      </c>
      <c r="S42" s="45">
        <f t="shared" si="11"/>
        <v>18.080393994569338</v>
      </c>
      <c r="T42" s="45">
        <f t="shared" si="11"/>
        <v>23.489047987237146</v>
      </c>
      <c r="U42" s="45">
        <f t="shared" si="11"/>
        <v>-1.2891876304601499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9.4950959312897716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1422873.9214079345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0.3081690711159849</v>
      </c>
      <c r="P43" s="43">
        <v>0.40142014271939586</v>
      </c>
      <c r="Q43" s="38">
        <f t="shared" si="10"/>
        <v>-2.2736334663586266E-2</v>
      </c>
      <c r="R43" s="45">
        <f t="shared" si="11"/>
        <v>21.696983971540053</v>
      </c>
      <c r="S43" s="45">
        <f t="shared" si="11"/>
        <v>17.656787151412857</v>
      </c>
      <c r="T43" s="45">
        <f t="shared" si="11"/>
        <v>22.999679989360544</v>
      </c>
      <c r="U43" s="45">
        <f t="shared" si="11"/>
        <v>-1.3026960178204894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9.7108770515762668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1406066.3954825641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0.30110393298047639</v>
      </c>
      <c r="P44" s="43">
        <v>0.39259582417819067</v>
      </c>
      <c r="Q44" s="38">
        <f t="shared" si="10"/>
        <v>-2.2318023920977925E-2</v>
      </c>
      <c r="R44" s="45">
        <f t="shared" si="11"/>
        <v>21.2153552021264</v>
      </c>
      <c r="S44" s="45">
        <f t="shared" si="11"/>
        <v>17.25198455457129</v>
      </c>
      <c r="T44" s="45">
        <f t="shared" si="11"/>
        <v>22.494083779870447</v>
      </c>
      <c r="U44" s="45">
        <f t="shared" si="11"/>
        <v>-1.2787285777440482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9.9271218152945053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1387139.681410688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0.29434627269461749</v>
      </c>
      <c r="P45" s="43">
        <v>0.38418673860124175</v>
      </c>
      <c r="Q45" s="38">
        <f t="shared" si="10"/>
        <v>-2.1966006168710028E-2</v>
      </c>
      <c r="R45" s="45">
        <f t="shared" si="11"/>
        <v>20.753719220521525</v>
      </c>
      <c r="S45" s="45">
        <f t="shared" si="11"/>
        <v>16.864799140808408</v>
      </c>
      <c r="T45" s="45">
        <f t="shared" si="11"/>
        <v>22.012278666746941</v>
      </c>
      <c r="U45" s="45">
        <f t="shared" si="11"/>
        <v>-1.2585594462254159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10.143800570742314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1366082.7469726617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0.28787702421012762</v>
      </c>
      <c r="P46" s="43">
        <v>0.37619077408566071</v>
      </c>
      <c r="Q46" s="38">
        <f t="shared" si="10"/>
        <v>-2.1698471007043085E-2</v>
      </c>
      <c r="R46" s="45">
        <f t="shared" si="11"/>
        <v>20.310912836277229</v>
      </c>
      <c r="S46" s="45">
        <f t="shared" si="11"/>
        <v>16.494138506025735</v>
      </c>
      <c r="T46" s="45">
        <f t="shared" si="11"/>
        <v>21.554143646867779</v>
      </c>
      <c r="U46" s="45">
        <f t="shared" si="11"/>
        <v>-1.2432308105905501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10.360886089554244</v>
      </c>
      <c r="I47" s="34">
        <f t="shared" si="1"/>
        <v>0.6372544</v>
      </c>
      <c r="J47" s="33">
        <f t="shared" si="6"/>
        <v>0.15294105599999999</v>
      </c>
      <c r="K47" s="33">
        <f t="shared" si="7"/>
        <v>1342885.4742645225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0.28167861796564947</v>
      </c>
      <c r="P47" s="43">
        <v>0.36861535518911626</v>
      </c>
      <c r="Q47" s="38">
        <f t="shared" si="10"/>
        <v>-2.1541679053318386E-2</v>
      </c>
      <c r="R47" s="45">
        <f t="shared" si="11"/>
        <v>19.885856822671617</v>
      </c>
      <c r="S47" s="45">
        <f t="shared" si="11"/>
        <v>16.138995988509603</v>
      </c>
      <c r="T47" s="45">
        <f t="shared" si="11"/>
        <v>21.120104116052129</v>
      </c>
      <c r="U47" s="45">
        <f t="shared" si="11"/>
        <v>-1.2342472933805142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10.578353329364434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1317538.5688195704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0.27573484179904145</v>
      </c>
      <c r="P48" s="43">
        <v>0.36148168848840445</v>
      </c>
      <c r="Q48" s="38">
        <f t="shared" si="10"/>
        <v>-2.1534329372788208E-2</v>
      </c>
      <c r="R48" s="45">
        <f t="shared" si="11"/>
        <v>19.477548933942966</v>
      </c>
      <c r="S48" s="45">
        <f t="shared" si="11"/>
        <v>15.798442699792515</v>
      </c>
      <c r="T48" s="45">
        <f t="shared" si="11"/>
        <v>20.711375121648331</v>
      </c>
      <c r="U48" s="45">
        <f t="shared" si="11"/>
        <v>-1.2338261877053656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10.79617922320036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1075735.1039103249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0.27003071648950899</v>
      </c>
      <c r="P49" s="43">
        <v>0.35086754696914046</v>
      </c>
      <c r="Q49" s="38">
        <f t="shared" si="10"/>
        <v>-1.7770454752656151E-2</v>
      </c>
      <c r="R49" s="45">
        <f t="shared" si="11"/>
        <v>19.085057552084535</v>
      </c>
      <c r="S49" s="45">
        <f t="shared" si="11"/>
        <v>15.471620393742551</v>
      </c>
      <c r="T49" s="45">
        <f t="shared" si="11"/>
        <v>20.103229609439929</v>
      </c>
      <c r="U49" s="45">
        <f t="shared" si="11"/>
        <v>-1.0181720573553927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11.014342492245332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823104.72671232291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0.26455238425049971</v>
      </c>
      <c r="P50" s="43">
        <v>0.34005020317597967</v>
      </c>
      <c r="Q50" s="38">
        <f t="shared" si="10"/>
        <v>-1.3542455745873649E-2</v>
      </c>
      <c r="R50" s="45">
        <f t="shared" si="11"/>
        <v>18.707515906068526</v>
      </c>
      <c r="S50" s="45">
        <f t="shared" si="11"/>
        <v>15.157735077676863</v>
      </c>
      <c r="T50" s="45">
        <f t="shared" si="11"/>
        <v>19.483441464549777</v>
      </c>
      <c r="U50" s="45">
        <f t="shared" si="11"/>
        <v>-0.77592555848125144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11.232823479069259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559621.24575035286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0.25928700869703203</v>
      </c>
      <c r="P51" s="43">
        <v>0.32855519485438422</v>
      </c>
      <c r="Q51" s="38">
        <f t="shared" si="10"/>
        <v>-8.3899581353322761E-3</v>
      </c>
      <c r="R51" s="45">
        <f t="shared" si="11"/>
        <v>18.344116810808607</v>
      </c>
      <c r="S51" s="45">
        <f t="shared" si="11"/>
        <v>14.856051280911807</v>
      </c>
      <c r="T51" s="45">
        <f t="shared" si="11"/>
        <v>18.8248260022546</v>
      </c>
      <c r="U51" s="45">
        <f t="shared" si="11"/>
        <v>-0.48070919144598939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11.451603998820801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285260.46490453812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0.25422268498934919</v>
      </c>
      <c r="P52" s="43">
        <v>0.31478722557285993</v>
      </c>
      <c r="Q52" s="38">
        <f t="shared" si="10"/>
        <v>-7.3079715089258146E-4</v>
      </c>
      <c r="R52" s="45">
        <f t="shared" si="11"/>
        <v>17.99410787753116</v>
      </c>
      <c r="S52" s="45">
        <f t="shared" si="11"/>
        <v>14.565886906373533</v>
      </c>
      <c r="T52" s="45">
        <f t="shared" si="11"/>
        <v>18.035979469957493</v>
      </c>
      <c r="U52" s="45">
        <f t="shared" si="11"/>
        <v>-4.1871592426330102E-2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11.561101270409299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143994.0257952073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0.25176243197620829</v>
      </c>
      <c r="P53" s="43">
        <v>0.3046887460506098</v>
      </c>
      <c r="Q53" s="38">
        <f t="shared" si="10"/>
        <v>6.3970556145479529E-3</v>
      </c>
      <c r="R53" s="45">
        <f t="shared" si="11"/>
        <v>17.823903501857338</v>
      </c>
      <c r="S53" s="45">
        <f t="shared" si="11"/>
        <v>14.424924792186216</v>
      </c>
      <c r="T53" s="45">
        <f t="shared" si="11"/>
        <v>17.457379213833271</v>
      </c>
      <c r="U53" s="45">
        <f t="shared" si="11"/>
        <v>0.36652428802406484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11.670667206210537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0.24934835901117433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14.286608599853139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0.11250607707998206</v>
      </c>
      <c r="G57" s="32">
        <f t="shared" ref="G57:G98" si="37">2*(1+2*L13)*((0.044/(K13^(1/6)))-(5/(K13^(2/3))))</f>
        <v>1.1859658201198662E-2</v>
      </c>
      <c r="H57" s="32">
        <f>G57/F57</f>
        <v>0.1054134897332477</v>
      </c>
      <c r="I57" s="32">
        <f t="shared" ref="I57:I98" si="38">($B$2*$B$6)/(2*G13*TAN(O13))-0.5</f>
        <v>7.3539816339744837</v>
      </c>
      <c r="J57" s="30">
        <f t="shared" ref="J57:J98" si="39">(2/PI())*ACOS((COSH((G13*I57)/$B$6))/COSH(I57))</f>
        <v>0.99813282966723749</v>
      </c>
      <c r="K57" s="4">
        <f t="shared" ref="K57:K98" si="40">(($B$2*J13*F57*COS(P13))/(8*PI()*J57*G13*(SIN(P13)^2)))*(1-H57*TAN(P13))</f>
        <v>5.8572136395746585E-2</v>
      </c>
      <c r="L57" s="31">
        <f>K57/(1-K57)</f>
        <v>6.2216276636962234E-2</v>
      </c>
      <c r="M57" s="4">
        <f t="shared" ref="M57:M98" si="41">(($B$2*J13*F57)/(8*PI()*J57*G13*COS(P13)))*(1+H57*_xlfn.COT(P13))</f>
        <v>0.1972231903528141</v>
      </c>
      <c r="N57" s="4">
        <f t="shared" ref="N57:N98" si="42">M57/(1+M57)</f>
        <v>0.16473385409005792</v>
      </c>
      <c r="O57" s="46">
        <f t="shared" ref="O57:O98" si="43">TAN(P13)-((1+L57)/(1-N57))*TAN(O13)</f>
        <v>-2.0353722933741381E-6</v>
      </c>
      <c r="P57" s="31">
        <f>ABS(O57)</f>
        <v>2.0353722933741381E-6</v>
      </c>
      <c r="Q57" s="4">
        <f t="shared" ref="Q57:Q98" si="44">0.5*$B$9*(H13^2)*J13*F57</f>
        <v>98.199679386650999</v>
      </c>
      <c r="R57" s="32">
        <f t="shared" ref="R57:R98" si="45">0.5*$B$9*(H13^2)*J13*G57</f>
        <v>10.35157089483295</v>
      </c>
      <c r="S57" s="32">
        <f t="shared" ref="S57:S98" si="46">$B$2*(Q57*COS(P13)-R57*SIN(P13))</f>
        <v>171.17061361164463</v>
      </c>
      <c r="T57" s="32">
        <f t="shared" ref="T57:T98" si="47">$B$2*(Q57*SIN(P13)+R57*COS(P13))*G13</f>
        <v>8.5429864745571855</v>
      </c>
    </row>
    <row r="58" spans="1:32">
      <c r="F58" s="32">
        <f t="shared" si="36"/>
        <v>0.12243292546579621</v>
      </c>
      <c r="G58" s="32">
        <f t="shared" si="37"/>
        <v>1.1645609328793683E-2</v>
      </c>
      <c r="H58" s="32">
        <f t="shared" ref="H58:H98" si="48">G58/F58</f>
        <v>9.5118280352184253E-2</v>
      </c>
      <c r="I58" s="32">
        <f t="shared" si="38"/>
        <v>7.3539816339744828</v>
      </c>
      <c r="J58" s="30">
        <f t="shared" si="39"/>
        <v>0.99786461867692089</v>
      </c>
      <c r="K58" s="4">
        <f t="shared" si="40"/>
        <v>6.9440002663519448E-2</v>
      </c>
      <c r="L58" s="31">
        <f t="shared" ref="L58:L98" si="49">K58/(1-K58)</f>
        <v>7.4621736225795113E-2</v>
      </c>
      <c r="M58" s="4">
        <f t="shared" si="41"/>
        <v>0.18767985303507739</v>
      </c>
      <c r="N58" s="4">
        <f t="shared" si="42"/>
        <v>0.15802225873872291</v>
      </c>
      <c r="O58" s="46">
        <f t="shared" si="43"/>
        <v>-1.0820243101505866E-7</v>
      </c>
      <c r="P58" s="31">
        <f t="shared" ref="P58:P98" si="50">ABS(O58)</f>
        <v>1.0820243101505866E-7</v>
      </c>
      <c r="Q58" s="4">
        <f t="shared" si="44"/>
        <v>118.49195493046876</v>
      </c>
      <c r="R58" s="32">
        <f t="shared" si="45"/>
        <v>11.27075098855471</v>
      </c>
      <c r="S58" s="32">
        <f t="shared" si="46"/>
        <v>228.35153870278981</v>
      </c>
      <c r="T58" s="32">
        <f t="shared" si="47"/>
        <v>11.029184028039611</v>
      </c>
    </row>
    <row r="59" spans="1:32">
      <c r="F59" s="32">
        <f t="shared" si="36"/>
        <v>0.13113974448705831</v>
      </c>
      <c r="G59" s="32">
        <f t="shared" si="37"/>
        <v>1.143012035645073E-2</v>
      </c>
      <c r="H59" s="32">
        <f t="shared" si="48"/>
        <v>8.715984922159678E-2</v>
      </c>
      <c r="I59" s="32">
        <f t="shared" si="38"/>
        <v>7.3539816339744837</v>
      </c>
      <c r="J59" s="30">
        <f t="shared" si="39"/>
        <v>0.99755013026291706</v>
      </c>
      <c r="K59" s="4">
        <f t="shared" si="40"/>
        <v>8.0138030831257714E-2</v>
      </c>
      <c r="L59" s="31">
        <f t="shared" si="49"/>
        <v>8.7119626114857837E-2</v>
      </c>
      <c r="M59" s="4">
        <f t="shared" si="41"/>
        <v>0.17887299018066061</v>
      </c>
      <c r="N59" s="4">
        <f t="shared" si="42"/>
        <v>0.15173219818468192</v>
      </c>
      <c r="O59" s="46">
        <f t="shared" si="43"/>
        <v>-1.3857307832321197E-5</v>
      </c>
      <c r="P59" s="31">
        <f t="shared" si="50"/>
        <v>1.3857307832321197E-5</v>
      </c>
      <c r="Q59" s="4">
        <f t="shared" si="44"/>
        <v>140.78013246841815</v>
      </c>
      <c r="R59" s="32">
        <f t="shared" si="45"/>
        <v>12.270375119343747</v>
      </c>
      <c r="S59" s="32">
        <f t="shared" si="46"/>
        <v>294.08185701104753</v>
      </c>
      <c r="T59" s="32">
        <f t="shared" si="47"/>
        <v>13.902663773667554</v>
      </c>
    </row>
    <row r="60" spans="1:32">
      <c r="F60" s="32">
        <f t="shared" si="36"/>
        <v>0.13870097789864891</v>
      </c>
      <c r="G60" s="32">
        <f t="shared" si="37"/>
        <v>1.1213723817828779E-2</v>
      </c>
      <c r="H60" s="32">
        <f t="shared" si="48"/>
        <v>8.0848195792987354E-2</v>
      </c>
      <c r="I60" s="32">
        <f t="shared" si="38"/>
        <v>7.353981633974481</v>
      </c>
      <c r="J60" s="30">
        <f t="shared" si="39"/>
        <v>0.99718254865885825</v>
      </c>
      <c r="K60" s="4">
        <f t="shared" si="40"/>
        <v>9.0641008010132723E-2</v>
      </c>
      <c r="L60" s="31">
        <f t="shared" si="49"/>
        <v>9.9675715320955136E-2</v>
      </c>
      <c r="M60" s="4">
        <f t="shared" si="41"/>
        <v>0.17077335019791143</v>
      </c>
      <c r="N60" s="4">
        <f t="shared" si="42"/>
        <v>0.14586371492743949</v>
      </c>
      <c r="O60" s="46">
        <f t="shared" si="43"/>
        <v>-1.2020082928998477E-7</v>
      </c>
      <c r="P60" s="31">
        <f t="shared" si="50"/>
        <v>1.2020082928998477E-7</v>
      </c>
      <c r="Q60" s="4">
        <f t="shared" si="44"/>
        <v>165.11977385898226</v>
      </c>
      <c r="R60" s="32">
        <f t="shared" si="45"/>
        <v>13.349635806244793</v>
      </c>
      <c r="S60" s="32">
        <f t="shared" si="46"/>
        <v>368.55957720683682</v>
      </c>
      <c r="T60" s="32">
        <f t="shared" si="47"/>
        <v>17.181199444058052</v>
      </c>
    </row>
    <row r="61" spans="1:32">
      <c r="F61" s="32">
        <f t="shared" si="36"/>
        <v>0.14524498735278188</v>
      </c>
      <c r="G61" s="32">
        <f t="shared" si="37"/>
        <v>1.0996910288991671E-2</v>
      </c>
      <c r="H61" s="32">
        <f t="shared" si="48"/>
        <v>7.5712838628169341E-2</v>
      </c>
      <c r="I61" s="32">
        <f t="shared" si="38"/>
        <v>7.3539816339744828</v>
      </c>
      <c r="J61" s="30">
        <f t="shared" si="39"/>
        <v>0.99675390729898949</v>
      </c>
      <c r="K61" s="4">
        <f t="shared" si="40"/>
        <v>0.10095539113047433</v>
      </c>
      <c r="L61" s="31">
        <f t="shared" si="49"/>
        <v>0.11229185975256267</v>
      </c>
      <c r="M61" s="4">
        <f t="shared" si="41"/>
        <v>0.16337134014240512</v>
      </c>
      <c r="N61" s="4">
        <f t="shared" si="42"/>
        <v>0.14042922883282244</v>
      </c>
      <c r="O61" s="46">
        <f t="shared" si="43"/>
        <v>-1.2665067847805744E-6</v>
      </c>
      <c r="P61" s="31">
        <f t="shared" si="50"/>
        <v>1.2665067847805744E-6</v>
      </c>
      <c r="Q61" s="4">
        <f t="shared" si="44"/>
        <v>191.61067610427315</v>
      </c>
      <c r="R61" s="32">
        <f t="shared" si="45"/>
        <v>14.507388199317257</v>
      </c>
      <c r="S61" s="32">
        <f t="shared" si="46"/>
        <v>452.07318186267725</v>
      </c>
      <c r="T61" s="32">
        <f t="shared" si="47"/>
        <v>20.886979596623863</v>
      </c>
    </row>
    <row r="62" spans="1:32">
      <c r="F62" s="32">
        <f t="shared" si="36"/>
        <v>0.15089227826472593</v>
      </c>
      <c r="G62" s="32">
        <f t="shared" si="37"/>
        <v>1.0780120081860415E-2</v>
      </c>
      <c r="H62" s="32">
        <f t="shared" si="48"/>
        <v>7.1442490005669712E-2</v>
      </c>
      <c r="I62" s="32">
        <f t="shared" si="38"/>
        <v>7.3539816339744828</v>
      </c>
      <c r="J62" s="30">
        <f t="shared" si="39"/>
        <v>0.99625491606396122</v>
      </c>
      <c r="K62" s="4">
        <f t="shared" si="40"/>
        <v>0.11108304978810514</v>
      </c>
      <c r="L62" s="31">
        <f t="shared" si="49"/>
        <v>0.12496448600921133</v>
      </c>
      <c r="M62" s="4">
        <f t="shared" si="41"/>
        <v>0.15662544453391641</v>
      </c>
      <c r="N62" s="4">
        <f t="shared" si="42"/>
        <v>0.13541587319742177</v>
      </c>
      <c r="O62" s="46">
        <f t="shared" si="43"/>
        <v>-4.2524990113701477E-6</v>
      </c>
      <c r="P62" s="31">
        <f t="shared" si="50"/>
        <v>4.2524990113701477E-6</v>
      </c>
      <c r="Q62" s="4">
        <f t="shared" si="44"/>
        <v>220.34739163982312</v>
      </c>
      <c r="R62" s="32">
        <f t="shared" si="45"/>
        <v>15.742166325003453</v>
      </c>
      <c r="S62" s="32">
        <f t="shared" si="46"/>
        <v>544.89510318881548</v>
      </c>
      <c r="T62" s="32">
        <f t="shared" si="47"/>
        <v>25.042702006605435</v>
      </c>
    </row>
    <row r="63" spans="1:32">
      <c r="F63" s="32">
        <f t="shared" si="36"/>
        <v>0.15172393599551057</v>
      </c>
      <c r="G63" s="32">
        <f t="shared" si="37"/>
        <v>1.0606069449745709E-2</v>
      </c>
      <c r="H63" s="32">
        <f t="shared" si="48"/>
        <v>6.9903732592723783E-2</v>
      </c>
      <c r="I63" s="32">
        <f t="shared" si="38"/>
        <v>7.3539816339744828</v>
      </c>
      <c r="J63" s="30">
        <f t="shared" si="39"/>
        <v>0.99567475978382602</v>
      </c>
      <c r="K63" s="4">
        <f t="shared" si="40"/>
        <v>0.11873609427049488</v>
      </c>
      <c r="L63" s="31">
        <f t="shared" si="49"/>
        <v>0.13473386745847243</v>
      </c>
      <c r="M63" s="4">
        <f t="shared" si="41"/>
        <v>0.14643747374508428</v>
      </c>
      <c r="N63" s="4">
        <f t="shared" si="42"/>
        <v>0.12773263008118083</v>
      </c>
      <c r="O63" s="46">
        <f t="shared" si="43"/>
        <v>-1.2830005713393433E-6</v>
      </c>
      <c r="P63" s="31">
        <f t="shared" si="50"/>
        <v>1.2830005713393433E-6</v>
      </c>
      <c r="Q63" s="4">
        <f t="shared" si="44"/>
        <v>244.88936173932177</v>
      </c>
      <c r="R63" s="32">
        <f t="shared" si="45"/>
        <v>17.118680457828351</v>
      </c>
      <c r="S63" s="32">
        <f t="shared" si="46"/>
        <v>631.31267880318467</v>
      </c>
      <c r="T63" s="32">
        <f t="shared" si="47"/>
        <v>28.880932836213375</v>
      </c>
    </row>
    <row r="64" spans="1:32">
      <c r="F64" s="32">
        <f t="shared" si="36"/>
        <v>0.1517821135510696</v>
      </c>
      <c r="G64" s="32">
        <f t="shared" si="37"/>
        <v>1.0432345922290984E-2</v>
      </c>
      <c r="H64" s="32">
        <f t="shared" si="48"/>
        <v>6.8732380108680255E-2</v>
      </c>
      <c r="I64" s="32">
        <f t="shared" si="38"/>
        <v>7.3539816339744828</v>
      </c>
      <c r="J64" s="30">
        <f t="shared" si="39"/>
        <v>0.99500086359851114</v>
      </c>
      <c r="K64" s="4">
        <f t="shared" si="40"/>
        <v>0.12597949551364518</v>
      </c>
      <c r="L64" s="31">
        <f t="shared" si="49"/>
        <v>0.14413791766553682</v>
      </c>
      <c r="M64" s="4">
        <f t="shared" si="41"/>
        <v>0.13728580273152638</v>
      </c>
      <c r="N64" s="4">
        <f t="shared" si="42"/>
        <v>0.12071354658766875</v>
      </c>
      <c r="O64" s="46">
        <f t="shared" si="43"/>
        <v>-1.018399879870735E-6</v>
      </c>
      <c r="P64" s="31">
        <f t="shared" si="50"/>
        <v>1.018399879870735E-6</v>
      </c>
      <c r="Q64" s="4">
        <f t="shared" si="44"/>
        <v>270.34675633375753</v>
      </c>
      <c r="R64" s="32">
        <f t="shared" si="45"/>
        <v>18.581576017480586</v>
      </c>
      <c r="S64" s="32">
        <f t="shared" si="46"/>
        <v>722.56822300769295</v>
      </c>
      <c r="T64" s="32">
        <f t="shared" si="47"/>
        <v>32.965224988018292</v>
      </c>
    </row>
    <row r="65" spans="6:20">
      <c r="F65" s="32">
        <f t="shared" si="36"/>
        <v>0.15119936824691202</v>
      </c>
      <c r="G65" s="32">
        <f t="shared" si="37"/>
        <v>1.0259224712603663E-2</v>
      </c>
      <c r="H65" s="32">
        <f t="shared" si="48"/>
        <v>6.7852298799622721E-2</v>
      </c>
      <c r="I65" s="32">
        <f t="shared" si="38"/>
        <v>7.353981633974481</v>
      </c>
      <c r="J65" s="30">
        <f t="shared" si="39"/>
        <v>0.99421862003948658</v>
      </c>
      <c r="K65" s="4">
        <f t="shared" si="40"/>
        <v>0.13283752244824831</v>
      </c>
      <c r="L65" s="31">
        <f t="shared" si="49"/>
        <v>0.15318642801898755</v>
      </c>
      <c r="M65" s="4">
        <f t="shared" si="41"/>
        <v>0.12903467221266218</v>
      </c>
      <c r="N65" s="4">
        <f t="shared" si="42"/>
        <v>0.11428760815625112</v>
      </c>
      <c r="O65" s="46">
        <f t="shared" si="43"/>
        <v>-4.2062787697361159E-9</v>
      </c>
      <c r="P65" s="31">
        <f t="shared" si="50"/>
        <v>4.2062787697361159E-9</v>
      </c>
      <c r="Q65" s="4">
        <f t="shared" si="44"/>
        <v>296.67404245653034</v>
      </c>
      <c r="R65" s="32">
        <f t="shared" si="45"/>
        <v>20.130015774852453</v>
      </c>
      <c r="S65" s="32">
        <f t="shared" si="46"/>
        <v>818.3578187697052</v>
      </c>
      <c r="T65" s="32">
        <f t="shared" si="47"/>
        <v>37.287925797978332</v>
      </c>
    </row>
    <row r="66" spans="6:20">
      <c r="F66" s="32">
        <f t="shared" si="36"/>
        <v>0.15009654475106557</v>
      </c>
      <c r="G66" s="32">
        <f t="shared" si="37"/>
        <v>1.0086938343229674E-2</v>
      </c>
      <c r="H66" s="32">
        <f t="shared" si="48"/>
        <v>6.7203001641102503E-2</v>
      </c>
      <c r="I66" s="32">
        <f t="shared" si="38"/>
        <v>7.3539816339744828</v>
      </c>
      <c r="J66" s="30">
        <f t="shared" si="39"/>
        <v>0.99331107183831802</v>
      </c>
      <c r="K66" s="4">
        <f t="shared" si="40"/>
        <v>0.1393410431922544</v>
      </c>
      <c r="L66" s="31">
        <f t="shared" si="49"/>
        <v>0.16190041605920388</v>
      </c>
      <c r="M66" s="4">
        <f t="shared" si="41"/>
        <v>0.1215747736747181</v>
      </c>
      <c r="N66" s="4">
        <f t="shared" si="42"/>
        <v>0.10839649440080712</v>
      </c>
      <c r="O66" s="46">
        <f t="shared" si="43"/>
        <v>-6.3617309339347727E-6</v>
      </c>
      <c r="P66" s="31">
        <f t="shared" si="50"/>
        <v>6.3617309339347727E-6</v>
      </c>
      <c r="Q66" s="4">
        <f t="shared" si="44"/>
        <v>323.83889861585391</v>
      </c>
      <c r="R66" s="32">
        <f t="shared" si="45"/>
        <v>21.762946035134057</v>
      </c>
      <c r="S66" s="32">
        <f t="shared" si="46"/>
        <v>918.42869503710881</v>
      </c>
      <c r="T66" s="32">
        <f t="shared" si="47"/>
        <v>41.843134005497319</v>
      </c>
    </row>
    <row r="67" spans="6:20">
      <c r="F67" s="32">
        <f t="shared" si="36"/>
        <v>0.14856349041965836</v>
      </c>
      <c r="G67" s="32">
        <f t="shared" si="37"/>
        <v>9.9156807071276096E-3</v>
      </c>
      <c r="H67" s="32">
        <f t="shared" si="48"/>
        <v>6.6743724714046826E-2</v>
      </c>
      <c r="I67" s="32">
        <f t="shared" si="38"/>
        <v>7.3539816339744837</v>
      </c>
      <c r="J67" s="30">
        <f t="shared" si="39"/>
        <v>0.99225854346406217</v>
      </c>
      <c r="K67" s="4">
        <f t="shared" si="40"/>
        <v>0.14550579581825016</v>
      </c>
      <c r="L67" s="31">
        <f t="shared" si="49"/>
        <v>0.17028295230812504</v>
      </c>
      <c r="M67" s="4">
        <f t="shared" si="41"/>
        <v>0.11480358992148081</v>
      </c>
      <c r="N67" s="4">
        <f t="shared" si="42"/>
        <v>0.10298100128074292</v>
      </c>
      <c r="O67" s="46">
        <f t="shared" si="43"/>
        <v>-2.6340292613724614E-8</v>
      </c>
      <c r="P67" s="31">
        <f t="shared" si="50"/>
        <v>2.6340292613724614E-8</v>
      </c>
      <c r="Q67" s="4">
        <f t="shared" si="44"/>
        <v>351.77995085724643</v>
      </c>
      <c r="R67" s="32">
        <f t="shared" si="45"/>
        <v>23.479104199936973</v>
      </c>
      <c r="S67" s="32">
        <f t="shared" si="46"/>
        <v>1022.4506552735982</v>
      </c>
      <c r="T67" s="32">
        <f t="shared" si="47"/>
        <v>46.621841621129548</v>
      </c>
    </row>
    <row r="68" spans="6:20">
      <c r="F68" s="32">
        <f t="shared" si="36"/>
        <v>0.1466437479046426</v>
      </c>
      <c r="G68" s="32">
        <f t="shared" si="37"/>
        <v>9.7794365794208957E-3</v>
      </c>
      <c r="H68" s="32">
        <f t="shared" si="48"/>
        <v>6.6688397692754878E-2</v>
      </c>
      <c r="I68" s="32">
        <f t="shared" si="38"/>
        <v>7.3539816339744819</v>
      </c>
      <c r="J68" s="30">
        <f t="shared" si="39"/>
        <v>0.99103821321145968</v>
      </c>
      <c r="K68" s="4">
        <f t="shared" si="40"/>
        <v>0.15093603130203456</v>
      </c>
      <c r="L68" s="31">
        <f t="shared" si="49"/>
        <v>0.17776756153425527</v>
      </c>
      <c r="M68" s="4">
        <f t="shared" si="41"/>
        <v>0.10819598202383492</v>
      </c>
      <c r="N68" s="4">
        <f t="shared" si="42"/>
        <v>9.7632534117514824E-2</v>
      </c>
      <c r="O68" s="46">
        <f t="shared" si="43"/>
        <v>-2.2139143418531404E-7</v>
      </c>
      <c r="P68" s="31">
        <f t="shared" si="50"/>
        <v>2.2139143418531404E-7</v>
      </c>
      <c r="Q68" s="4">
        <f t="shared" si="44"/>
        <v>378.89319555120676</v>
      </c>
      <c r="R68" s="32">
        <f t="shared" si="45"/>
        <v>25.26778010799762</v>
      </c>
      <c r="S68" s="32">
        <f t="shared" si="46"/>
        <v>1125.7439222076746</v>
      </c>
      <c r="T68" s="32">
        <f t="shared" si="47"/>
        <v>51.395073521081272</v>
      </c>
    </row>
    <row r="69" spans="6:20">
      <c r="F69" s="32">
        <f t="shared" si="36"/>
        <v>0.14442597594334247</v>
      </c>
      <c r="G69" s="32">
        <f t="shared" si="37"/>
        <v>9.644131694606364E-3</v>
      </c>
      <c r="H69" s="32">
        <f t="shared" si="48"/>
        <v>6.67756034301593E-2</v>
      </c>
      <c r="I69" s="32">
        <f t="shared" si="38"/>
        <v>7.3539816339744828</v>
      </c>
      <c r="J69" s="30">
        <f t="shared" si="39"/>
        <v>0.9896236162664066</v>
      </c>
      <c r="K69" s="4">
        <f t="shared" si="40"/>
        <v>0.15605064653244871</v>
      </c>
      <c r="L69" s="31">
        <f t="shared" si="49"/>
        <v>0.18490522670736148</v>
      </c>
      <c r="M69" s="4">
        <f t="shared" si="41"/>
        <v>0.10218160454861151</v>
      </c>
      <c r="N69" s="4">
        <f t="shared" si="42"/>
        <v>9.2708501146196387E-2</v>
      </c>
      <c r="O69" s="46">
        <f t="shared" si="43"/>
        <v>-5.128338221860318E-7</v>
      </c>
      <c r="P69" s="31">
        <f t="shared" si="50"/>
        <v>5.128338221860318E-7</v>
      </c>
      <c r="Q69" s="4">
        <f t="shared" si="44"/>
        <v>406.44918024330991</v>
      </c>
      <c r="R69" s="32">
        <f t="shared" si="45"/>
        <v>27.1408892744406</v>
      </c>
      <c r="S69" s="32">
        <f t="shared" si="46"/>
        <v>1231.5382644138137</v>
      </c>
      <c r="T69" s="32">
        <f t="shared" si="47"/>
        <v>56.333282980371642</v>
      </c>
    </row>
    <row r="70" spans="6:20">
      <c r="F70" s="32">
        <f t="shared" si="36"/>
        <v>0.14197013370065337</v>
      </c>
      <c r="G70" s="32">
        <f t="shared" si="37"/>
        <v>9.5098570745524996E-3</v>
      </c>
      <c r="H70" s="32">
        <f t="shared" si="48"/>
        <v>6.6984913140986452E-2</v>
      </c>
      <c r="I70" s="32">
        <f t="shared" si="38"/>
        <v>7.3539816339744828</v>
      </c>
      <c r="J70" s="30">
        <f t="shared" si="39"/>
        <v>0.98798406751263879</v>
      </c>
      <c r="K70" s="4">
        <f t="shared" si="40"/>
        <v>0.16087407833483186</v>
      </c>
      <c r="L70" s="31">
        <f t="shared" si="49"/>
        <v>0.19171625399867528</v>
      </c>
      <c r="M70" s="4">
        <f t="shared" si="41"/>
        <v>9.6693139173893092E-2</v>
      </c>
      <c r="N70" s="4">
        <f t="shared" si="42"/>
        <v>8.8167907430084971E-2</v>
      </c>
      <c r="O70" s="46">
        <f t="shared" si="43"/>
        <v>-4.522768771719754E-7</v>
      </c>
      <c r="P70" s="31">
        <f t="shared" si="50"/>
        <v>4.522768771719754E-7</v>
      </c>
      <c r="Q70" s="4">
        <f t="shared" si="44"/>
        <v>434.38924194506785</v>
      </c>
      <c r="R70" s="32">
        <f t="shared" si="45"/>
        <v>29.097525641069321</v>
      </c>
      <c r="S70" s="32">
        <f t="shared" si="46"/>
        <v>1339.5208085524644</v>
      </c>
      <c r="T70" s="32">
        <f t="shared" si="47"/>
        <v>61.42683371042672</v>
      </c>
    </row>
    <row r="71" spans="6:20">
      <c r="F71" s="32">
        <f t="shared" si="36"/>
        <v>0.13932868583917801</v>
      </c>
      <c r="G71" s="32">
        <f t="shared" si="37"/>
        <v>9.376685382491123E-3</v>
      </c>
      <c r="H71" s="32">
        <f t="shared" si="48"/>
        <v>6.7299029815829067E-2</v>
      </c>
      <c r="I71" s="32">
        <f t="shared" si="38"/>
        <v>7.3539816339744837</v>
      </c>
      <c r="J71" s="30">
        <f t="shared" si="39"/>
        <v>0.98608399084475584</v>
      </c>
      <c r="K71" s="4">
        <f t="shared" si="40"/>
        <v>0.16543320128360597</v>
      </c>
      <c r="L71" s="31">
        <f t="shared" si="49"/>
        <v>0.19822643500562281</v>
      </c>
      <c r="M71" s="4">
        <f t="shared" si="41"/>
        <v>9.167438881654956E-2</v>
      </c>
      <c r="N71" s="4">
        <f t="shared" si="42"/>
        <v>8.3975945351187478E-2</v>
      </c>
      <c r="O71" s="46">
        <f t="shared" si="43"/>
        <v>-5.1328438823716738E-6</v>
      </c>
      <c r="P71" s="31">
        <f t="shared" si="50"/>
        <v>5.1328438823716738E-6</v>
      </c>
      <c r="Q71" s="4">
        <f t="shared" si="44"/>
        <v>462.66150024781564</v>
      </c>
      <c r="R71" s="32">
        <f t="shared" si="45"/>
        <v>31.136670099813955</v>
      </c>
      <c r="S71" s="32">
        <f t="shared" si="46"/>
        <v>1449.4110149005505</v>
      </c>
      <c r="T71" s="32">
        <f t="shared" si="47"/>
        <v>66.667122021372265</v>
      </c>
    </row>
    <row r="72" spans="6:20">
      <c r="F72" s="32">
        <f t="shared" si="36"/>
        <v>0.13653371390034644</v>
      </c>
      <c r="G72" s="32">
        <f t="shared" si="37"/>
        <v>9.2446735340844088E-3</v>
      </c>
      <c r="H72" s="32">
        <f t="shared" si="48"/>
        <v>6.7709822504586181E-2</v>
      </c>
      <c r="I72" s="32">
        <f t="shared" si="38"/>
        <v>7.3539816339744819</v>
      </c>
      <c r="J72" s="30">
        <f t="shared" si="39"/>
        <v>0.98388213932249635</v>
      </c>
      <c r="K72" s="4">
        <f t="shared" si="40"/>
        <v>0.16973812461603444</v>
      </c>
      <c r="L72" s="31">
        <f t="shared" si="49"/>
        <v>0.20443926145294436</v>
      </c>
      <c r="M72" s="4">
        <f t="shared" si="41"/>
        <v>8.7070338689907906E-2</v>
      </c>
      <c r="N72" s="4">
        <f t="shared" si="42"/>
        <v>8.0096324580837583E-2</v>
      </c>
      <c r="O72" s="46">
        <f t="shared" si="43"/>
        <v>-6.8602072578194395E-8</v>
      </c>
      <c r="P72" s="31">
        <f t="shared" si="50"/>
        <v>6.8602072578194395E-8</v>
      </c>
      <c r="Q72" s="4">
        <f t="shared" si="44"/>
        <v>491.17235473820085</v>
      </c>
      <c r="R72" s="32">
        <f t="shared" si="45"/>
        <v>33.257192958483223</v>
      </c>
      <c r="S72" s="32">
        <f t="shared" si="46"/>
        <v>1560.7967842181761</v>
      </c>
      <c r="T72" s="32">
        <f t="shared" si="47"/>
        <v>72.040352828382339</v>
      </c>
    </row>
    <row r="73" spans="6:20">
      <c r="F73" s="32">
        <f t="shared" si="36"/>
        <v>0.1342503400133751</v>
      </c>
      <c r="G73" s="32">
        <f t="shared" si="37"/>
        <v>9.1416308860535183E-3</v>
      </c>
      <c r="H73" s="32">
        <f t="shared" si="48"/>
        <v>6.8093912351676389E-2</v>
      </c>
      <c r="I73" s="32">
        <f t="shared" si="38"/>
        <v>7.3539816339744819</v>
      </c>
      <c r="J73" s="30">
        <f t="shared" si="39"/>
        <v>0.98133068750598984</v>
      </c>
      <c r="K73" s="4">
        <f t="shared" si="40"/>
        <v>0.17372228444999449</v>
      </c>
      <c r="L73" s="31">
        <f t="shared" si="49"/>
        <v>0.21024684701118626</v>
      </c>
      <c r="M73" s="4">
        <f t="shared" si="41"/>
        <v>8.2743069701785618E-2</v>
      </c>
      <c r="N73" s="4">
        <f t="shared" si="42"/>
        <v>7.6419856212587081E-2</v>
      </c>
      <c r="O73" s="46">
        <f t="shared" si="43"/>
        <v>-1.3614931893002336E-7</v>
      </c>
      <c r="P73" s="31">
        <f t="shared" si="50"/>
        <v>1.3614931893002336E-7</v>
      </c>
      <c r="Q73" s="4">
        <f t="shared" si="44"/>
        <v>519.35568711627616</v>
      </c>
      <c r="R73" s="32">
        <f t="shared" si="45"/>
        <v>35.364960637840376</v>
      </c>
      <c r="S73" s="32">
        <f t="shared" si="46"/>
        <v>1671.999803239064</v>
      </c>
      <c r="T73" s="32">
        <f t="shared" si="47"/>
        <v>77.439200004683983</v>
      </c>
    </row>
    <row r="74" spans="6:20">
      <c r="F74" s="32">
        <f t="shared" si="36"/>
        <v>0.13184038317780949</v>
      </c>
      <c r="G74" s="32">
        <f t="shared" si="37"/>
        <v>9.0395127096075389E-3</v>
      </c>
      <c r="H74" s="32">
        <f t="shared" si="48"/>
        <v>6.8564065817498396E-2</v>
      </c>
      <c r="I74" s="32">
        <f t="shared" si="38"/>
        <v>7.3539816339744828</v>
      </c>
      <c r="J74" s="30">
        <f t="shared" si="39"/>
        <v>0.97837417356009482</v>
      </c>
      <c r="K74" s="4">
        <f t="shared" si="40"/>
        <v>0.17749811506564811</v>
      </c>
      <c r="L74" s="31">
        <f t="shared" si="49"/>
        <v>0.21580268485319659</v>
      </c>
      <c r="M74" s="4">
        <f t="shared" si="41"/>
        <v>7.8767064397911493E-2</v>
      </c>
      <c r="N74" s="4">
        <f t="shared" si="42"/>
        <v>7.3015822411924933E-2</v>
      </c>
      <c r="O74" s="46">
        <f t="shared" si="43"/>
        <v>-1.7287090647855052E-9</v>
      </c>
      <c r="P74" s="31">
        <f t="shared" si="50"/>
        <v>1.7287090647855052E-9</v>
      </c>
      <c r="Q74" s="4">
        <f t="shared" si="44"/>
        <v>547.61607720404834</v>
      </c>
      <c r="R74" s="32">
        <f t="shared" si="45"/>
        <v>37.546784760138657</v>
      </c>
      <c r="S74" s="32">
        <f t="shared" si="46"/>
        <v>1783.9341566254445</v>
      </c>
      <c r="T74" s="32">
        <f t="shared" si="47"/>
        <v>82.940683736899743</v>
      </c>
    </row>
    <row r="75" spans="6:20">
      <c r="F75" s="32">
        <f t="shared" si="36"/>
        <v>0.12932412790632461</v>
      </c>
      <c r="G75" s="32">
        <f t="shared" si="37"/>
        <v>8.9383343216148225E-3</v>
      </c>
      <c r="H75" s="32">
        <f t="shared" si="48"/>
        <v>6.9115751765125119E-2</v>
      </c>
      <c r="I75" s="32">
        <f t="shared" si="38"/>
        <v>7.3539816339744828</v>
      </c>
      <c r="J75" s="30">
        <f t="shared" si="39"/>
        <v>0.97494826392818434</v>
      </c>
      <c r="K75" s="4">
        <f t="shared" si="40"/>
        <v>0.18108375271402408</v>
      </c>
      <c r="L75" s="31">
        <f t="shared" si="49"/>
        <v>0.22112609600086167</v>
      </c>
      <c r="M75" s="4">
        <f t="shared" si="41"/>
        <v>7.5107738254981321E-2</v>
      </c>
      <c r="N75" s="4">
        <f t="shared" si="42"/>
        <v>6.9860661943415531E-2</v>
      </c>
      <c r="O75" s="46">
        <f t="shared" si="43"/>
        <v>-3.3252302578112847E-8</v>
      </c>
      <c r="P75" s="31">
        <f t="shared" si="50"/>
        <v>3.3252302578112847E-8</v>
      </c>
      <c r="Q75" s="4">
        <f t="shared" si="44"/>
        <v>575.86993803892551</v>
      </c>
      <c r="R75" s="32">
        <f t="shared" si="45"/>
        <v>39.801683686496361</v>
      </c>
      <c r="S75" s="32">
        <f t="shared" si="46"/>
        <v>1896.2340850916225</v>
      </c>
      <c r="T75" s="32">
        <f t="shared" si="47"/>
        <v>88.532322349845543</v>
      </c>
    </row>
    <row r="76" spans="6:20">
      <c r="F76" s="32">
        <f t="shared" si="36"/>
        <v>0.12671697922560984</v>
      </c>
      <c r="G76" s="32">
        <f t="shared" si="37"/>
        <v>8.8381051711251529E-3</v>
      </c>
      <c r="H76" s="32">
        <f t="shared" si="48"/>
        <v>6.9746810767873382E-2</v>
      </c>
      <c r="I76" s="32">
        <f t="shared" si="38"/>
        <v>7.3539816339744828</v>
      </c>
      <c r="J76" s="30">
        <f t="shared" si="39"/>
        <v>0.97097830713626365</v>
      </c>
      <c r="K76" s="4">
        <f t="shared" si="40"/>
        <v>0.18449615659001206</v>
      </c>
      <c r="L76" s="31">
        <f t="shared" si="49"/>
        <v>0.22623579040234898</v>
      </c>
      <c r="M76" s="4">
        <f t="shared" si="41"/>
        <v>7.1734982344255668E-2</v>
      </c>
      <c r="N76" s="4">
        <f t="shared" si="42"/>
        <v>6.6933508307572845E-2</v>
      </c>
      <c r="O76" s="46">
        <f t="shared" si="43"/>
        <v>-7.6633993184582749E-7</v>
      </c>
      <c r="P76" s="31">
        <f t="shared" si="50"/>
        <v>7.6633993184582749E-7</v>
      </c>
      <c r="Q76" s="4">
        <f t="shared" si="44"/>
        <v>604.02238847153285</v>
      </c>
      <c r="R76" s="32">
        <f t="shared" si="45"/>
        <v>42.12863522828291</v>
      </c>
      <c r="S76" s="32">
        <f t="shared" si="46"/>
        <v>2008.4972175948415</v>
      </c>
      <c r="T76" s="32">
        <f t="shared" si="47"/>
        <v>94.200066192610791</v>
      </c>
    </row>
    <row r="77" spans="6:20">
      <c r="F77" s="32">
        <f t="shared" si="36"/>
        <v>0.12402826081980863</v>
      </c>
      <c r="G77" s="32">
        <f t="shared" si="37"/>
        <v>8.7388298192914611E-3</v>
      </c>
      <c r="H77" s="32">
        <f t="shared" si="48"/>
        <v>7.0458375869572598E-2</v>
      </c>
      <c r="I77" s="32">
        <f t="shared" si="38"/>
        <v>7.3539816339744819</v>
      </c>
      <c r="J77" s="30">
        <f t="shared" si="39"/>
        <v>0.96637763496989371</v>
      </c>
      <c r="K77" s="4">
        <f t="shared" si="40"/>
        <v>0.18774831356686075</v>
      </c>
      <c r="L77" s="31">
        <f t="shared" si="49"/>
        <v>0.23114548938805474</v>
      </c>
      <c r="M77" s="4">
        <f t="shared" si="41"/>
        <v>6.8621736333439445E-2</v>
      </c>
      <c r="N77" s="4">
        <f t="shared" si="42"/>
        <v>6.421517923534692E-2</v>
      </c>
      <c r="O77" s="46">
        <f t="shared" si="43"/>
        <v>-1.0325902355390326E-9</v>
      </c>
      <c r="P77" s="31">
        <f t="shared" si="50"/>
        <v>1.0325902355390326E-9</v>
      </c>
      <c r="Q77" s="4">
        <f t="shared" si="44"/>
        <v>631.9557643729795</v>
      </c>
      <c r="R77" s="32">
        <f t="shared" si="45"/>
        <v>44.526576779134452</v>
      </c>
      <c r="S77" s="32">
        <f t="shared" si="46"/>
        <v>2120.2422437574678</v>
      </c>
      <c r="T77" s="32">
        <f t="shared" si="47"/>
        <v>99.926664836844722</v>
      </c>
    </row>
    <row r="78" spans="6:20">
      <c r="F78" s="32">
        <f t="shared" si="36"/>
        <v>0.12230312118242789</v>
      </c>
      <c r="G78" s="32">
        <f t="shared" si="37"/>
        <v>8.6648009366508318E-3</v>
      </c>
      <c r="H78" s="32">
        <f t="shared" si="48"/>
        <v>7.0846932219549616E-2</v>
      </c>
      <c r="I78" s="32">
        <f t="shared" si="38"/>
        <v>7.3539816339744828</v>
      </c>
      <c r="J78" s="30">
        <f t="shared" si="39"/>
        <v>0.96104555790875601</v>
      </c>
      <c r="K78" s="4">
        <f t="shared" si="40"/>
        <v>0.19085253924335832</v>
      </c>
      <c r="L78" s="31">
        <f t="shared" si="49"/>
        <v>0.23586867474673931</v>
      </c>
      <c r="M78" s="4">
        <f t="shared" si="41"/>
        <v>6.5676884361857729E-2</v>
      </c>
      <c r="N78" s="4">
        <f t="shared" si="42"/>
        <v>6.1629266174039202E-2</v>
      </c>
      <c r="O78" s="46">
        <f t="shared" si="43"/>
        <v>-3.2188555132428576E-7</v>
      </c>
      <c r="P78" s="31">
        <f t="shared" si="50"/>
        <v>3.2188555132428576E-7</v>
      </c>
      <c r="Q78" s="4">
        <f t="shared" si="44"/>
        <v>659.29886080899325</v>
      </c>
      <c r="R78" s="32">
        <f t="shared" si="45"/>
        <v>46.709301704161021</v>
      </c>
      <c r="S78" s="32">
        <f t="shared" si="46"/>
        <v>2230.6794107737874</v>
      </c>
      <c r="T78" s="32">
        <f t="shared" si="47"/>
        <v>105.57927065936937</v>
      </c>
    </row>
    <row r="79" spans="6:20">
      <c r="F79" s="32">
        <f t="shared" si="36"/>
        <v>0.12046708737615619</v>
      </c>
      <c r="G79" s="32">
        <f t="shared" si="37"/>
        <v>8.5915193522331287E-3</v>
      </c>
      <c r="H79" s="32">
        <f t="shared" si="48"/>
        <v>7.1318395251030453E-2</v>
      </c>
      <c r="I79" s="32">
        <f t="shared" si="38"/>
        <v>7.3539816339744828</v>
      </c>
      <c r="J79" s="30">
        <f t="shared" si="39"/>
        <v>0.95486498581616452</v>
      </c>
      <c r="K79" s="4">
        <f t="shared" si="40"/>
        <v>0.19383349204397851</v>
      </c>
      <c r="L79" s="31">
        <f t="shared" si="49"/>
        <v>0.24043853240124016</v>
      </c>
      <c r="M79" s="4">
        <f t="shared" si="41"/>
        <v>6.2957615700017247E-2</v>
      </c>
      <c r="N79" s="4">
        <f t="shared" si="42"/>
        <v>5.922871690284294E-2</v>
      </c>
      <c r="O79" s="46">
        <f t="shared" si="43"/>
        <v>-9.8216549448970625E-8</v>
      </c>
      <c r="P79" s="31">
        <f t="shared" si="50"/>
        <v>9.8216549448970625E-8</v>
      </c>
      <c r="Q79" s="4">
        <f t="shared" si="44"/>
        <v>686.18579007250469</v>
      </c>
      <c r="R79" s="32">
        <f t="shared" si="45"/>
        <v>48.937669392031502</v>
      </c>
      <c r="S79" s="32">
        <f t="shared" si="46"/>
        <v>2339.6211496479846</v>
      </c>
      <c r="T79" s="32">
        <f t="shared" si="47"/>
        <v>111.2435797255318</v>
      </c>
    </row>
    <row r="80" spans="6:20">
      <c r="F80" s="32">
        <f t="shared" si="36"/>
        <v>0.11851909684500429</v>
      </c>
      <c r="G80" s="32">
        <f t="shared" si="37"/>
        <v>8.5189724033695492E-3</v>
      </c>
      <c r="H80" s="32">
        <f t="shared" si="48"/>
        <v>7.1878478913068367E-2</v>
      </c>
      <c r="I80" s="32">
        <f t="shared" si="38"/>
        <v>7.3539816339744828</v>
      </c>
      <c r="J80" s="30">
        <f t="shared" si="39"/>
        <v>0.94769958211670491</v>
      </c>
      <c r="K80" s="4">
        <f t="shared" si="40"/>
        <v>0.19670665308237109</v>
      </c>
      <c r="L80" s="31">
        <f t="shared" si="49"/>
        <v>0.24487524244681905</v>
      </c>
      <c r="M80" s="4">
        <f t="shared" si="41"/>
        <v>6.0446192445627871E-2</v>
      </c>
      <c r="N80" s="4">
        <f t="shared" si="42"/>
        <v>5.700071618553821E-2</v>
      </c>
      <c r="O80" s="46">
        <f t="shared" si="43"/>
        <v>-5.54459017698683E-7</v>
      </c>
      <c r="P80" s="31">
        <f t="shared" si="50"/>
        <v>5.54459017698683E-7</v>
      </c>
      <c r="Q80" s="4">
        <f t="shared" si="44"/>
        <v>712.45577566044915</v>
      </c>
      <c r="R80" s="32">
        <f t="shared" si="45"/>
        <v>51.210237447303363</v>
      </c>
      <c r="S80" s="32">
        <f t="shared" si="46"/>
        <v>2446.4291904947863</v>
      </c>
      <c r="T80" s="32">
        <f t="shared" si="47"/>
        <v>116.89543705290274</v>
      </c>
    </row>
    <row r="81" spans="6:20">
      <c r="F81" s="32">
        <f t="shared" si="36"/>
        <v>0.11645367438317354</v>
      </c>
      <c r="G81" s="32">
        <f t="shared" si="37"/>
        <v>8.4471464115513199E-3</v>
      </c>
      <c r="H81" s="32">
        <f t="shared" si="48"/>
        <v>7.2536538295539202E-2</v>
      </c>
      <c r="I81" s="32">
        <f t="shared" si="38"/>
        <v>7.3539816339744828</v>
      </c>
      <c r="J81" s="30">
        <f t="shared" si="39"/>
        <v>0.93939032630429664</v>
      </c>
      <c r="K81" s="4">
        <f t="shared" si="40"/>
        <v>0.19948549291314227</v>
      </c>
      <c r="L81" s="31">
        <f t="shared" si="49"/>
        <v>0.24919659937093133</v>
      </c>
      <c r="M81" s="4">
        <f t="shared" si="41"/>
        <v>5.8127008442686624E-2</v>
      </c>
      <c r="N81" s="4">
        <f t="shared" si="42"/>
        <v>5.493386708674592E-2</v>
      </c>
      <c r="O81" s="46">
        <f t="shared" si="43"/>
        <v>-1.4841684641275776E-6</v>
      </c>
      <c r="P81" s="31">
        <f t="shared" si="50"/>
        <v>1.4841684641275776E-6</v>
      </c>
      <c r="Q81" s="4">
        <f t="shared" si="44"/>
        <v>737.91198134178626</v>
      </c>
      <c r="R81" s="32">
        <f t="shared" si="45"/>
        <v>53.525580693335691</v>
      </c>
      <c r="S81" s="32">
        <f t="shared" si="46"/>
        <v>2550.331606417159</v>
      </c>
      <c r="T81" s="32">
        <f t="shared" si="47"/>
        <v>122.50532686362251</v>
      </c>
    </row>
    <row r="82" spans="6:20">
      <c r="F82" s="32">
        <f t="shared" si="36"/>
        <v>0.11426120009366562</v>
      </c>
      <c r="G82" s="32">
        <f t="shared" si="37"/>
        <v>8.3760269633072551E-3</v>
      </c>
      <c r="H82" s="32">
        <f t="shared" si="48"/>
        <v>7.3305959997278222E-2</v>
      </c>
      <c r="I82" s="32">
        <f t="shared" si="38"/>
        <v>7.3539816339744819</v>
      </c>
      <c r="J82" s="30">
        <f t="shared" si="39"/>
        <v>0.92975130951044493</v>
      </c>
      <c r="K82" s="4">
        <f t="shared" si="40"/>
        <v>0.20218226975187248</v>
      </c>
      <c r="L82" s="31">
        <f t="shared" si="49"/>
        <v>0.25341912329899241</v>
      </c>
      <c r="M82" s="4">
        <f t="shared" si="41"/>
        <v>5.5986639123555768E-2</v>
      </c>
      <c r="N82" s="4">
        <f t="shared" si="42"/>
        <v>5.3018321491286456E-2</v>
      </c>
      <c r="O82" s="46">
        <f t="shared" si="43"/>
        <v>-1.9585963107471294E-6</v>
      </c>
      <c r="P82" s="31">
        <f t="shared" si="50"/>
        <v>1.9585963107471294E-6</v>
      </c>
      <c r="Q82" s="4">
        <f t="shared" si="44"/>
        <v>762.31578165590747</v>
      </c>
      <c r="R82" s="32">
        <f t="shared" si="45"/>
        <v>55.882290195361833</v>
      </c>
      <c r="S82" s="32">
        <f t="shared" si="46"/>
        <v>2650.3995197560148</v>
      </c>
      <c r="T82" s="32">
        <f t="shared" si="47"/>
        <v>128.03741949735894</v>
      </c>
    </row>
    <row r="83" spans="6:20">
      <c r="F83" s="32">
        <f t="shared" si="36"/>
        <v>0.11323820550321091</v>
      </c>
      <c r="G83" s="32">
        <f t="shared" si="37"/>
        <v>8.3272765568549578E-3</v>
      </c>
      <c r="H83" s="32">
        <f t="shared" si="48"/>
        <v>7.3537694454358288E-2</v>
      </c>
      <c r="I83" s="32">
        <f t="shared" si="38"/>
        <v>7.3539816339744828</v>
      </c>
      <c r="J83" s="30">
        <f t="shared" si="39"/>
        <v>0.91856451092599622</v>
      </c>
      <c r="K83" s="4">
        <f t="shared" si="40"/>
        <v>0.20476452470867448</v>
      </c>
      <c r="L83" s="31">
        <f t="shared" si="49"/>
        <v>0.25748917279333056</v>
      </c>
      <c r="M83" s="4">
        <f t="shared" si="41"/>
        <v>5.390118556916787E-2</v>
      </c>
      <c r="N83" s="4">
        <f t="shared" si="42"/>
        <v>5.1144439637439164E-2</v>
      </c>
      <c r="O83" s="46">
        <f t="shared" si="43"/>
        <v>-3.3701443624689631E-6</v>
      </c>
      <c r="P83" s="31">
        <f t="shared" si="50"/>
        <v>3.3701443624689631E-6</v>
      </c>
      <c r="Q83" s="4">
        <f t="shared" si="44"/>
        <v>784.71061058818634</v>
      </c>
      <c r="R83" s="32">
        <f t="shared" si="45"/>
        <v>57.705809116526979</v>
      </c>
      <c r="S83" s="32">
        <f t="shared" si="46"/>
        <v>2744.1682478000862</v>
      </c>
      <c r="T83" s="32">
        <f t="shared" si="47"/>
        <v>133.15559965581565</v>
      </c>
    </row>
    <row r="84" spans="6:20">
      <c r="F84" s="32">
        <f t="shared" si="36"/>
        <v>0.11203480593857046</v>
      </c>
      <c r="G84" s="32">
        <f t="shared" si="37"/>
        <v>8.2792438698277866E-3</v>
      </c>
      <c r="H84" s="32">
        <f t="shared" si="48"/>
        <v>7.3898854918063223E-2</v>
      </c>
      <c r="I84" s="32">
        <f t="shared" si="38"/>
        <v>7.3539816339744819</v>
      </c>
      <c r="J84" s="30">
        <f t="shared" si="39"/>
        <v>0.90557318196913661</v>
      </c>
      <c r="K84" s="4">
        <f t="shared" si="40"/>
        <v>0.20729415023384004</v>
      </c>
      <c r="L84" s="31">
        <f t="shared" si="49"/>
        <v>0.26150198121407792</v>
      </c>
      <c r="M84" s="4">
        <f t="shared" si="41"/>
        <v>5.1979977410128969E-2</v>
      </c>
      <c r="N84" s="4">
        <f t="shared" si="42"/>
        <v>4.9411565358970566E-2</v>
      </c>
      <c r="O84" s="46">
        <f t="shared" si="43"/>
        <v>-3.8957696636421346E-6</v>
      </c>
      <c r="P84" s="31">
        <f t="shared" si="50"/>
        <v>3.8957696636421346E-6</v>
      </c>
      <c r="Q84" s="4">
        <f t="shared" si="44"/>
        <v>805.4223225514155</v>
      </c>
      <c r="R84" s="32">
        <f t="shared" si="45"/>
        <v>59.519787361996578</v>
      </c>
      <c r="S84" s="32">
        <f t="shared" si="46"/>
        <v>2831.6721367890486</v>
      </c>
      <c r="T84" s="32">
        <f t="shared" si="47"/>
        <v>138.07176372469598</v>
      </c>
    </row>
    <row r="85" spans="6:20">
      <c r="F85" s="32">
        <f t="shared" si="36"/>
        <v>0.11062025027245131</v>
      </c>
      <c r="G85" s="32">
        <f t="shared" si="37"/>
        <v>8.2319108188815149E-3</v>
      </c>
      <c r="H85" s="32">
        <f t="shared" si="48"/>
        <v>7.4415948242810809E-2</v>
      </c>
      <c r="I85" s="32">
        <f t="shared" si="38"/>
        <v>7.3539816339744828</v>
      </c>
      <c r="J85" s="30">
        <f t="shared" si="39"/>
        <v>0.89047327032021317</v>
      </c>
      <c r="K85" s="4">
        <f t="shared" si="40"/>
        <v>0.20978330413821641</v>
      </c>
      <c r="L85" s="31">
        <f t="shared" si="49"/>
        <v>0.26547566665803468</v>
      </c>
      <c r="M85" s="4">
        <f t="shared" si="41"/>
        <v>5.0215279810002046E-2</v>
      </c>
      <c r="N85" s="4">
        <f t="shared" si="42"/>
        <v>4.7814272726146835E-2</v>
      </c>
      <c r="O85" s="46">
        <f t="shared" si="43"/>
        <v>-1.5697540878267802E-7</v>
      </c>
      <c r="P85" s="31">
        <f t="shared" si="50"/>
        <v>1.5697540878267802E-7</v>
      </c>
      <c r="Q85" s="4">
        <f t="shared" si="44"/>
        <v>824.03894678996051</v>
      </c>
      <c r="R85" s="32">
        <f t="shared" si="45"/>
        <v>61.321639614382029</v>
      </c>
      <c r="S85" s="32">
        <f t="shared" si="46"/>
        <v>2911.320210796503</v>
      </c>
      <c r="T85" s="32">
        <f t="shared" si="47"/>
        <v>142.72211701824273</v>
      </c>
    </row>
    <row r="86" spans="6:20">
      <c r="F86" s="32">
        <f t="shared" si="36"/>
        <v>0.10896317413628794</v>
      </c>
      <c r="G86" s="32">
        <f t="shared" si="37"/>
        <v>8.1852597858000156E-3</v>
      </c>
      <c r="H86" s="32">
        <f t="shared" si="48"/>
        <v>7.5119505747530194E-2</v>
      </c>
      <c r="I86" s="32">
        <f t="shared" si="38"/>
        <v>7.3539816339744828</v>
      </c>
      <c r="J86" s="30">
        <f t="shared" si="39"/>
        <v>0.87290199333347429</v>
      </c>
      <c r="K86" s="4">
        <f t="shared" si="40"/>
        <v>0.2122608765053195</v>
      </c>
      <c r="L86" s="31">
        <f t="shared" si="49"/>
        <v>0.26945580100637578</v>
      </c>
      <c r="M86" s="4">
        <f t="shared" si="41"/>
        <v>4.8604652406381704E-2</v>
      </c>
      <c r="N86" s="4">
        <f t="shared" si="42"/>
        <v>4.6351742093497031E-2</v>
      </c>
      <c r="O86" s="46">
        <f t="shared" si="43"/>
        <v>-3.7946406794553411E-8</v>
      </c>
      <c r="P86" s="31">
        <f t="shared" si="50"/>
        <v>3.7946406794553411E-8</v>
      </c>
      <c r="Q86" s="4">
        <f t="shared" si="44"/>
        <v>840.11248606080483</v>
      </c>
      <c r="R86" s="32">
        <f t="shared" si="45"/>
        <v>63.108834725216518</v>
      </c>
      <c r="S86" s="32">
        <f t="shared" si="46"/>
        <v>2981.3764503319662</v>
      </c>
      <c r="T86" s="32">
        <f t="shared" si="47"/>
        <v>147.03668924523825</v>
      </c>
    </row>
    <row r="87" spans="6:20">
      <c r="F87" s="32">
        <f t="shared" si="36"/>
        <v>0.10701501123800627</v>
      </c>
      <c r="G87" s="32">
        <f t="shared" si="37"/>
        <v>8.1392736739573906E-3</v>
      </c>
      <c r="H87" s="32">
        <f t="shared" si="48"/>
        <v>7.6057308033685794E-2</v>
      </c>
      <c r="I87" s="32">
        <f t="shared" si="38"/>
        <v>7.3539816339744837</v>
      </c>
      <c r="J87" s="30">
        <f t="shared" si="39"/>
        <v>0.85242211852397454</v>
      </c>
      <c r="K87" s="4">
        <f t="shared" si="40"/>
        <v>0.21474271503218256</v>
      </c>
      <c r="L87" s="31">
        <f t="shared" si="49"/>
        <v>0.27346796921595379</v>
      </c>
      <c r="M87" s="4">
        <f t="shared" si="41"/>
        <v>4.7145679469805551E-2</v>
      </c>
      <c r="N87" s="4">
        <f t="shared" si="42"/>
        <v>4.5023037762688872E-2</v>
      </c>
      <c r="O87" s="46">
        <f t="shared" si="43"/>
        <v>-7.183755007522663E-8</v>
      </c>
      <c r="P87" s="31">
        <f t="shared" si="50"/>
        <v>7.183755007522663E-8</v>
      </c>
      <c r="Q87" s="4">
        <f t="shared" si="44"/>
        <v>853.02643417922604</v>
      </c>
      <c r="R87" s="32">
        <f t="shared" si="45"/>
        <v>64.878894265246004</v>
      </c>
      <c r="S87" s="32">
        <f t="shared" si="46"/>
        <v>3039.4678573696483</v>
      </c>
      <c r="T87" s="32">
        <f t="shared" si="47"/>
        <v>150.92009252471618</v>
      </c>
    </row>
    <row r="88" spans="6:20">
      <c r="F88" s="32">
        <f t="shared" si="36"/>
        <v>0.10598436278923794</v>
      </c>
      <c r="G88" s="32">
        <f t="shared" si="37"/>
        <v>8.1235301422123846E-3</v>
      </c>
      <c r="H88" s="32">
        <f t="shared" si="48"/>
        <v>7.6648384048569093E-2</v>
      </c>
      <c r="I88" s="32">
        <f t="shared" si="38"/>
        <v>7.3539816339744828</v>
      </c>
      <c r="J88" s="30">
        <f t="shared" si="39"/>
        <v>0.82849952814246175</v>
      </c>
      <c r="K88" s="4">
        <f t="shared" si="40"/>
        <v>0.21605648165093552</v>
      </c>
      <c r="L88" s="31">
        <f t="shared" si="49"/>
        <v>0.27560210218452574</v>
      </c>
      <c r="M88" s="4">
        <f t="shared" si="41"/>
        <v>4.5344527836938577E-2</v>
      </c>
      <c r="N88" s="4">
        <f t="shared" si="42"/>
        <v>4.3377591434631574E-2</v>
      </c>
      <c r="O88" s="46">
        <f t="shared" si="43"/>
        <v>-3.3136047117299228E-6</v>
      </c>
      <c r="P88" s="31">
        <f t="shared" si="50"/>
        <v>3.3136047117299228E-6</v>
      </c>
      <c r="Q88" s="4">
        <f t="shared" si="44"/>
        <v>853.8038113680941</v>
      </c>
      <c r="R88" s="32">
        <f t="shared" si="45"/>
        <v>65.442682435873721</v>
      </c>
      <c r="S88" s="32">
        <f t="shared" si="46"/>
        <v>3055.2320510838131</v>
      </c>
      <c r="T88" s="32">
        <f t="shared" si="47"/>
        <v>152.36998372825477</v>
      </c>
    </row>
    <row r="89" spans="6:20">
      <c r="F89" s="32">
        <f t="shared" si="36"/>
        <v>0.10454685563368603</v>
      </c>
      <c r="G89" s="32">
        <f t="shared" si="37"/>
        <v>8.1092292117127193E-3</v>
      </c>
      <c r="H89" s="32">
        <f t="shared" si="48"/>
        <v>7.7565500775327437E-2</v>
      </c>
      <c r="I89" s="32">
        <f t="shared" si="38"/>
        <v>7.3539816339744837</v>
      </c>
      <c r="J89" s="30">
        <f t="shared" si="39"/>
        <v>0.80046981907994397</v>
      </c>
      <c r="K89" s="4">
        <f t="shared" si="40"/>
        <v>0.21736252625948474</v>
      </c>
      <c r="L89" s="31">
        <f t="shared" si="49"/>
        <v>0.27773079305879445</v>
      </c>
      <c r="M89" s="4">
        <f t="shared" si="41"/>
        <v>4.3712187704806373E-2</v>
      </c>
      <c r="N89" s="4">
        <f t="shared" si="42"/>
        <v>4.1881457570149133E-2</v>
      </c>
      <c r="O89" s="46">
        <f t="shared" si="43"/>
        <v>-3.2452892269052569E-6</v>
      </c>
      <c r="P89" s="31">
        <f t="shared" si="50"/>
        <v>3.2452892269052569E-6</v>
      </c>
      <c r="Q89" s="4">
        <f t="shared" si="44"/>
        <v>849.38880727679452</v>
      </c>
      <c r="R89" s="32">
        <f t="shared" si="45"/>
        <v>65.883268189382648</v>
      </c>
      <c r="S89" s="32">
        <f t="shared" si="46"/>
        <v>3051.1119394938319</v>
      </c>
      <c r="T89" s="32">
        <f t="shared" si="47"/>
        <v>152.98860510944564</v>
      </c>
    </row>
    <row r="90" spans="6:20">
      <c r="F90" s="32">
        <f t="shared" si="36"/>
        <v>0.10258984203042362</v>
      </c>
      <c r="G90" s="32">
        <f t="shared" si="37"/>
        <v>8.0964146285481559E-3</v>
      </c>
      <c r="H90" s="32">
        <f t="shared" si="48"/>
        <v>7.8920236821761719E-2</v>
      </c>
      <c r="I90" s="32">
        <f t="shared" si="38"/>
        <v>7.3539816339744819</v>
      </c>
      <c r="J90" s="30">
        <f t="shared" si="39"/>
        <v>0.76748609029341641</v>
      </c>
      <c r="K90" s="4">
        <f t="shared" si="40"/>
        <v>0.21870706906561266</v>
      </c>
      <c r="L90" s="31">
        <f t="shared" si="49"/>
        <v>0.27992966582207512</v>
      </c>
      <c r="M90" s="4">
        <f t="shared" si="41"/>
        <v>4.2259492609595981E-2</v>
      </c>
      <c r="N90" s="4">
        <f t="shared" si="42"/>
        <v>4.0546037631940583E-2</v>
      </c>
      <c r="O90" s="46">
        <f t="shared" si="43"/>
        <v>-3.4444997455418402E-6</v>
      </c>
      <c r="P90" s="31">
        <f t="shared" si="50"/>
        <v>3.4444997455418402E-6</v>
      </c>
      <c r="Q90" s="4">
        <f t="shared" si="44"/>
        <v>838.75299016715212</v>
      </c>
      <c r="R90" s="32">
        <f t="shared" si="45"/>
        <v>66.194584618952419</v>
      </c>
      <c r="S90" s="32">
        <f t="shared" si="46"/>
        <v>3023.124363132044</v>
      </c>
      <c r="T90" s="32">
        <f t="shared" si="47"/>
        <v>152.6150376042701</v>
      </c>
    </row>
    <row r="91" spans="6:20">
      <c r="F91" s="32">
        <f t="shared" si="36"/>
        <v>9.9950759475457951E-2</v>
      </c>
      <c r="G91" s="32">
        <f t="shared" si="37"/>
        <v>8.0851370447476614E-3</v>
      </c>
      <c r="H91" s="32">
        <f t="shared" si="48"/>
        <v>8.0891201699501813E-2</v>
      </c>
      <c r="I91" s="32">
        <f t="shared" si="38"/>
        <v>7.3539816339744828</v>
      </c>
      <c r="J91" s="30">
        <f t="shared" si="39"/>
        <v>0.72843245122110745</v>
      </c>
      <c r="K91" s="4">
        <f t="shared" si="40"/>
        <v>0.22014311518543087</v>
      </c>
      <c r="L91" s="31">
        <f t="shared" si="49"/>
        <v>0.28228655728002644</v>
      </c>
      <c r="M91" s="4">
        <f t="shared" si="41"/>
        <v>4.1006387183487127E-2</v>
      </c>
      <c r="N91" s="4">
        <f t="shared" si="42"/>
        <v>3.9391100466187018E-2</v>
      </c>
      <c r="O91" s="46">
        <f t="shared" si="43"/>
        <v>-3.3313129168544009E-6</v>
      </c>
      <c r="P91" s="31">
        <f t="shared" si="50"/>
        <v>3.3313129168544009E-6</v>
      </c>
      <c r="Q91" s="4">
        <f t="shared" si="44"/>
        <v>820.49130911897078</v>
      </c>
      <c r="R91" s="32">
        <f t="shared" si="45"/>
        <v>66.37052797863096</v>
      </c>
      <c r="S91" s="32">
        <f t="shared" si="46"/>
        <v>2965.8466982347391</v>
      </c>
      <c r="T91" s="32">
        <f t="shared" si="47"/>
        <v>151.03125707993854</v>
      </c>
    </row>
    <row r="92" spans="6:20">
      <c r="F92" s="32">
        <f t="shared" si="36"/>
        <v>9.6390070891800961E-2</v>
      </c>
      <c r="G92" s="32">
        <f t="shared" si="37"/>
        <v>8.0754548301976582E-3</v>
      </c>
      <c r="H92" s="32">
        <f t="shared" si="48"/>
        <v>8.3778907469239813E-2</v>
      </c>
      <c r="I92" s="32">
        <f t="shared" si="38"/>
        <v>7.3539816339744819</v>
      </c>
      <c r="J92" s="30">
        <f t="shared" si="39"/>
        <v>0.68177012888925426</v>
      </c>
      <c r="K92" s="4">
        <f t="shared" si="40"/>
        <v>0.22174327773232844</v>
      </c>
      <c r="L92" s="31">
        <f t="shared" si="49"/>
        <v>0.28492304838205129</v>
      </c>
      <c r="M92" s="4">
        <f t="shared" si="41"/>
        <v>3.999034710261281E-2</v>
      </c>
      <c r="N92" s="4">
        <f t="shared" si="42"/>
        <v>3.8452613732449459E-2</v>
      </c>
      <c r="O92" s="46">
        <f t="shared" si="43"/>
        <v>-2.2877797360987273E-6</v>
      </c>
      <c r="P92" s="31">
        <f t="shared" si="50"/>
        <v>2.2877797360987273E-6</v>
      </c>
      <c r="Q92" s="4">
        <f t="shared" si="44"/>
        <v>792.62126102474042</v>
      </c>
      <c r="R92" s="32">
        <f t="shared" si="45"/>
        <v>66.404943285543894</v>
      </c>
      <c r="S92" s="32">
        <f t="shared" si="46"/>
        <v>2871.6495212076343</v>
      </c>
      <c r="T92" s="32">
        <f t="shared" si="47"/>
        <v>147.93076246069236</v>
      </c>
    </row>
    <row r="93" spans="6:20">
      <c r="F93" s="32">
        <f t="shared" si="36"/>
        <v>0.10338298598633733</v>
      </c>
      <c r="G93" s="32">
        <f t="shared" si="37"/>
        <v>8.2501334104175348E-3</v>
      </c>
      <c r="H93" s="32">
        <f t="shared" si="48"/>
        <v>7.980165528888708E-2</v>
      </c>
      <c r="I93" s="32">
        <f t="shared" si="38"/>
        <v>7.3539816339744828</v>
      </c>
      <c r="J93" s="30">
        <f t="shared" si="39"/>
        <v>0.62523699438672409</v>
      </c>
      <c r="K93" s="4">
        <f t="shared" si="40"/>
        <v>0.21627583609276052</v>
      </c>
      <c r="L93" s="31">
        <f t="shared" si="49"/>
        <v>0.27595912701545672</v>
      </c>
      <c r="M93" s="4">
        <f t="shared" si="41"/>
        <v>3.6352188006048627E-2</v>
      </c>
      <c r="N93" s="4">
        <f t="shared" si="42"/>
        <v>3.507706012180143E-2</v>
      </c>
      <c r="O93" s="46">
        <f t="shared" si="43"/>
        <v>-9.7157267986425211E-7</v>
      </c>
      <c r="P93" s="31">
        <f t="shared" si="50"/>
        <v>9.7157267986425211E-7</v>
      </c>
      <c r="Q93" s="4">
        <f t="shared" si="44"/>
        <v>708.39666793411016</v>
      </c>
      <c r="R93" s="32">
        <f t="shared" si="45"/>
        <v>56.531226702274061</v>
      </c>
      <c r="S93" s="32">
        <f t="shared" si="46"/>
        <v>2583.2280760727795</v>
      </c>
      <c r="T93" s="32">
        <f t="shared" si="47"/>
        <v>130.9661667117602</v>
      </c>
    </row>
    <row r="94" spans="6:20">
      <c r="F94" s="32">
        <f t="shared" si="36"/>
        <v>0.1132170759167896</v>
      </c>
      <c r="G94" s="32">
        <f t="shared" si="37"/>
        <v>8.4694314166142079E-3</v>
      </c>
      <c r="H94" s="32">
        <f t="shared" si="48"/>
        <v>7.4807014295607932E-2</v>
      </c>
      <c r="I94" s="32">
        <f t="shared" si="38"/>
        <v>7.3539816339744819</v>
      </c>
      <c r="J94" s="30">
        <f t="shared" si="39"/>
        <v>0.55518000890431252</v>
      </c>
      <c r="K94" s="4">
        <f t="shared" si="40"/>
        <v>0.20932849586945085</v>
      </c>
      <c r="L94" s="31">
        <f t="shared" si="49"/>
        <v>0.26474774261611461</v>
      </c>
      <c r="M94" s="4">
        <f t="shared" si="41"/>
        <v>3.2604651518930161E-2</v>
      </c>
      <c r="N94" s="4">
        <f t="shared" si="42"/>
        <v>3.1575154606334289E-2</v>
      </c>
      <c r="O94" s="46">
        <f t="shared" si="43"/>
        <v>-4.6256379965248229E-7</v>
      </c>
      <c r="P94" s="31">
        <f t="shared" si="50"/>
        <v>4.6256379965248229E-7</v>
      </c>
      <c r="Q94" s="4">
        <f t="shared" si="44"/>
        <v>605.58849825173058</v>
      </c>
      <c r="R94" s="32">
        <f t="shared" si="45"/>
        <v>45.302267445972952</v>
      </c>
      <c r="S94" s="32">
        <f t="shared" si="46"/>
        <v>2223.2055081006824</v>
      </c>
      <c r="T94" s="32">
        <f t="shared" si="47"/>
        <v>110.40537990506154</v>
      </c>
    </row>
    <row r="95" spans="6:20">
      <c r="F95" s="32">
        <f t="shared" si="36"/>
        <v>0.12870987670784986</v>
      </c>
      <c r="G95" s="32">
        <f t="shared" si="37"/>
        <v>8.7515029725935261E-3</v>
      </c>
      <c r="H95" s="32">
        <f t="shared" si="48"/>
        <v>6.7994028092016517E-2</v>
      </c>
      <c r="I95" s="32">
        <f t="shared" si="38"/>
        <v>7.3539816339744837</v>
      </c>
      <c r="J95" s="30">
        <f t="shared" si="39"/>
        <v>0.46474804547800685</v>
      </c>
      <c r="K95" s="4">
        <f t="shared" si="40"/>
        <v>0.19973578370346357</v>
      </c>
      <c r="L95" s="31">
        <f t="shared" si="49"/>
        <v>0.24958729833979212</v>
      </c>
      <c r="M95" s="4">
        <f t="shared" si="41"/>
        <v>2.8503985646430096E-2</v>
      </c>
      <c r="N95" s="4">
        <f t="shared" si="42"/>
        <v>2.7714025462443798E-2</v>
      </c>
      <c r="O95" s="46">
        <f t="shared" si="43"/>
        <v>-9.9165786693333757E-10</v>
      </c>
      <c r="P95" s="31">
        <f t="shared" si="50"/>
        <v>9.9165786693333757E-10</v>
      </c>
      <c r="Q95" s="4">
        <f t="shared" si="44"/>
        <v>477.36108721024419</v>
      </c>
      <c r="R95" s="32">
        <f t="shared" si="45"/>
        <v>32.457703173808888</v>
      </c>
      <c r="S95" s="32">
        <f t="shared" si="46"/>
        <v>1765.4140156656076</v>
      </c>
      <c r="T95" s="32">
        <f t="shared" si="47"/>
        <v>85.134835425393476</v>
      </c>
    </row>
    <row r="96" spans="6:20">
      <c r="F96" s="32">
        <f t="shared" si="36"/>
        <v>0.1595436774555157</v>
      </c>
      <c r="G96" s="32">
        <f t="shared" si="37"/>
        <v>9.0835882184658479E-3</v>
      </c>
      <c r="H96" s="32">
        <f t="shared" si="48"/>
        <v>5.6934805335664605E-2</v>
      </c>
      <c r="I96" s="32">
        <f t="shared" si="38"/>
        <v>7.353981633974481</v>
      </c>
      <c r="J96" s="30">
        <f t="shared" si="39"/>
        <v>0.33688136024149423</v>
      </c>
      <c r="K96" s="4">
        <f t="shared" si="40"/>
        <v>0.18340950393649308</v>
      </c>
      <c r="L96" s="31">
        <f t="shared" si="49"/>
        <v>0.22460401488952569</v>
      </c>
      <c r="M96" s="4">
        <f t="shared" si="41"/>
        <v>2.3277634287502003E-2</v>
      </c>
      <c r="N96" s="4">
        <f t="shared" si="42"/>
        <v>2.2748112054369277E-2</v>
      </c>
      <c r="O96" s="46">
        <f t="shared" si="43"/>
        <v>-3.7417348663915106E-9</v>
      </c>
      <c r="P96" s="31">
        <f t="shared" si="50"/>
        <v>3.7417348663915106E-9</v>
      </c>
      <c r="Q96" s="4">
        <f t="shared" si="44"/>
        <v>307.4960328286017</v>
      </c>
      <c r="R96" s="32">
        <f t="shared" si="45"/>
        <v>17.507226770585572</v>
      </c>
      <c r="S96" s="32">
        <f t="shared" si="46"/>
        <v>1147.863572337254</v>
      </c>
      <c r="T96" s="32">
        <f t="shared" si="47"/>
        <v>52.615221797539249</v>
      </c>
    </row>
    <row r="97" spans="6:20">
      <c r="F97" s="32">
        <f t="shared" si="36"/>
        <v>0.195144243627866</v>
      </c>
      <c r="G97" s="32">
        <f t="shared" si="37"/>
        <v>9.0559603441277003E-3</v>
      </c>
      <c r="H97" s="32">
        <f t="shared" si="48"/>
        <v>4.6406494886916234E-2</v>
      </c>
      <c r="I97" s="32">
        <f t="shared" si="38"/>
        <v>7.3539816339744819</v>
      </c>
      <c r="J97" s="30">
        <f t="shared" si="39"/>
        <v>0.24116854207074878</v>
      </c>
      <c r="K97" s="4">
        <f t="shared" si="40"/>
        <v>0.16640669079822379</v>
      </c>
      <c r="L97" s="31">
        <f t="shared" si="49"/>
        <v>0.19962575150413553</v>
      </c>
      <c r="M97" s="4">
        <f t="shared" si="41"/>
        <v>1.9165591085424954E-2</v>
      </c>
      <c r="N97" s="4">
        <f t="shared" si="42"/>
        <v>1.8805178719793068E-2</v>
      </c>
      <c r="O97" s="46">
        <f t="shared" si="43"/>
        <v>-5.9683935998977589E-7</v>
      </c>
      <c r="P97" s="31">
        <f t="shared" si="50"/>
        <v>5.9683935998977589E-7</v>
      </c>
      <c r="Q97" s="4">
        <f t="shared" si="44"/>
        <v>191.66880535775533</v>
      </c>
      <c r="R97" s="32">
        <f t="shared" si="45"/>
        <v>8.8946774358160159</v>
      </c>
      <c r="S97" s="32">
        <f t="shared" si="46"/>
        <v>720.68896702755217</v>
      </c>
      <c r="T97" s="32">
        <f t="shared" si="47"/>
        <v>31.356033504541074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7.3539816339744819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L193:L194"/>
    <mergeCell ref="L196:L197"/>
    <mergeCell ref="L198:L199"/>
    <mergeCell ref="L201:L205"/>
    <mergeCell ref="H2:J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B0A4-826C-419B-8744-1A8AB38ECFAE}">
  <sheetPr codeName="Sheet26"/>
  <dimension ref="A1:AF249"/>
  <sheetViews>
    <sheetView topLeftCell="I1" zoomScale="75" zoomScaleNormal="85" workbookViewId="0">
      <selection activeCell="W12" sqref="W12:AB54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4" max="14" width="14" bestFit="1" customWidth="1"/>
    <col min="15" max="15" width="6.2851562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0.85</v>
      </c>
      <c r="H2" s="81" t="s">
        <v>4</v>
      </c>
      <c r="I2" s="81"/>
      <c r="J2" s="81"/>
      <c r="L2" s="63" t="s">
        <v>5</v>
      </c>
      <c r="M2" s="61">
        <f>AVERAGE(S3:S4)</f>
        <v>1.3597406691007231E-7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3.0599999999999996</v>
      </c>
      <c r="H3" s="5" t="s">
        <v>14</v>
      </c>
      <c r="I3" s="1">
        <f>((0.02/2)*(S57+2*SUM(S58:S96)+S97)+((F53-F52)/2)*(S96+S97))*B6</f>
        <v>144.5895321761179</v>
      </c>
      <c r="J3" s="1" t="s">
        <v>15</v>
      </c>
      <c r="L3" s="63" t="s">
        <v>16</v>
      </c>
      <c r="M3" s="61">
        <f>AVERAGE(T3:T4)</f>
        <v>-1.1331172242506083E-7</v>
      </c>
      <c r="O3" s="50">
        <f>0.75*PI()*$B$8*J40*$B$5/$B$10*(SQRT(1+($F$2/((0.75*PI())))^2))</f>
        <v>1402576.259675046</v>
      </c>
      <c r="P3" s="1">
        <f>2*(1+2*C40)*(((0.044)/((O3)^(1/6)))-((5)/((O3)^(2/3))))</f>
        <v>8.261776438098568E-3</v>
      </c>
      <c r="Q3" s="1">
        <f>2*(1+2*L40)*((0.044/(K40^(1/6)))-(5/(K40^(2/3))))</f>
        <v>8.2728966327380738E-3</v>
      </c>
      <c r="R3" s="1">
        <f>P3-Q3</f>
        <v>-1.1120194639505782E-5</v>
      </c>
      <c r="S3" s="61">
        <f>-R3*0.3*($B$4)*(I40*$B$2)</f>
        <v>1.0204949243740187E-5</v>
      </c>
      <c r="T3" s="61">
        <f>R3*0.25*(I40*$B$2)</f>
        <v>-8.5041243697834896E-6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7.2919626615022697</v>
      </c>
      <c r="J4" s="1" t="s">
        <v>20</v>
      </c>
      <c r="L4" s="63" t="s">
        <v>21</v>
      </c>
      <c r="M4" s="61">
        <f>I5-M2</f>
        <v>0.19369083112571378</v>
      </c>
      <c r="O4" s="50">
        <f>0.75*PI()*$B$8*J41*$B$5/$B$10*(SQRT(1+($F$2/((0.75*PI())))^2))</f>
        <v>1385479.320439416</v>
      </c>
      <c r="P4" s="1">
        <f>2*(1+2*C41)*(((0.044)/((O4)^(1/6)))-((5)/((O4)^(2/3))))</f>
        <v>8.2368319563087943E-3</v>
      </c>
      <c r="Q4" s="1">
        <f>2*(1+2*L41)*((0.044/(K41^(1/6)))-(5/(K41^(2/3))))</f>
        <v>8.2258745324978837E-3</v>
      </c>
      <c r="R4" s="1">
        <f>P4-Q4</f>
        <v>1.0957423810910652E-5</v>
      </c>
      <c r="S4" s="61">
        <f>-R4*0.3*($B$4)*(I41*$B$2)</f>
        <v>-9.9330011099200422E-6</v>
      </c>
      <c r="T4" s="61">
        <f>R4*0.25*(I41*$B$2)</f>
        <v>8.277500924933368E-6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0.1936909670997807</v>
      </c>
      <c r="J5" s="1" t="s">
        <v>24</v>
      </c>
      <c r="L5" s="63" t="s">
        <v>25</v>
      </c>
      <c r="M5" s="61">
        <f>I6-M3</f>
        <v>4.0701172334489395E-2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4.0701059022766974E-2</v>
      </c>
      <c r="J6" s="1" t="s">
        <v>24</v>
      </c>
      <c r="L6" s="63" t="s">
        <v>29</v>
      </c>
      <c r="M6" s="61">
        <f>10*M5</f>
        <v>0.40701172334489394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0.40701059022766972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0.64378776003336191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3.8052599019678959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419770.21602915932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0.93424424251745453</v>
      </c>
      <c r="P13" s="43">
        <v>1.0222406001470943</v>
      </c>
      <c r="Q13" s="38">
        <f>N13-P13</f>
        <v>-1.2426389460821419E-2</v>
      </c>
      <c r="R13" s="45">
        <f>DEGREES(N13)</f>
        <v>57.858092364657949</v>
      </c>
      <c r="S13" s="45">
        <f t="shared" ref="S13:U28" si="3">DEGREES(O13)</f>
        <v>53.528252130646685</v>
      </c>
      <c r="T13" s="45">
        <f t="shared" si="3"/>
        <v>58.570072035348865</v>
      </c>
      <c r="U13" s="45">
        <f t="shared" si="3"/>
        <v>-0.71197967069091395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3.9439127189942873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446621.88506422285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0.88810757103456384</v>
      </c>
      <c r="P14" s="43">
        <v>0.98066255761361776</v>
      </c>
      <c r="Q14" s="38">
        <f t="shared" ref="Q14:Q54" si="10">N14-P14</f>
        <v>-1.4628130064215705E-2</v>
      </c>
      <c r="R14" s="45">
        <f t="shared" ref="R14:U54" si="11">DEGREES(N14)</f>
        <v>55.34969556291724</v>
      </c>
      <c r="S14" s="45">
        <f t="shared" si="3"/>
        <v>50.884815573895466</v>
      </c>
      <c r="T14" s="45">
        <f t="shared" si="3"/>
        <v>56.187825677765233</v>
      </c>
      <c r="U14" s="45">
        <f t="shared" si="3"/>
        <v>-0.83813011484799382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4.090381425612482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475194.11373533827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0.84518892327589445</v>
      </c>
      <c r="P15" s="43">
        <v>0.94177218259819506</v>
      </c>
      <c r="Q15" s="38">
        <f t="shared" si="10"/>
        <v>-1.702072835329671E-2</v>
      </c>
      <c r="R15" s="45">
        <f t="shared" si="11"/>
        <v>52.984355426817935</v>
      </c>
      <c r="S15" s="45">
        <f t="shared" si="3"/>
        <v>48.425758194915097</v>
      </c>
      <c r="T15" s="45">
        <f t="shared" si="3"/>
        <v>53.959571325700487</v>
      </c>
      <c r="U15" s="45">
        <f t="shared" si="3"/>
        <v>-0.97521589888255711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4.2438568469467457</v>
      </c>
      <c r="I16" s="34">
        <f t="shared" si="1"/>
        <v>0.58559340000000004</v>
      </c>
      <c r="J16" s="33">
        <f t="shared" si="6"/>
        <v>0.140542416</v>
      </c>
      <c r="K16" s="33">
        <f t="shared" si="7"/>
        <v>505459.23256613378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0.80530531822046447</v>
      </c>
      <c r="P16" s="43">
        <v>0.90547674695757263</v>
      </c>
      <c r="Q16" s="38">
        <f t="shared" si="10"/>
        <v>-1.9590098938089939E-2</v>
      </c>
      <c r="R16" s="45">
        <f t="shared" si="11"/>
        <v>50.757566058507848</v>
      </c>
      <c r="S16" s="45">
        <f t="shared" si="3"/>
        <v>46.140595953472328</v>
      </c>
      <c r="T16" s="45">
        <f t="shared" si="3"/>
        <v>51.879996047904115</v>
      </c>
      <c r="U16" s="45">
        <f t="shared" si="3"/>
        <v>-1.1224299893962693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4.403606445424983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537389.44026636193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0.76825995048797269</v>
      </c>
      <c r="P17" s="43">
        <v>0.87165922927852668</v>
      </c>
      <c r="Q17" s="38">
        <f t="shared" si="10"/>
        <v>-2.2318182129617226E-2</v>
      </c>
      <c r="R17" s="45">
        <f t="shared" si="11"/>
        <v>48.663657368854373</v>
      </c>
      <c r="S17" s="45">
        <f t="shared" si="3"/>
        <v>44.018052731890428</v>
      </c>
      <c r="T17" s="45">
        <f t="shared" si="3"/>
        <v>49.94239501128574</v>
      </c>
      <c r="U17" s="45">
        <f t="shared" si="3"/>
        <v>-1.2787376424313626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4.568972157217706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570957.65617620188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0.73385170847084646</v>
      </c>
      <c r="P18" s="43">
        <v>0.84018837531334889</v>
      </c>
      <c r="Q18" s="38">
        <f t="shared" si="10"/>
        <v>-2.5186064677759745E-2</v>
      </c>
      <c r="R18" s="45">
        <f t="shared" si="11"/>
        <v>46.696192692829342</v>
      </c>
      <c r="S18" s="45">
        <f t="shared" si="3"/>
        <v>42.046605683844383</v>
      </c>
      <c r="T18" s="45">
        <f t="shared" si="3"/>
        <v>48.139247901408496</v>
      </c>
      <c r="U18" s="45">
        <f t="shared" si="3"/>
        <v>-1.443055208579153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4.739366147398119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606072.71343294473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0.70188197585961798</v>
      </c>
      <c r="P19" s="43">
        <v>0.80785450189004915</v>
      </c>
      <c r="Q19" s="38">
        <f t="shared" si="10"/>
        <v>-2.5104127447643232E-2</v>
      </c>
      <c r="R19" s="45">
        <f t="shared" si="11"/>
        <v>44.848292867834715</v>
      </c>
      <c r="S19" s="45">
        <f t="shared" si="3"/>
        <v>40.214874933059242</v>
      </c>
      <c r="T19" s="45">
        <f t="shared" si="3"/>
        <v>46.286653418943203</v>
      </c>
      <c r="U19" s="45">
        <f t="shared" si="3"/>
        <v>-1.4383605511084847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4.9142654021945589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642770.92193293991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0.67215923373855435</v>
      </c>
      <c r="P20" s="43">
        <v>0.77759507171002806</v>
      </c>
      <c r="Q20" s="38">
        <f t="shared" si="10"/>
        <v>-2.5133175222167403E-2</v>
      </c>
      <c r="R20" s="45">
        <f t="shared" si="11"/>
        <v>43.112890913164236</v>
      </c>
      <c r="S20" s="45">
        <f t="shared" si="3"/>
        <v>38.511887253966577</v>
      </c>
      <c r="T20" s="45">
        <f t="shared" si="3"/>
        <v>44.552915779157203</v>
      </c>
      <c r="U20" s="45">
        <f t="shared" si="3"/>
        <v>-1.4400248659929673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5.0932058141940519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681029.64186929702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0.64450196240210855</v>
      </c>
      <c r="P21" s="43">
        <v>0.74926582452051171</v>
      </c>
      <c r="Q21" s="38">
        <f t="shared" si="10"/>
        <v>-2.5252196234348712E-2</v>
      </c>
      <c r="R21" s="45">
        <f t="shared" si="11"/>
        <v>41.482925210750736</v>
      </c>
      <c r="S21" s="45">
        <f t="shared" si="3"/>
        <v>36.927242333540086</v>
      </c>
      <c r="T21" s="45">
        <f t="shared" si="3"/>
        <v>42.929769478415068</v>
      </c>
      <c r="U21" s="45">
        <f t="shared" si="3"/>
        <v>-1.4468442676643314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5.2757762032429172</v>
      </c>
      <c r="I22" s="34">
        <f t="shared" si="1"/>
        <v>0.671763</v>
      </c>
      <c r="J22" s="33">
        <f t="shared" si="6"/>
        <v>0.16122312</v>
      </c>
      <c r="K22" s="33">
        <f t="shared" si="7"/>
        <v>720828.05076998076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0.61874027871425963</v>
      </c>
      <c r="P22" s="43">
        <v>0.72273024887322301</v>
      </c>
      <c r="Q22" s="38">
        <f t="shared" si="10"/>
        <v>-2.5445370607890427E-2</v>
      </c>
      <c r="R22" s="45">
        <f t="shared" si="11"/>
        <v>39.951480642896946</v>
      </c>
      <c r="S22" s="45">
        <f t="shared" si="3"/>
        <v>35.451206585075326</v>
      </c>
      <c r="T22" s="45">
        <f t="shared" si="3"/>
        <v>41.409392986875297</v>
      </c>
      <c r="U22" s="45">
        <f t="shared" si="3"/>
        <v>-1.4579123439783555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5.4616125536419089</v>
      </c>
      <c r="I23" s="34">
        <f t="shared" si="1"/>
        <v>0.68610199999999999</v>
      </c>
      <c r="J23" s="33">
        <f t="shared" si="6"/>
        <v>0.16466448</v>
      </c>
      <c r="K23" s="33">
        <f t="shared" si="7"/>
        <v>762147.11110755685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0.59471666599543094</v>
      </c>
      <c r="P23" s="43">
        <v>0.6978552738453796</v>
      </c>
      <c r="Q23" s="38">
        <f t="shared" si="10"/>
        <v>-2.5696040106825246E-2</v>
      </c>
      <c r="R23" s="45">
        <f t="shared" si="11"/>
        <v>38.511887253966577</v>
      </c>
      <c r="S23" s="45">
        <f t="shared" si="3"/>
        <v>34.074754967629637</v>
      </c>
      <c r="T23" s="45">
        <f t="shared" si="3"/>
        <v>39.984161902286552</v>
      </c>
      <c r="U23" s="45">
        <f t="shared" si="3"/>
        <v>-1.4722746483199796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5.6503926309526511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801891.84678333858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0.5722860758916628</v>
      </c>
      <c r="P24" s="43">
        <v>0.67409033939214891</v>
      </c>
      <c r="Q24" s="38">
        <f t="shared" si="10"/>
        <v>-2.5564643595286762E-2</v>
      </c>
      <c r="R24" s="45">
        <f t="shared" si="11"/>
        <v>37.157785274945311</v>
      </c>
      <c r="S24" s="45">
        <f t="shared" si="3"/>
        <v>32.789576822695807</v>
      </c>
      <c r="T24" s="45">
        <f t="shared" si="3"/>
        <v>38.622531457711396</v>
      </c>
      <c r="U24" s="45">
        <f t="shared" si="3"/>
        <v>-1.4647461827660826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5.8418310605648003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842915.6254190082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0.55131561349892011</v>
      </c>
      <c r="P25" s="43">
        <v>0.65175342926903668</v>
      </c>
      <c r="Q25" s="38">
        <f t="shared" si="10"/>
        <v>-2.5474067696295677E-2</v>
      </c>
      <c r="R25" s="45">
        <f t="shared" si="11"/>
        <v>35.883164214265733</v>
      </c>
      <c r="S25" s="45">
        <f t="shared" si="3"/>
        <v>31.58805783315384</v>
      </c>
      <c r="T25" s="45">
        <f t="shared" si="3"/>
        <v>37.342720780294023</v>
      </c>
      <c r="U25" s="45">
        <f t="shared" si="3"/>
        <v>-1.4595565660282901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6.0356748963861353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885200.26426995161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0.5316839609200622</v>
      </c>
      <c r="P26" s="43">
        <v>0.63073675410274654</v>
      </c>
      <c r="Q26" s="38">
        <f t="shared" si="10"/>
        <v>-2.5414987797361399E-2</v>
      </c>
      <c r="R26" s="45">
        <f t="shared" si="11"/>
        <v>34.682382456702889</v>
      </c>
      <c r="S26" s="45">
        <f t="shared" si="3"/>
        <v>30.463246995518162</v>
      </c>
      <c r="T26" s="45">
        <f t="shared" si="3"/>
        <v>36.138553993868186</v>
      </c>
      <c r="U26" s="45">
        <f t="shared" si="3"/>
        <v>-1.4561715371652966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6.2316996740843029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928729.42563794786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0.51328065030272363</v>
      </c>
      <c r="P27" s="43">
        <v>0.61094129384381801</v>
      </c>
      <c r="Q27" s="38">
        <f t="shared" si="10"/>
        <v>-2.5380317521612072E-2</v>
      </c>
      <c r="R27" s="45">
        <f t="shared" si="11"/>
        <v>33.550172590822328</v>
      </c>
      <c r="S27" s="45">
        <f t="shared" si="3"/>
        <v>29.408814968076364</v>
      </c>
      <c r="T27" s="45">
        <f t="shared" si="3"/>
        <v>35.004357667512636</v>
      </c>
      <c r="U27" s="45">
        <f t="shared" si="3"/>
        <v>-1.4541850766903053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6.4297059232541507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973488.42655156343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0.49600526380595916</v>
      </c>
      <c r="P28" s="43">
        <v>0.59227566543142141</v>
      </c>
      <c r="Q28" s="38">
        <f t="shared" si="10"/>
        <v>-2.5364160490412013E-2</v>
      </c>
      <c r="R28" s="45">
        <f t="shared" si="11"/>
        <v>32.481636590529753</v>
      </c>
      <c r="S28" s="45">
        <f t="shared" si="3"/>
        <v>28.419008232354468</v>
      </c>
      <c r="T28" s="45">
        <v>0</v>
      </c>
      <c r="U28" s="45">
        <f t="shared" si="3"/>
        <v>-1.4532593469930808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6.6295161022134277</v>
      </c>
      <c r="I29" s="34">
        <f t="shared" si="1"/>
        <v>0.75179680000000004</v>
      </c>
      <c r="J29" s="33">
        <f t="shared" si="6"/>
        <v>0.180431232</v>
      </c>
      <c r="K29" s="33">
        <f t="shared" si="7"/>
        <v>1013704.8795645819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0.47976661300308954</v>
      </c>
      <c r="P29" s="43">
        <v>0.57458259239005038</v>
      </c>
      <c r="Q29" s="38">
        <f t="shared" si="10"/>
        <v>-2.5288485395464466E-2</v>
      </c>
      <c r="R29" s="45">
        <f t="shared" si="11"/>
        <v>31.472234042197247</v>
      </c>
      <c r="S29" s="45">
        <f t="shared" si="11"/>
        <v>27.488602076363314</v>
      </c>
      <c r="T29" s="45">
        <f t="shared" si="11"/>
        <v>32.921157525635579</v>
      </c>
      <c r="U29" s="45">
        <f t="shared" si="11"/>
        <v>-1.4489234834383344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6.8309719145898429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1054776.0696677193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0.46448193210498068</v>
      </c>
      <c r="P30" s="43">
        <v>0.55786550019748637</v>
      </c>
      <c r="Q30" s="38">
        <f t="shared" si="10"/>
        <v>-2.5230005946933587E-2</v>
      </c>
      <c r="R30" s="45">
        <f t="shared" si="11"/>
        <v>30.517765839421301</v>
      </c>
      <c r="S30" s="45">
        <f t="shared" si="11"/>
        <v>26.612854369697445</v>
      </c>
      <c r="T30" s="45">
        <f t="shared" si="11"/>
        <v>31.963338697270562</v>
      </c>
      <c r="U30" s="45">
        <f t="shared" si="11"/>
        <v>-1.4455728578492626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7.0339319661732462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1096687.3717574256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0.45007610646799284</v>
      </c>
      <c r="P31" s="43">
        <v>0.54205360243517065</v>
      </c>
      <c r="Q31" s="38">
        <f t="shared" si="10"/>
        <v>-2.5185599210698073E-2</v>
      </c>
      <c r="R31" s="45">
        <f t="shared" si="11"/>
        <v>29.614355150116502</v>
      </c>
      <c r="S31" s="45">
        <f t="shared" si="11"/>
        <v>25.787461360296682</v>
      </c>
      <c r="T31" s="45">
        <f t="shared" si="11"/>
        <v>31.057383689397522</v>
      </c>
      <c r="U31" s="45">
        <f t="shared" si="11"/>
        <v>-1.4430285392810169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7.2382697221105889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1139425.6497756587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0.43648094881114785</v>
      </c>
      <c r="P32" s="43">
        <v>0.52708291184863498</v>
      </c>
      <c r="Q32" s="38">
        <f t="shared" si="10"/>
        <v>-2.5153673432296908E-2</v>
      </c>
      <c r="R32" s="45">
        <f t="shared" si="11"/>
        <v>28.758426975471835</v>
      </c>
      <c r="S32" s="45">
        <f t="shared" si="11"/>
        <v>25.008516204744499</v>
      </c>
      <c r="T32" s="45">
        <f t="shared" si="11"/>
        <v>30.199626302392797</v>
      </c>
      <c r="U32" s="45">
        <f t="shared" si="11"/>
        <v>-1.4411993269209602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7.4438717273823638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1182979.0855770661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0.42363452936829071</v>
      </c>
      <c r="P33" s="43">
        <v>0.51289334522339924</v>
      </c>
      <c r="Q33" s="38">
        <f t="shared" si="10"/>
        <v>-2.5131637764688075E-2</v>
      </c>
      <c r="R33" s="45">
        <f t="shared" si="11"/>
        <v>27.946687245478877</v>
      </c>
      <c r="S33" s="45">
        <f t="shared" si="11"/>
        <v>24.272470588813984</v>
      </c>
      <c r="T33" s="45">
        <f t="shared" si="11"/>
        <v>29.386624021647098</v>
      </c>
      <c r="U33" s="45">
        <f t="shared" si="11"/>
        <v>-1.4399367761682211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7.6506360569466754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1216471.0506426292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0.41148056205005629</v>
      </c>
      <c r="P34" s="43">
        <v>0.49943048359873199</v>
      </c>
      <c r="Q34" s="38">
        <f t="shared" si="10"/>
        <v>-2.5118023912898968E-2</v>
      </c>
      <c r="R34" s="45">
        <f t="shared" si="11"/>
        <v>27.176102110467237</v>
      </c>
      <c r="S34" s="45">
        <f t="shared" si="11"/>
        <v>23.576099557139216</v>
      </c>
      <c r="T34" s="45">
        <f t="shared" si="11"/>
        <v>28.615258870385027</v>
      </c>
      <c r="U34" s="45">
        <f t="shared" si="11"/>
        <v>-1.4391567599177886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7.8584709655513239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1250167.5440820798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0.39996784599488405</v>
      </c>
      <c r="P35" s="43">
        <v>0.48665282579538061</v>
      </c>
      <c r="Q35" s="38">
        <f t="shared" si="10"/>
        <v>-2.5120089900264764E-2</v>
      </c>
      <c r="R35" s="45">
        <f t="shared" si="11"/>
        <v>26.443877873916211</v>
      </c>
      <c r="S35" s="45">
        <f t="shared" si="11"/>
        <v>22.916469516445343</v>
      </c>
      <c r="T35" s="45">
        <f t="shared" si="11"/>
        <v>27.883153006190589</v>
      </c>
      <c r="U35" s="45">
        <f t="shared" si="11"/>
        <v>-1.439275132274376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8.0672937107436606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1284055.6616738471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0.38904976021291776</v>
      </c>
      <c r="P36" s="43">
        <v>0.47451577824914815</v>
      </c>
      <c r="Q36" s="38">
        <f t="shared" si="10"/>
        <v>-2.5138143945522662E-2</v>
      </c>
      <c r="R36" s="45">
        <f t="shared" si="11"/>
        <v>25.747441853171065</v>
      </c>
      <c r="S36" s="45">
        <f t="shared" si="11"/>
        <v>22.290909280776884</v>
      </c>
      <c r="T36" s="45">
        <f t="shared" si="11"/>
        <v>27.187751406041858</v>
      </c>
      <c r="U36" s="45">
        <f t="shared" si="11"/>
        <v>-1.4403095528707917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8.2770295259124094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1318123.7419715351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0.37868380805580953</v>
      </c>
      <c r="P37" s="43">
        <v>0.46297858340931242</v>
      </c>
      <c r="Q37" s="38">
        <f t="shared" si="10"/>
        <v>-2.5172787729602242E-2</v>
      </c>
      <c r="R37" s="45">
        <f t="shared" si="11"/>
        <v>25.084424338814244</v>
      </c>
      <c r="S37" s="45">
        <f t="shared" si="11"/>
        <v>21.69698397154005</v>
      </c>
      <c r="T37" s="45">
        <f t="shared" si="11"/>
        <v>26.526718834299157</v>
      </c>
      <c r="U37" s="45">
        <f t="shared" si="11"/>
        <v>-1.4422944954849142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8.4876107232057851</v>
      </c>
      <c r="I38" s="34">
        <f t="shared" si="1"/>
        <v>0.78339000000000003</v>
      </c>
      <c r="J38" s="33">
        <f t="shared" si="6"/>
        <v>0.1880136</v>
      </c>
      <c r="K38" s="33">
        <f t="shared" si="7"/>
        <v>1352361.22666824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0.36883120775304595</v>
      </c>
      <c r="P38" s="43">
        <v>0.45200422799719309</v>
      </c>
      <c r="Q38" s="38">
        <f t="shared" si="10"/>
        <v>-2.52251188216292E-2</v>
      </c>
      <c r="R38" s="45">
        <f t="shared" si="11"/>
        <v>24.452641740112796</v>
      </c>
      <c r="S38" s="45">
        <f t="shared" si="11"/>
        <v>21.132471556962379</v>
      </c>
      <c r="T38" s="45">
        <f t="shared" si="11"/>
        <v>25.897934586308168</v>
      </c>
      <c r="U38" s="45">
        <f t="shared" si="11"/>
        <v>-1.4452928461953696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8.6989759088619376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1369545.5356923952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0.35945652508100573</v>
      </c>
      <c r="P39" s="43">
        <v>0.44152851303162111</v>
      </c>
      <c r="Q39" s="38">
        <f t="shared" si="10"/>
        <v>-2.5266073671609601E-2</v>
      </c>
      <c r="R39" s="45">
        <f t="shared" si="11"/>
        <v>23.850080945149021</v>
      </c>
      <c r="S39" s="45">
        <f t="shared" si="11"/>
        <v>20.595341805580052</v>
      </c>
      <c r="T39" s="45">
        <f t="shared" si="11"/>
        <v>25.297720331398857</v>
      </c>
      <c r="U39" s="45">
        <f t="shared" si="11"/>
        <v>-1.447639386249838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8.9110692958630633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1386041.6135052398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0.35052734426192134</v>
      </c>
      <c r="P40" s="43">
        <v>0.43155614556416294</v>
      </c>
      <c r="Q40" s="38">
        <f t="shared" si="10"/>
        <v>-2.5332771320804581E-2</v>
      </c>
      <c r="R40" s="45">
        <f t="shared" si="11"/>
        <v>23.274884883707784</v>
      </c>
      <c r="S40" s="45">
        <f t="shared" si="11"/>
        <v>20.083737430137347</v>
      </c>
      <c r="T40" s="45">
        <f t="shared" si="11"/>
        <v>24.726345763759941</v>
      </c>
      <c r="U40" s="45">
        <f t="shared" si="11"/>
        <v>-1.4514608800521545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9.1238401009014307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1401837.5154678023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0.34201397334807049</v>
      </c>
      <c r="P41" s="43">
        <v>0.42206106870014348</v>
      </c>
      <c r="Q41" s="38">
        <f t="shared" si="10"/>
        <v>-2.5429075085886876E-2</v>
      </c>
      <c r="R41" s="45">
        <f t="shared" si="11"/>
        <v>22.725339253956722</v>
      </c>
      <c r="S41" s="45">
        <f t="shared" si="11"/>
        <v>19.595957207344259</v>
      </c>
      <c r="T41" s="45">
        <f t="shared" si="11"/>
        <v>24.182317933299313</v>
      </c>
      <c r="U41" s="45">
        <f t="shared" si="11"/>
        <v>-1.4569786793425894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9.3372420144489698</v>
      </c>
      <c r="I42" s="34">
        <f t="shared" si="1"/>
        <v>0.74610200000000004</v>
      </c>
      <c r="J42" s="33">
        <f t="shared" si="6"/>
        <v>0.17906448</v>
      </c>
      <c r="K42" s="33">
        <f t="shared" si="7"/>
        <v>1416922.3609758115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0.33388918057827027</v>
      </c>
      <c r="P42" s="43">
        <v>0.41302011573124536</v>
      </c>
      <c r="Q42" s="38">
        <f t="shared" si="10"/>
        <v>-2.5559459022523712E-2</v>
      </c>
      <c r="R42" s="45">
        <f t="shared" si="11"/>
        <v>22.199860356776998</v>
      </c>
      <c r="S42" s="45">
        <f t="shared" si="11"/>
        <v>19.130440872216301</v>
      </c>
      <c r="T42" s="45">
        <f t="shared" si="11"/>
        <v>23.664309485405177</v>
      </c>
      <c r="U42" s="45">
        <f t="shared" si="11"/>
        <v>-1.4644491286281811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9.5512327342807204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1431286.2211450881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0.32612795846289672</v>
      </c>
      <c r="P43" s="43">
        <v>0.40441458151423809</v>
      </c>
      <c r="Q43" s="38">
        <f t="shared" si="10"/>
        <v>-2.5730773458428502E-2</v>
      </c>
      <c r="R43" s="45">
        <f t="shared" si="11"/>
        <v>21.696983971540053</v>
      </c>
      <c r="S43" s="45">
        <f t="shared" si="11"/>
        <v>18.6857556011418</v>
      </c>
      <c r="T43" s="45">
        <f t="shared" si="11"/>
        <v>23.171248694315246</v>
      </c>
      <c r="U43" s="45">
        <f t="shared" si="11"/>
        <v>-1.4742647227751902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9.7657735541446264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1414015.0212432377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0.31870731263627927</v>
      </c>
      <c r="P44" s="43">
        <v>0.39556560810849978</v>
      </c>
      <c r="Q44" s="38">
        <f t="shared" si="10"/>
        <v>-2.5287807851287036E-2</v>
      </c>
      <c r="R44" s="45">
        <f t="shared" si="11"/>
        <v>21.2153552021264</v>
      </c>
      <c r="S44" s="45">
        <f t="shared" si="11"/>
        <v>18.260583914015253</v>
      </c>
      <c r="T44" s="45">
        <f t="shared" si="11"/>
        <v>22.664239865142932</v>
      </c>
      <c r="U44" s="45">
        <f t="shared" si="11"/>
        <v>-1.4488846630165342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9.9808290004235669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1394644.3105525016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0.31160607279601499</v>
      </c>
      <c r="P45" s="43">
        <v>0.38712200825701143</v>
      </c>
      <c r="Q45" s="38">
        <f t="shared" si="10"/>
        <v>-2.4901275824479707E-2</v>
      </c>
      <c r="R45" s="45">
        <f t="shared" si="11"/>
        <v>20.753719220521525</v>
      </c>
      <c r="S45" s="45">
        <f t="shared" si="11"/>
        <v>17.853712841857956</v>
      </c>
      <c r="T45" s="45">
        <f t="shared" si="11"/>
        <v>22.180457229755362</v>
      </c>
      <c r="U45" s="45">
        <f t="shared" si="11"/>
        <v>-1.4267380092338366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10.196366510624856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1373161.8908350777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0.30480472331801184</v>
      </c>
      <c r="P46" s="43">
        <v>0.37907831877149761</v>
      </c>
      <c r="Q46" s="38">
        <f t="shared" si="10"/>
        <v>-2.4586015692879992E-2</v>
      </c>
      <c r="R46" s="45">
        <f t="shared" si="11"/>
        <v>20.310912836277229</v>
      </c>
      <c r="S46" s="45">
        <f t="shared" si="11"/>
        <v>17.464024221774867</v>
      </c>
      <c r="T46" s="45">
        <f t="shared" si="11"/>
        <v>21.719587770521663</v>
      </c>
      <c r="U46" s="45">
        <f t="shared" si="11"/>
        <v>-1.408674934244434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10.412356148380569</v>
      </c>
      <c r="I47" s="34">
        <f t="shared" si="1"/>
        <v>0.6372544</v>
      </c>
      <c r="J47" s="33">
        <f t="shared" si="6"/>
        <v>0.15294105599999999</v>
      </c>
      <c r="K47" s="33">
        <f t="shared" si="7"/>
        <v>1349556.5633740821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0.29828525138842271</v>
      </c>
      <c r="P47" s="43">
        <v>0.3714376155401381</v>
      </c>
      <c r="Q47" s="38">
        <f t="shared" si="10"/>
        <v>-2.4363939404340229E-2</v>
      </c>
      <c r="R47" s="45">
        <f t="shared" si="11"/>
        <v>19.885856822671617</v>
      </c>
      <c r="S47" s="45">
        <f t="shared" si="11"/>
        <v>17.090485995555401</v>
      </c>
      <c r="T47" s="45">
        <f t="shared" si="11"/>
        <v>21.281807722852793</v>
      </c>
      <c r="U47" s="45">
        <f t="shared" si="11"/>
        <v>-1.3959509001811761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10.628770350368645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1323818.031003315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0.29203101072629545</v>
      </c>
      <c r="P48" s="43">
        <v>0.36421407552120566</v>
      </c>
      <c r="Q48" s="38">
        <f t="shared" si="10"/>
        <v>-2.4266716405589417E-2</v>
      </c>
      <c r="R48" s="45">
        <f t="shared" si="11"/>
        <v>19.477548933942966</v>
      </c>
      <c r="S48" s="45">
        <f t="shared" si="11"/>
        <v>16.732144401556404</v>
      </c>
      <c r="T48" s="45">
        <f t="shared" si="11"/>
        <v>20.867929366624114</v>
      </c>
      <c r="U48" s="45">
        <f t="shared" si="11"/>
        <v>-1.3903804326811489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10.845583701187461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1080657.7835141316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0.28602659918275003</v>
      </c>
      <c r="P49" s="43">
        <v>0.35385162419620492</v>
      </c>
      <c r="Q49" s="38">
        <f t="shared" si="10"/>
        <v>-2.0754531979720603E-2</v>
      </c>
      <c r="R49" s="45">
        <f t="shared" si="11"/>
        <v>19.085057552084535</v>
      </c>
      <c r="S49" s="45">
        <f t="shared" si="11"/>
        <v>16.388116961651619</v>
      </c>
      <c r="T49" s="45">
        <f t="shared" si="11"/>
        <v>20.274204640291824</v>
      </c>
      <c r="U49" s="45">
        <f t="shared" si="11"/>
        <v>-1.1891470882072877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11.062772732750188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826723.93139053474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0.28025774869395903</v>
      </c>
      <c r="P50" s="43">
        <v>0.34337613141045753</v>
      </c>
      <c r="Q50" s="38">
        <f t="shared" si="10"/>
        <v>-1.6868383980351509E-2</v>
      </c>
      <c r="R50" s="45">
        <f t="shared" si="11"/>
        <v>18.707515906068526</v>
      </c>
      <c r="S50" s="45">
        <f t="shared" si="11"/>
        <v>16.057586176001912</v>
      </c>
      <c r="T50" s="45">
        <f t="shared" si="11"/>
        <v>19.674003115348757</v>
      </c>
      <c r="U50" s="45">
        <f t="shared" si="11"/>
        <v>-0.96648720928023002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11.280315745223163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561987.31882165838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0.27471122623700611</v>
      </c>
      <c r="P51" s="43">
        <v>0.33239654100234045</v>
      </c>
      <c r="Q51" s="38">
        <f t="shared" si="10"/>
        <v>-1.2231304283288502E-2</v>
      </c>
      <c r="R51" s="45">
        <f t="shared" si="11"/>
        <v>18.344116810808607</v>
      </c>
      <c r="S51" s="45">
        <f t="shared" si="11"/>
        <v>15.739793848243979</v>
      </c>
      <c r="T51" s="45">
        <f t="shared" si="11"/>
        <v>19.044918924181328</v>
      </c>
      <c r="U51" s="45">
        <f t="shared" si="11"/>
        <v>-0.70080211337271747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11.498192646925366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286420.99223494099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0.26937474459109451</v>
      </c>
      <c r="P52" s="43">
        <v>0.31959650245230858</v>
      </c>
      <c r="Q52" s="38">
        <f t="shared" si="10"/>
        <v>-5.5400740303412355E-3</v>
      </c>
      <c r="R52" s="45">
        <f t="shared" si="11"/>
        <v>17.99410787753116</v>
      </c>
      <c r="S52" s="45">
        <f t="shared" si="11"/>
        <v>15.434035972484216</v>
      </c>
      <c r="T52" s="45">
        <f t="shared" si="11"/>
        <v>18.311530737659748</v>
      </c>
      <c r="U52" s="45">
        <f t="shared" si="11"/>
        <v>-0.31742286012858478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11.6072504317198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144568.81563302147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0.26678166796050701</v>
      </c>
      <c r="P53" s="43">
        <v>0.31055703664413659</v>
      </c>
      <c r="Q53" s="38">
        <f t="shared" si="10"/>
        <v>5.287650210211714E-4</v>
      </c>
      <c r="R53" s="45">
        <f t="shared" si="11"/>
        <v>17.823903501857338</v>
      </c>
      <c r="S53" s="45">
        <f t="shared" si="11"/>
        <v>15.285463625597549</v>
      </c>
      <c r="T53" s="45">
        <f t="shared" si="11"/>
        <v>17.793607497798678</v>
      </c>
      <c r="U53" s="45">
        <f t="shared" si="11"/>
        <v>3.0296004058659377E-2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11.716384810943946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0.26423688184303878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15.139658121303135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8.8014889204386354E-2</v>
      </c>
      <c r="G57" s="32">
        <f t="shared" ref="G57:G98" si="37">2*(1+2*L13)*((0.044/(K13^(1/6)))-(5/(K13^(2/3))))</f>
        <v>1.1832819964196589E-2</v>
      </c>
      <c r="H57" s="32">
        <f>G57/F57</f>
        <v>0.13444111639700709</v>
      </c>
      <c r="I57" s="32">
        <f t="shared" ref="I57:I98" si="38">($B$2*$B$6)/(2*G13*TAN(O13))-0.5</f>
        <v>6.8919827143289254</v>
      </c>
      <c r="J57" s="30">
        <f t="shared" ref="J57:J98" si="39">(2/PI())*ACOS((COSH((G13*I57)/$B$6))/COSH(I57))</f>
        <v>0.99727041618228207</v>
      </c>
      <c r="K57" s="4">
        <f t="shared" ref="K57:K98" si="40">(($B$2*J13*F57*COS(P13))/(8*PI()*J57*G13*(SIN(P13)^2)))*(1-H57*TAN(P13))</f>
        <v>4.2559479854798507E-2</v>
      </c>
      <c r="L57" s="31">
        <f>K57/(1-K57)</f>
        <v>4.4451304242214558E-2</v>
      </c>
      <c r="M57" s="4">
        <f t="shared" ref="M57:M98" si="41">(($B$2*J13*F57)/(8*PI()*J57*G13*COS(P13)))*(1+H57*_xlfn.COT(P13))</f>
        <v>0.15810134245188273</v>
      </c>
      <c r="N57" s="4">
        <f t="shared" ref="N57:N98" si="42">M57/(1+M57)</f>
        <v>0.13651770933721338</v>
      </c>
      <c r="O57" s="46">
        <f t="shared" ref="O57:O98" si="43">TAN(P13)-((1+L57)/(1-N57))*TAN(O13)</f>
        <v>-6.4736693250466715E-7</v>
      </c>
      <c r="P57" s="31">
        <f>ABS(O57)</f>
        <v>6.4736693250466715E-7</v>
      </c>
      <c r="Q57" s="4">
        <f t="shared" ref="Q57:Q98" si="44">0.5*$B$9*(H13^2)*J13*F57</f>
        <v>82.947653311202046</v>
      </c>
      <c r="R57" s="32">
        <f t="shared" ref="R57:R98" si="45">0.5*$B$9*(H13^2)*J13*G57</f>
        <v>11.151575113669905</v>
      </c>
      <c r="S57" s="32">
        <f t="shared" ref="S57:S98" si="46">$B$2*(Q57*COS(P13)-R57*SIN(P13))</f>
        <v>134.95241011589661</v>
      </c>
      <c r="T57" s="32">
        <f t="shared" ref="T57:T98" si="47">$B$2*(Q57*SIN(P13)+R57*COS(P13))*G13</f>
        <v>7.352880124615198</v>
      </c>
    </row>
    <row r="58" spans="1:32">
      <c r="F58" s="32">
        <f t="shared" si="36"/>
        <v>9.6517321128170241E-2</v>
      </c>
      <c r="G58" s="32">
        <f t="shared" si="37"/>
        <v>1.1619463911565495E-2</v>
      </c>
      <c r="H58" s="32">
        <f t="shared" ref="H58:H98" si="48">G58/F58</f>
        <v>0.12038734369901771</v>
      </c>
      <c r="I58" s="32">
        <f t="shared" si="38"/>
        <v>6.8919827143289254</v>
      </c>
      <c r="J58" s="30">
        <f t="shared" si="39"/>
        <v>0.99691207343167665</v>
      </c>
      <c r="K58" s="4">
        <f t="shared" si="40"/>
        <v>5.1568780950128019E-2</v>
      </c>
      <c r="L58" s="31">
        <f t="shared" ref="L58:L98" si="49">K58/(1-K58)</f>
        <v>5.4372715611142645E-2</v>
      </c>
      <c r="M58" s="4">
        <f t="shared" si="41"/>
        <v>0.1514581434666217</v>
      </c>
      <c r="N58" s="4">
        <f t="shared" si="42"/>
        <v>0.13153595232792076</v>
      </c>
      <c r="O58" s="46">
        <f t="shared" si="43"/>
        <v>-3.5102662543362584E-6</v>
      </c>
      <c r="P58" s="31">
        <f t="shared" ref="P58:P98" si="50">ABS(O58)</f>
        <v>3.5102662543362584E-6</v>
      </c>
      <c r="Q58" s="4">
        <f t="shared" si="44"/>
        <v>100.30545828560685</v>
      </c>
      <c r="R58" s="32">
        <f t="shared" si="45"/>
        <v>12.075507681516836</v>
      </c>
      <c r="S58" s="32">
        <f t="shared" si="46"/>
        <v>183.13625799239477</v>
      </c>
      <c r="T58" s="32">
        <f t="shared" si="47"/>
        <v>9.5103469549594575</v>
      </c>
    </row>
    <row r="59" spans="1:32">
      <c r="F59" s="32">
        <f t="shared" si="36"/>
        <v>0.1041566673796895</v>
      </c>
      <c r="G59" s="32">
        <f t="shared" si="37"/>
        <v>1.1404865339246261E-2</v>
      </c>
      <c r="H59" s="32">
        <f t="shared" si="48"/>
        <v>0.10949721824020461</v>
      </c>
      <c r="I59" s="32">
        <f t="shared" si="38"/>
        <v>6.8919827143289254</v>
      </c>
      <c r="J59" s="30">
        <f t="shared" si="39"/>
        <v>0.9964949662101108</v>
      </c>
      <c r="K59" s="4">
        <f t="shared" si="40"/>
        <v>6.05298496211958E-2</v>
      </c>
      <c r="L59" s="31">
        <f t="shared" si="49"/>
        <v>6.4429774162371764E-2</v>
      </c>
      <c r="M59" s="4">
        <f t="shared" si="41"/>
        <v>0.14530506157551071</v>
      </c>
      <c r="N59" s="4">
        <f t="shared" si="42"/>
        <v>0.12687018197197641</v>
      </c>
      <c r="O59" s="46">
        <f t="shared" si="43"/>
        <v>-4.2004584941413015E-6</v>
      </c>
      <c r="P59" s="31">
        <f t="shared" si="50"/>
        <v>4.2004584941413015E-6</v>
      </c>
      <c r="Q59" s="4">
        <f t="shared" si="44"/>
        <v>119.44664263771628</v>
      </c>
      <c r="R59" s="32">
        <f t="shared" si="45"/>
        <v>13.07907509696175</v>
      </c>
      <c r="S59" s="32">
        <f t="shared" si="46"/>
        <v>238.8055085980011</v>
      </c>
      <c r="T59" s="32">
        <f t="shared" si="47"/>
        <v>12.013050371055467</v>
      </c>
    </row>
    <row r="60" spans="1:32">
      <c r="F60" s="32">
        <f t="shared" si="36"/>
        <v>0.11097856699853978</v>
      </c>
      <c r="G60" s="32">
        <f t="shared" si="37"/>
        <v>1.1189498992833141E-2</v>
      </c>
      <c r="H60" s="32">
        <f t="shared" si="48"/>
        <v>0.10082576569023791</v>
      </c>
      <c r="I60" s="32">
        <f t="shared" si="38"/>
        <v>6.8919827143289254</v>
      </c>
      <c r="J60" s="30">
        <f t="shared" si="39"/>
        <v>0.99601115618912739</v>
      </c>
      <c r="K60" s="4">
        <f t="shared" si="40"/>
        <v>6.9435467698589937E-2</v>
      </c>
      <c r="L60" s="31">
        <f t="shared" si="49"/>
        <v>7.461649921995929E-2</v>
      </c>
      <c r="M60" s="4">
        <f t="shared" si="41"/>
        <v>0.13964056926704757</v>
      </c>
      <c r="N60" s="4">
        <f t="shared" si="42"/>
        <v>0.12253036003874143</v>
      </c>
      <c r="O60" s="46">
        <f t="shared" si="43"/>
        <v>-2.6219412236905271E-6</v>
      </c>
      <c r="P60" s="31">
        <f t="shared" si="50"/>
        <v>2.6219412236905271E-6</v>
      </c>
      <c r="Q60" s="4">
        <f t="shared" si="44"/>
        <v>140.45525221295824</v>
      </c>
      <c r="R60" s="32">
        <f t="shared" si="45"/>
        <v>14.161508349586999</v>
      </c>
      <c r="S60" s="32">
        <f t="shared" si="46"/>
        <v>302.25351341289036</v>
      </c>
      <c r="T60" s="32">
        <f t="shared" si="47"/>
        <v>14.881269454709445</v>
      </c>
    </row>
    <row r="61" spans="1:32">
      <c r="F61" s="32">
        <f t="shared" si="36"/>
        <v>0.11705315341085065</v>
      </c>
      <c r="G61" s="32">
        <f t="shared" si="37"/>
        <v>1.0973806281802216E-2</v>
      </c>
      <c r="H61" s="32">
        <f t="shared" si="48"/>
        <v>9.3750624925795126E-2</v>
      </c>
      <c r="I61" s="32">
        <f t="shared" si="38"/>
        <v>6.8919827143289245</v>
      </c>
      <c r="J61" s="30">
        <f t="shared" si="39"/>
        <v>0.99545143526865765</v>
      </c>
      <c r="K61" s="4">
        <f t="shared" si="40"/>
        <v>7.8284715817020747E-2</v>
      </c>
      <c r="L61" s="31">
        <f t="shared" si="49"/>
        <v>8.4933728625769034E-2</v>
      </c>
      <c r="M61" s="4">
        <f t="shared" si="41"/>
        <v>0.1344531422803755</v>
      </c>
      <c r="N61" s="4">
        <f t="shared" si="42"/>
        <v>0.11851802182865827</v>
      </c>
      <c r="O61" s="46">
        <f t="shared" si="43"/>
        <v>-2.5104819267873779E-6</v>
      </c>
      <c r="P61" s="31">
        <f t="shared" si="50"/>
        <v>2.5104819267873779E-6</v>
      </c>
      <c r="Q61" s="4">
        <f t="shared" si="44"/>
        <v>163.43036728028471</v>
      </c>
      <c r="R61" s="32">
        <f t="shared" si="45"/>
        <v>15.321699064378913</v>
      </c>
      <c r="S61" s="32">
        <f t="shared" si="46"/>
        <v>373.79855134804956</v>
      </c>
      <c r="T61" s="32">
        <f t="shared" si="47"/>
        <v>18.137231249294555</v>
      </c>
    </row>
    <row r="62" spans="1:32">
      <c r="F62" s="32">
        <f t="shared" si="36"/>
        <v>0.12245901418145327</v>
      </c>
      <c r="G62" s="32">
        <f t="shared" si="37"/>
        <v>1.0758187317429451E-2</v>
      </c>
      <c r="H62" s="32">
        <f t="shared" si="48"/>
        <v>8.7851330417281812E-2</v>
      </c>
      <c r="I62" s="32">
        <f t="shared" si="38"/>
        <v>6.8919827143289245</v>
      </c>
      <c r="J62" s="30">
        <f t="shared" si="39"/>
        <v>0.99480515012994586</v>
      </c>
      <c r="K62" s="4">
        <f t="shared" si="40"/>
        <v>8.7079213200997097E-2</v>
      </c>
      <c r="L62" s="31">
        <f t="shared" si="49"/>
        <v>9.5385289129328657E-2</v>
      </c>
      <c r="M62" s="4">
        <f t="shared" si="41"/>
        <v>0.12972063301272299</v>
      </c>
      <c r="N62" s="4">
        <f t="shared" si="42"/>
        <v>0.11482540835497165</v>
      </c>
      <c r="O62" s="46">
        <f t="shared" si="43"/>
        <v>-1.5430951938455451E-7</v>
      </c>
      <c r="P62" s="31">
        <f t="shared" si="50"/>
        <v>1.5430951938455451E-7</v>
      </c>
      <c r="Q62" s="4">
        <f t="shared" si="44"/>
        <v>188.47996092355731</v>
      </c>
      <c r="R62" s="32">
        <f t="shared" si="45"/>
        <v>16.558215324131798</v>
      </c>
      <c r="S62" s="32">
        <f t="shared" si="46"/>
        <v>453.7795349746292</v>
      </c>
      <c r="T62" s="32">
        <f t="shared" si="47"/>
        <v>21.805008803609468</v>
      </c>
    </row>
    <row r="63" spans="1:32">
      <c r="F63" s="32">
        <f t="shared" si="36"/>
        <v>0.12332910883557568</v>
      </c>
      <c r="G63" s="32">
        <f t="shared" si="37"/>
        <v>1.0585244885657819E-2</v>
      </c>
      <c r="H63" s="32">
        <f t="shared" si="48"/>
        <v>8.5829249765926985E-2</v>
      </c>
      <c r="I63" s="32">
        <f t="shared" si="38"/>
        <v>6.8919827143289245</v>
      </c>
      <c r="J63" s="30">
        <f t="shared" si="39"/>
        <v>0.99405999917441734</v>
      </c>
      <c r="K63" s="4">
        <f t="shared" si="40"/>
        <v>9.3420932106914864E-2</v>
      </c>
      <c r="L63" s="31">
        <f t="shared" si="49"/>
        <v>0.10304774885661952</v>
      </c>
      <c r="M63" s="4">
        <f t="shared" si="41"/>
        <v>0.1214980014142015</v>
      </c>
      <c r="N63" s="4">
        <f t="shared" si="42"/>
        <v>0.10833545959154035</v>
      </c>
      <c r="O63" s="46">
        <f t="shared" si="43"/>
        <v>-6.4996872328748623E-9</v>
      </c>
      <c r="P63" s="31">
        <f t="shared" si="50"/>
        <v>6.4996872328748623E-9</v>
      </c>
      <c r="Q63" s="4">
        <f t="shared" si="44"/>
        <v>209.00785045738979</v>
      </c>
      <c r="R63" s="32">
        <f t="shared" si="45"/>
        <v>17.938986999946827</v>
      </c>
      <c r="S63" s="32">
        <f t="shared" si="46"/>
        <v>525.87452693722696</v>
      </c>
      <c r="T63" s="32">
        <f t="shared" si="47"/>
        <v>25.108826051556399</v>
      </c>
    </row>
    <row r="64" spans="1:32">
      <c r="F64" s="32">
        <f t="shared" si="36"/>
        <v>0.12358311002855127</v>
      </c>
      <c r="G64" s="32">
        <f t="shared" si="37"/>
        <v>1.0412630562458107E-2</v>
      </c>
      <c r="H64" s="32">
        <f t="shared" si="48"/>
        <v>8.425609745581325E-2</v>
      </c>
      <c r="I64" s="32">
        <f t="shared" si="38"/>
        <v>6.8919827143289245</v>
      </c>
      <c r="J64" s="30">
        <f t="shared" si="39"/>
        <v>0.99320179792702368</v>
      </c>
      <c r="K64" s="4">
        <f t="shared" si="40"/>
        <v>9.9463095145434513E-2</v>
      </c>
      <c r="L64" s="31">
        <f t="shared" si="49"/>
        <v>0.11044866080363198</v>
      </c>
      <c r="M64" s="4">
        <f t="shared" si="41"/>
        <v>0.11412375813044852</v>
      </c>
      <c r="N64" s="4">
        <f t="shared" si="42"/>
        <v>0.10243364554217341</v>
      </c>
      <c r="O64" s="46">
        <f t="shared" si="43"/>
        <v>-2.3939407456374795E-8</v>
      </c>
      <c r="P64" s="31">
        <f t="shared" si="50"/>
        <v>2.3939407456374795E-8</v>
      </c>
      <c r="Q64" s="4">
        <f t="shared" si="44"/>
        <v>230.31698199279978</v>
      </c>
      <c r="R64" s="32">
        <f t="shared" si="45"/>
        <v>19.405610080514123</v>
      </c>
      <c r="S64" s="32">
        <f t="shared" si="46"/>
        <v>602.04072455495691</v>
      </c>
      <c r="T64" s="32">
        <f t="shared" si="47"/>
        <v>28.627147932605812</v>
      </c>
    </row>
    <row r="65" spans="6:20">
      <c r="F65" s="32">
        <f t="shared" si="36"/>
        <v>0.12332552021584423</v>
      </c>
      <c r="G65" s="32">
        <f t="shared" si="37"/>
        <v>1.0240601743875795E-2</v>
      </c>
      <c r="H65" s="32">
        <f t="shared" si="48"/>
        <v>8.3037166402806992E-2</v>
      </c>
      <c r="I65" s="32">
        <f t="shared" si="38"/>
        <v>6.8919827143289245</v>
      </c>
      <c r="J65" s="30">
        <f t="shared" si="39"/>
        <v>0.99221420835314267</v>
      </c>
      <c r="K65" s="4">
        <f t="shared" si="40"/>
        <v>0.10522710504195322</v>
      </c>
      <c r="L65" s="31">
        <f t="shared" si="49"/>
        <v>0.1176020257597175</v>
      </c>
      <c r="M65" s="4">
        <f t="shared" si="41"/>
        <v>0.10748582826769509</v>
      </c>
      <c r="N65" s="4">
        <f t="shared" si="42"/>
        <v>9.7053908523436414E-2</v>
      </c>
      <c r="O65" s="46">
        <f t="shared" si="43"/>
        <v>-7.3088273230270673E-6</v>
      </c>
      <c r="P65" s="31">
        <f t="shared" si="50"/>
        <v>7.3088273230270673E-6</v>
      </c>
      <c r="Q65" s="4">
        <f t="shared" si="44"/>
        <v>252.38422652357619</v>
      </c>
      <c r="R65" s="32">
        <f t="shared" si="45"/>
        <v>20.957271015281929</v>
      </c>
      <c r="S65" s="32">
        <f t="shared" si="46"/>
        <v>682.0758273843943</v>
      </c>
      <c r="T65" s="32">
        <f t="shared" si="47"/>
        <v>32.355751584157431</v>
      </c>
    </row>
    <row r="66" spans="6:20">
      <c r="F66" s="32">
        <f t="shared" si="36"/>
        <v>0.1226348869749318</v>
      </c>
      <c r="G66" s="32">
        <f t="shared" si="37"/>
        <v>1.0069378079873193E-2</v>
      </c>
      <c r="H66" s="32">
        <f t="shared" si="48"/>
        <v>8.2108593470074362E-2</v>
      </c>
      <c r="I66" s="32">
        <f t="shared" si="38"/>
        <v>6.8919827143289254</v>
      </c>
      <c r="J66" s="30">
        <f t="shared" si="39"/>
        <v>0.99107842680700564</v>
      </c>
      <c r="K66" s="4">
        <f t="shared" si="40"/>
        <v>0.11072157076615888</v>
      </c>
      <c r="L66" s="31">
        <f t="shared" si="49"/>
        <v>0.12450720396035152</v>
      </c>
      <c r="M66" s="4">
        <f t="shared" si="41"/>
        <v>0.10148152181248762</v>
      </c>
      <c r="N66" s="4">
        <f t="shared" si="42"/>
        <v>9.2131842253240712E-2</v>
      </c>
      <c r="O66" s="46">
        <f t="shared" si="43"/>
        <v>-1.3198427751826003E-6</v>
      </c>
      <c r="P66" s="31">
        <f t="shared" si="50"/>
        <v>1.3198427751826003E-6</v>
      </c>
      <c r="Q66" s="4">
        <f t="shared" si="44"/>
        <v>275.15923296777657</v>
      </c>
      <c r="R66" s="32">
        <f t="shared" si="45"/>
        <v>22.59293759928865</v>
      </c>
      <c r="S66" s="32">
        <f t="shared" si="46"/>
        <v>765.70558690657026</v>
      </c>
      <c r="T66" s="32">
        <f t="shared" si="47"/>
        <v>36.287506538924809</v>
      </c>
    </row>
    <row r="67" spans="6:20">
      <c r="F67" s="32">
        <f t="shared" si="36"/>
        <v>0.12159697138695226</v>
      </c>
      <c r="G67" s="32">
        <f t="shared" si="37"/>
        <v>9.8991445582651081E-3</v>
      </c>
      <c r="H67" s="32">
        <f t="shared" si="48"/>
        <v>8.1409466414780446E-2</v>
      </c>
      <c r="I67" s="32">
        <f t="shared" si="38"/>
        <v>6.8919827143289254</v>
      </c>
      <c r="J67" s="30">
        <f t="shared" si="39"/>
        <v>0.98977282447523418</v>
      </c>
      <c r="K67" s="4">
        <f t="shared" si="40"/>
        <v>0.11597408531542532</v>
      </c>
      <c r="L67" s="31">
        <f t="shared" si="49"/>
        <v>0.13118855837705334</v>
      </c>
      <c r="M67" s="4">
        <f t="shared" si="41"/>
        <v>9.6038972416946436E-2</v>
      </c>
      <c r="N67" s="4">
        <f t="shared" si="42"/>
        <v>8.7623683859675797E-2</v>
      </c>
      <c r="O67" s="46">
        <f t="shared" si="43"/>
        <v>-6.7453237606596161E-7</v>
      </c>
      <c r="P67" s="31">
        <f t="shared" si="50"/>
        <v>6.7453237606596161E-7</v>
      </c>
      <c r="Q67" s="4">
        <f t="shared" si="44"/>
        <v>298.63070918256795</v>
      </c>
      <c r="R67" s="32">
        <f t="shared" si="45"/>
        <v>24.311366689620332</v>
      </c>
      <c r="S67" s="32">
        <f t="shared" si="46"/>
        <v>852.78220717663351</v>
      </c>
      <c r="T67" s="32">
        <f t="shared" si="47"/>
        <v>40.419990170673728</v>
      </c>
    </row>
    <row r="68" spans="6:20">
      <c r="F68" s="32">
        <f t="shared" si="36"/>
        <v>0.12016475472288349</v>
      </c>
      <c r="G68" s="32">
        <f t="shared" si="37"/>
        <v>9.7638527913345118E-3</v>
      </c>
      <c r="H68" s="32">
        <f t="shared" si="48"/>
        <v>8.1253881921128243E-2</v>
      </c>
      <c r="I68" s="32">
        <f t="shared" si="38"/>
        <v>6.8919827143289254</v>
      </c>
      <c r="J68" s="30">
        <f t="shared" si="39"/>
        <v>0.98827253317341368</v>
      </c>
      <c r="K68" s="4">
        <f t="shared" si="40"/>
        <v>0.12056861276683387</v>
      </c>
      <c r="L68" s="31">
        <f t="shared" si="49"/>
        <v>0.13709837346852297</v>
      </c>
      <c r="M68" s="4">
        <f t="shared" si="41"/>
        <v>9.0671267704630992E-2</v>
      </c>
      <c r="N68" s="4">
        <f t="shared" si="42"/>
        <v>8.3133452204579419E-2</v>
      </c>
      <c r="O68" s="46">
        <f t="shared" si="43"/>
        <v>-1.8495144390451301E-6</v>
      </c>
      <c r="P68" s="31">
        <f t="shared" si="50"/>
        <v>1.8495144390451301E-6</v>
      </c>
      <c r="Q68" s="4">
        <f t="shared" si="44"/>
        <v>321.23550527825614</v>
      </c>
      <c r="R68" s="32">
        <f t="shared" si="45"/>
        <v>26.101631814753393</v>
      </c>
      <c r="S68" s="32">
        <f t="shared" si="46"/>
        <v>938.72398623136053</v>
      </c>
      <c r="T68" s="32">
        <f t="shared" si="47"/>
        <v>44.534154076893223</v>
      </c>
    </row>
    <row r="69" spans="6:20">
      <c r="F69" s="32">
        <f t="shared" si="36"/>
        <v>0.11847789547687639</v>
      </c>
      <c r="G69" s="32">
        <f t="shared" si="37"/>
        <v>9.6294510785895088E-3</v>
      </c>
      <c r="H69" s="32">
        <f t="shared" si="48"/>
        <v>8.1276351507010958E-2</v>
      </c>
      <c r="I69" s="32">
        <f t="shared" si="38"/>
        <v>6.8919827143289254</v>
      </c>
      <c r="J69" s="30">
        <f t="shared" si="39"/>
        <v>0.98654896815984305</v>
      </c>
      <c r="K69" s="4">
        <f t="shared" si="40"/>
        <v>0.12491658553588414</v>
      </c>
      <c r="L69" s="31">
        <f t="shared" si="49"/>
        <v>0.14274820373824665</v>
      </c>
      <c r="M69" s="4">
        <f t="shared" si="41"/>
        <v>8.5783674482470887E-2</v>
      </c>
      <c r="N69" s="4">
        <f t="shared" si="42"/>
        <v>7.9006229784546092E-2</v>
      </c>
      <c r="O69" s="46">
        <f t="shared" si="43"/>
        <v>-1.567895546727982E-8</v>
      </c>
      <c r="P69" s="31">
        <f t="shared" si="50"/>
        <v>1.567895546727982E-8</v>
      </c>
      <c r="Q69" s="4">
        <f t="shared" si="44"/>
        <v>344.20917383022498</v>
      </c>
      <c r="R69" s="32">
        <f t="shared" si="45"/>
        <v>27.976065804163202</v>
      </c>
      <c r="S69" s="32">
        <f t="shared" si="46"/>
        <v>1026.7356305849107</v>
      </c>
      <c r="T69" s="32">
        <f t="shared" si="47"/>
        <v>48.794050793160437</v>
      </c>
    </row>
    <row r="70" spans="6:20">
      <c r="F70" s="32">
        <f t="shared" si="36"/>
        <v>0.1165865040417666</v>
      </c>
      <c r="G70" s="32">
        <f t="shared" si="37"/>
        <v>9.4960299388792222E-3</v>
      </c>
      <c r="H70" s="32">
        <f t="shared" si="48"/>
        <v>8.1450507646042045E-2</v>
      </c>
      <c r="I70" s="32">
        <f t="shared" si="38"/>
        <v>6.8919827143289254</v>
      </c>
      <c r="J70" s="30">
        <f t="shared" si="39"/>
        <v>0.98456927819903128</v>
      </c>
      <c r="K70" s="4">
        <f t="shared" si="40"/>
        <v>0.12903900514743954</v>
      </c>
      <c r="L70" s="31">
        <f t="shared" si="49"/>
        <v>0.14815704251977868</v>
      </c>
      <c r="M70" s="4">
        <f t="shared" si="41"/>
        <v>8.1322872294870285E-2</v>
      </c>
      <c r="N70" s="4">
        <f t="shared" si="42"/>
        <v>7.5206836346927861E-2</v>
      </c>
      <c r="O70" s="46">
        <f t="shared" si="43"/>
        <v>-8.9659874746850221E-8</v>
      </c>
      <c r="P70" s="31">
        <f t="shared" si="50"/>
        <v>8.9659874746850221E-8</v>
      </c>
      <c r="Q70" s="4">
        <f t="shared" si="44"/>
        <v>367.50873452077263</v>
      </c>
      <c r="R70" s="32">
        <f t="shared" si="45"/>
        <v>29.933772991071429</v>
      </c>
      <c r="S70" s="32">
        <f t="shared" si="46"/>
        <v>1116.577707055078</v>
      </c>
      <c r="T70" s="32">
        <f t="shared" si="47"/>
        <v>53.192681280685996</v>
      </c>
    </row>
    <row r="71" spans="6:20">
      <c r="F71" s="32">
        <f t="shared" si="36"/>
        <v>0.11452882681208969</v>
      </c>
      <c r="G71" s="32">
        <f t="shared" si="37"/>
        <v>9.3636625484418232E-3</v>
      </c>
      <c r="H71" s="32">
        <f t="shared" si="48"/>
        <v>8.1758128578449676E-2</v>
      </c>
      <c r="I71" s="32">
        <f t="shared" si="38"/>
        <v>6.8919827143289254</v>
      </c>
      <c r="J71" s="30">
        <f t="shared" si="39"/>
        <v>0.98229571137004712</v>
      </c>
      <c r="K71" s="4">
        <f t="shared" si="40"/>
        <v>0.13295133738191731</v>
      </c>
      <c r="L71" s="31">
        <f t="shared" si="49"/>
        <v>0.15333780341747633</v>
      </c>
      <c r="M71" s="4">
        <f t="shared" si="41"/>
        <v>7.7240855409395931E-2</v>
      </c>
      <c r="N71" s="4">
        <f t="shared" si="42"/>
        <v>7.1702493478156493E-2</v>
      </c>
      <c r="O71" s="46">
        <f t="shared" si="43"/>
        <v>-1.2628249967949756E-7</v>
      </c>
      <c r="P71" s="31">
        <f t="shared" si="50"/>
        <v>1.2628249967949756E-7</v>
      </c>
      <c r="Q71" s="4">
        <f t="shared" si="44"/>
        <v>391.07724276615937</v>
      </c>
      <c r="R71" s="32">
        <f t="shared" si="45"/>
        <v>31.973743498181239</v>
      </c>
      <c r="S71" s="32">
        <f t="shared" si="46"/>
        <v>1207.9731356545983</v>
      </c>
      <c r="T71" s="32">
        <f t="shared" si="47"/>
        <v>57.721424857968266</v>
      </c>
    </row>
    <row r="72" spans="6:20">
      <c r="F72" s="32">
        <f t="shared" si="36"/>
        <v>0.11233701487072204</v>
      </c>
      <c r="G72" s="32">
        <f t="shared" si="37"/>
        <v>9.2324070571866059E-3</v>
      </c>
      <c r="H72" s="32">
        <f t="shared" si="48"/>
        <v>8.2184906442558617E-2</v>
      </c>
      <c r="I72" s="32">
        <f t="shared" si="38"/>
        <v>6.8919827143289254</v>
      </c>
      <c r="J72" s="30">
        <f t="shared" si="39"/>
        <v>0.97968488297623135</v>
      </c>
      <c r="K72" s="4">
        <f t="shared" si="40"/>
        <v>0.13666898315633375</v>
      </c>
      <c r="L72" s="31">
        <f t="shared" si="49"/>
        <v>0.15830426625466884</v>
      </c>
      <c r="M72" s="4">
        <f t="shared" si="41"/>
        <v>7.3496844824290489E-2</v>
      </c>
      <c r="N72" s="4">
        <f t="shared" si="42"/>
        <v>6.8464891330277194E-2</v>
      </c>
      <c r="O72" s="46">
        <f t="shared" si="43"/>
        <v>-3.7212977144207571E-10</v>
      </c>
      <c r="P72" s="31">
        <f t="shared" si="50"/>
        <v>3.7212977144207571E-10</v>
      </c>
      <c r="Q72" s="4">
        <f t="shared" si="44"/>
        <v>414.85544396532237</v>
      </c>
      <c r="R72" s="32">
        <f t="shared" si="45"/>
        <v>34.094855849476133</v>
      </c>
      <c r="S72" s="32">
        <f t="shared" si="46"/>
        <v>1300.6426243772937</v>
      </c>
      <c r="T72" s="32">
        <f t="shared" si="47"/>
        <v>62.371399435437837</v>
      </c>
    </row>
    <row r="73" spans="6:20">
      <c r="F73" s="32">
        <f t="shared" si="36"/>
        <v>0.11056250101973811</v>
      </c>
      <c r="G73" s="32">
        <f t="shared" si="37"/>
        <v>9.1300622256861655E-3</v>
      </c>
      <c r="H73" s="32">
        <f t="shared" si="48"/>
        <v>8.2578289578093267E-2</v>
      </c>
      <c r="I73" s="32">
        <f t="shared" si="38"/>
        <v>6.8919827143289254</v>
      </c>
      <c r="J73" s="30">
        <f t="shared" si="39"/>
        <v>0.9766869292376914</v>
      </c>
      <c r="K73" s="4">
        <f t="shared" si="40"/>
        <v>0.14013312684011214</v>
      </c>
      <c r="L73" s="31">
        <f t="shared" si="49"/>
        <v>0.16297072397398324</v>
      </c>
      <c r="M73" s="4">
        <f t="shared" si="41"/>
        <v>6.9976795670196698E-2</v>
      </c>
      <c r="N73" s="4">
        <f t="shared" si="42"/>
        <v>6.5400292747812019E-2</v>
      </c>
      <c r="O73" s="46">
        <f t="shared" si="43"/>
        <v>-9.4800461014621362E-7</v>
      </c>
      <c r="P73" s="31">
        <f t="shared" si="50"/>
        <v>9.4800461014621362E-7</v>
      </c>
      <c r="Q73" s="4">
        <f t="shared" si="44"/>
        <v>438.38252391914699</v>
      </c>
      <c r="R73" s="32">
        <f t="shared" si="45"/>
        <v>36.200879006170716</v>
      </c>
      <c r="S73" s="32">
        <f t="shared" si="46"/>
        <v>1393.2484224171235</v>
      </c>
      <c r="T73" s="32">
        <f t="shared" si="47"/>
        <v>67.052993884304627</v>
      </c>
    </row>
    <row r="74" spans="6:20">
      <c r="F74" s="32">
        <f t="shared" si="36"/>
        <v>0.10867116513767909</v>
      </c>
      <c r="G74" s="32">
        <f t="shared" si="37"/>
        <v>9.0285963587156751E-3</v>
      </c>
      <c r="H74" s="32">
        <f t="shared" si="48"/>
        <v>8.3081803229744039E-2</v>
      </c>
      <c r="I74" s="32">
        <f t="shared" si="38"/>
        <v>6.8919827143289254</v>
      </c>
      <c r="J74" s="30">
        <f t="shared" si="39"/>
        <v>0.97324452704093289</v>
      </c>
      <c r="K74" s="4">
        <f t="shared" si="40"/>
        <v>0.14343095803656533</v>
      </c>
      <c r="L74" s="31">
        <f t="shared" si="49"/>
        <v>0.16744821609218061</v>
      </c>
      <c r="M74" s="4">
        <f t="shared" si="41"/>
        <v>6.6740577071857862E-2</v>
      </c>
      <c r="N74" s="4">
        <f t="shared" si="42"/>
        <v>6.25649558162088E-2</v>
      </c>
      <c r="O74" s="46">
        <f t="shared" si="43"/>
        <v>-1.5236172992150188E-6</v>
      </c>
      <c r="P74" s="31">
        <f t="shared" si="50"/>
        <v>1.5236172992150188E-6</v>
      </c>
      <c r="Q74" s="4">
        <f t="shared" si="44"/>
        <v>461.96503165954863</v>
      </c>
      <c r="R74" s="32">
        <f t="shared" si="45"/>
        <v>38.380887859361096</v>
      </c>
      <c r="S74" s="32">
        <f t="shared" si="46"/>
        <v>1486.4287396208015</v>
      </c>
      <c r="T74" s="32">
        <f t="shared" si="47"/>
        <v>71.828282795790599</v>
      </c>
    </row>
    <row r="75" spans="6:20">
      <c r="F75" s="32">
        <f t="shared" si="36"/>
        <v>0.10668025308157671</v>
      </c>
      <c r="G75" s="32">
        <f t="shared" si="37"/>
        <v>8.9280275996428647E-3</v>
      </c>
      <c r="H75" s="32">
        <f t="shared" si="48"/>
        <v>8.368959898150731E-2</v>
      </c>
      <c r="I75" s="32">
        <f t="shared" si="38"/>
        <v>6.8919827143289245</v>
      </c>
      <c r="J75" s="30">
        <f t="shared" si="39"/>
        <v>0.96929175559478931</v>
      </c>
      <c r="K75" s="4">
        <f t="shared" si="40"/>
        <v>0.1465773696496597</v>
      </c>
      <c r="L75" s="31">
        <f t="shared" si="49"/>
        <v>0.17175238204017149</v>
      </c>
      <c r="M75" s="4">
        <f t="shared" si="41"/>
        <v>6.3760897350622889E-2</v>
      </c>
      <c r="N75" s="4">
        <f t="shared" si="42"/>
        <v>5.993912495695624E-2</v>
      </c>
      <c r="O75" s="46">
        <f t="shared" si="43"/>
        <v>-3.3678684183691132E-6</v>
      </c>
      <c r="P75" s="31">
        <f t="shared" si="50"/>
        <v>3.3678684183691132E-6</v>
      </c>
      <c r="Q75" s="4">
        <f t="shared" si="44"/>
        <v>485.53110196075534</v>
      </c>
      <c r="R75" s="32">
        <f t="shared" si="45"/>
        <v>40.633903216144958</v>
      </c>
      <c r="S75" s="32">
        <f t="shared" si="46"/>
        <v>1579.8713776825655</v>
      </c>
      <c r="T75" s="32">
        <f t="shared" si="47"/>
        <v>76.686697669526268</v>
      </c>
    </row>
    <row r="76" spans="6:20">
      <c r="F76" s="32">
        <f t="shared" si="36"/>
        <v>0.10459824708678393</v>
      </c>
      <c r="G76" s="32">
        <f t="shared" si="37"/>
        <v>8.8283681694568128E-3</v>
      </c>
      <c r="H76" s="32">
        <f t="shared" si="48"/>
        <v>8.4402639770167653E-2</v>
      </c>
      <c r="I76" s="32">
        <f t="shared" si="38"/>
        <v>6.8919827143289245</v>
      </c>
      <c r="J76" s="30">
        <f t="shared" si="39"/>
        <v>0.96475276997403037</v>
      </c>
      <c r="K76" s="4">
        <f t="shared" si="40"/>
        <v>0.14957870456554317</v>
      </c>
      <c r="L76" s="31">
        <f t="shared" si="49"/>
        <v>0.17588776923692573</v>
      </c>
      <c r="M76" s="4">
        <f t="shared" si="41"/>
        <v>6.1011575077168159E-2</v>
      </c>
      <c r="N76" s="4">
        <f t="shared" si="42"/>
        <v>5.7503213452436405E-2</v>
      </c>
      <c r="O76" s="46">
        <f t="shared" si="43"/>
        <v>-2.8734747237191272E-7</v>
      </c>
      <c r="P76" s="31">
        <f t="shared" si="50"/>
        <v>2.8734747237191272E-7</v>
      </c>
      <c r="Q76" s="4">
        <f t="shared" si="44"/>
        <v>508.9758450842105</v>
      </c>
      <c r="R76" s="32">
        <f t="shared" si="45"/>
        <v>42.958904904359272</v>
      </c>
      <c r="S76" s="32">
        <f t="shared" si="46"/>
        <v>1673.1508946735426</v>
      </c>
      <c r="T76" s="32">
        <f t="shared" si="47"/>
        <v>81.613119602906821</v>
      </c>
    </row>
    <row r="77" spans="6:20">
      <c r="F77" s="32">
        <f t="shared" si="36"/>
        <v>0.10243968103641424</v>
      </c>
      <c r="G77" s="32">
        <f t="shared" si="37"/>
        <v>8.7296253075239E-3</v>
      </c>
      <c r="H77" s="32">
        <f t="shared" si="48"/>
        <v>8.5217224606749603E-2</v>
      </c>
      <c r="I77" s="32">
        <f t="shared" si="38"/>
        <v>6.8919827143289254</v>
      </c>
      <c r="J77" s="30">
        <f t="shared" si="39"/>
        <v>0.95954024858441211</v>
      </c>
      <c r="K77" s="4">
        <f t="shared" si="40"/>
        <v>0.1524554401527396</v>
      </c>
      <c r="L77" s="31">
        <f t="shared" si="49"/>
        <v>0.1798789672842856</v>
      </c>
      <c r="M77" s="4">
        <f t="shared" si="41"/>
        <v>5.8474508479787496E-2</v>
      </c>
      <c r="N77" s="4">
        <f t="shared" si="42"/>
        <v>5.5244134848150779E-2</v>
      </c>
      <c r="O77" s="46">
        <f t="shared" si="43"/>
        <v>-1.5065247894741063E-6</v>
      </c>
      <c r="P77" s="31">
        <f t="shared" si="50"/>
        <v>1.5065247894741063E-6</v>
      </c>
      <c r="Q77" s="4">
        <f t="shared" si="44"/>
        <v>532.22611020769443</v>
      </c>
      <c r="R77" s="32">
        <f t="shared" si="45"/>
        <v>45.354831975145764</v>
      </c>
      <c r="S77" s="32">
        <f t="shared" si="46"/>
        <v>1765.9523536426054</v>
      </c>
      <c r="T77" s="32">
        <f t="shared" si="47"/>
        <v>86.59655767994947</v>
      </c>
    </row>
    <row r="78" spans="6:20">
      <c r="F78" s="32">
        <f t="shared" si="36"/>
        <v>0.10109471654977314</v>
      </c>
      <c r="G78" s="32">
        <f t="shared" si="37"/>
        <v>8.6560924838293314E-3</v>
      </c>
      <c r="H78" s="32">
        <f t="shared" si="48"/>
        <v>8.5623589236412528E-2</v>
      </c>
      <c r="I78" s="32">
        <f t="shared" si="38"/>
        <v>6.8919827143289254</v>
      </c>
      <c r="J78" s="30">
        <f t="shared" si="39"/>
        <v>0.95355356558702586</v>
      </c>
      <c r="K78" s="4">
        <f t="shared" si="40"/>
        <v>0.15524843551884515</v>
      </c>
      <c r="L78" s="31">
        <f t="shared" si="49"/>
        <v>0.18377999171176262</v>
      </c>
      <c r="M78" s="4">
        <f t="shared" si="41"/>
        <v>5.6079820791421854E-2</v>
      </c>
      <c r="N78" s="4">
        <f t="shared" si="42"/>
        <v>5.3101877043153674E-2</v>
      </c>
      <c r="O78" s="46">
        <f t="shared" si="43"/>
        <v>-1.0779007464378765E-8</v>
      </c>
      <c r="P78" s="31">
        <f t="shared" si="50"/>
        <v>1.0779007464378765E-8</v>
      </c>
      <c r="Q78" s="4">
        <f t="shared" si="44"/>
        <v>555.11094669283784</v>
      </c>
      <c r="R78" s="32">
        <f t="shared" si="45"/>
        <v>47.53059168026364</v>
      </c>
      <c r="S78" s="32">
        <f t="shared" si="46"/>
        <v>1858.1742218465843</v>
      </c>
      <c r="T78" s="32">
        <f t="shared" si="47"/>
        <v>91.536363839578939</v>
      </c>
    </row>
    <row r="79" spans="6:20">
      <c r="F79" s="32">
        <f t="shared" si="36"/>
        <v>9.9647637843673503E-2</v>
      </c>
      <c r="G79" s="32">
        <f t="shared" si="37"/>
        <v>8.583273208337662E-3</v>
      </c>
      <c r="H79" s="32">
        <f t="shared" si="48"/>
        <v>8.6136243608735008E-2</v>
      </c>
      <c r="I79" s="32">
        <f t="shared" si="38"/>
        <v>6.8919827143289254</v>
      </c>
      <c r="J79" s="30">
        <f t="shared" si="39"/>
        <v>0.94667662378524919</v>
      </c>
      <c r="K79" s="4">
        <f t="shared" si="40"/>
        <v>0.15794443406283581</v>
      </c>
      <c r="L79" s="31">
        <f t="shared" si="49"/>
        <v>0.18757008498251757</v>
      </c>
      <c r="M79" s="4">
        <f t="shared" si="41"/>
        <v>5.3868677762935704E-2</v>
      </c>
      <c r="N79" s="4">
        <f t="shared" si="42"/>
        <v>5.1115171083064757E-2</v>
      </c>
      <c r="O79" s="46">
        <f t="shared" si="43"/>
        <v>-8.4657608701022014E-8</v>
      </c>
      <c r="P79" s="31">
        <f t="shared" si="50"/>
        <v>8.4657608701022014E-8</v>
      </c>
      <c r="Q79" s="4">
        <f t="shared" si="44"/>
        <v>577.59748378223378</v>
      </c>
      <c r="R79" s="32">
        <f t="shared" si="45"/>
        <v>49.752077570858852</v>
      </c>
      <c r="S79" s="32">
        <f t="shared" si="46"/>
        <v>1949.0908067427663</v>
      </c>
      <c r="T79" s="32">
        <f t="shared" si="47"/>
        <v>96.491826459197313</v>
      </c>
    </row>
    <row r="80" spans="6:20">
      <c r="F80" s="32">
        <f t="shared" si="36"/>
        <v>9.8095849779297972E-2</v>
      </c>
      <c r="G80" s="32">
        <f t="shared" si="37"/>
        <v>8.5111574748134924E-3</v>
      </c>
      <c r="H80" s="32">
        <f t="shared" si="48"/>
        <v>8.676368566012134E-2</v>
      </c>
      <c r="I80" s="32">
        <f t="shared" si="38"/>
        <v>6.8919827143289254</v>
      </c>
      <c r="J80" s="30">
        <f t="shared" si="39"/>
        <v>0.93877526107929721</v>
      </c>
      <c r="K80" s="4">
        <f t="shared" si="40"/>
        <v>0.16055279741809506</v>
      </c>
      <c r="L80" s="31">
        <f t="shared" si="49"/>
        <v>0.19126014944630171</v>
      </c>
      <c r="M80" s="4">
        <f t="shared" si="41"/>
        <v>5.1826416972041482E-2</v>
      </c>
      <c r="N80" s="4">
        <f t="shared" si="42"/>
        <v>4.9272785067746662E-2</v>
      </c>
      <c r="O80" s="46">
        <f t="shared" si="43"/>
        <v>-8.9642408829249121E-8</v>
      </c>
      <c r="P80" s="31">
        <f t="shared" si="50"/>
        <v>8.9642408829249121E-8</v>
      </c>
      <c r="Q80" s="4">
        <f t="shared" si="44"/>
        <v>599.53475513554736</v>
      </c>
      <c r="R80" s="32">
        <f t="shared" si="45"/>
        <v>52.01784503689845</v>
      </c>
      <c r="S80" s="32">
        <f t="shared" si="46"/>
        <v>2038.1089698685837</v>
      </c>
      <c r="T80" s="32">
        <f t="shared" si="47"/>
        <v>101.44021482289885</v>
      </c>
    </row>
    <row r="81" spans="6:20">
      <c r="F81" s="32">
        <f t="shared" si="36"/>
        <v>9.6434981199997438E-2</v>
      </c>
      <c r="G81" s="32">
        <f t="shared" si="37"/>
        <v>8.4397340438428867E-3</v>
      </c>
      <c r="H81" s="32">
        <f t="shared" si="48"/>
        <v>8.7517350434689681E-2</v>
      </c>
      <c r="I81" s="32">
        <f t="shared" si="38"/>
        <v>6.8919827143289254</v>
      </c>
      <c r="J81" s="30">
        <f t="shared" si="39"/>
        <v>0.92969411064730889</v>
      </c>
      <c r="K81" s="4">
        <f t="shared" si="40"/>
        <v>0.16308433888277443</v>
      </c>
      <c r="L81" s="31">
        <f t="shared" si="49"/>
        <v>0.19486352862015738</v>
      </c>
      <c r="M81" s="4">
        <f t="shared" si="41"/>
        <v>4.9940979577500315E-2</v>
      </c>
      <c r="N81" s="4">
        <f t="shared" si="42"/>
        <v>4.7565511346739441E-2</v>
      </c>
      <c r="O81" s="46">
        <f t="shared" si="43"/>
        <v>-8.9769668421002535E-8</v>
      </c>
      <c r="P81" s="31">
        <f t="shared" si="50"/>
        <v>8.9769668421002535E-8</v>
      </c>
      <c r="Q81" s="4">
        <f t="shared" si="44"/>
        <v>620.75081554486894</v>
      </c>
      <c r="R81" s="32">
        <f t="shared" si="45"/>
        <v>54.326466656659704</v>
      </c>
      <c r="S81" s="32">
        <f t="shared" si="46"/>
        <v>2124.5559624035823</v>
      </c>
      <c r="T81" s="32">
        <f t="shared" si="47"/>
        <v>106.35548175350088</v>
      </c>
    </row>
    <row r="82" spans="6:20">
      <c r="F82" s="32">
        <f t="shared" si="36"/>
        <v>9.465764669955623E-2</v>
      </c>
      <c r="G82" s="32">
        <f t="shared" si="37"/>
        <v>8.3689907385558013E-3</v>
      </c>
      <c r="H82" s="32">
        <f t="shared" si="48"/>
        <v>8.8413255879041794E-2</v>
      </c>
      <c r="I82" s="32">
        <f t="shared" si="38"/>
        <v>6.8919827143289245</v>
      </c>
      <c r="J82" s="30">
        <f t="shared" si="39"/>
        <v>0.91925274557528791</v>
      </c>
      <c r="K82" s="4">
        <f t="shared" si="40"/>
        <v>0.16554961409975938</v>
      </c>
      <c r="L82" s="31">
        <f t="shared" si="49"/>
        <v>0.19839359762672698</v>
      </c>
      <c r="M82" s="4">
        <f t="shared" si="41"/>
        <v>4.8202236439976273E-2</v>
      </c>
      <c r="N82" s="4">
        <f t="shared" si="42"/>
        <v>4.5985626403246563E-2</v>
      </c>
      <c r="O82" s="46">
        <f t="shared" si="43"/>
        <v>-8.4128714106235236E-8</v>
      </c>
      <c r="P82" s="31">
        <f t="shared" si="50"/>
        <v>8.4128714106235236E-8</v>
      </c>
      <c r="Q82" s="4">
        <f t="shared" si="44"/>
        <v>641.04110497786621</v>
      </c>
      <c r="R82" s="32">
        <f t="shared" si="45"/>
        <v>56.676531243391779</v>
      </c>
      <c r="S82" s="32">
        <f t="shared" si="46"/>
        <v>2207.6361349087797</v>
      </c>
      <c r="T82" s="32">
        <f t="shared" si="47"/>
        <v>111.20653168305435</v>
      </c>
    </row>
    <row r="83" spans="6:20">
      <c r="F83" s="32">
        <f t="shared" si="36"/>
        <v>9.3870846943021655E-2</v>
      </c>
      <c r="G83" s="32">
        <f t="shared" si="37"/>
        <v>8.3205966427689852E-3</v>
      </c>
      <c r="H83" s="32">
        <f t="shared" si="48"/>
        <v>8.8638772459563253E-2</v>
      </c>
      <c r="I83" s="32">
        <f t="shared" si="38"/>
        <v>6.8919827143289245</v>
      </c>
      <c r="J83" s="30">
        <f t="shared" si="39"/>
        <v>0.90724086293898154</v>
      </c>
      <c r="K83" s="4">
        <f t="shared" si="40"/>
        <v>0.16796698858157655</v>
      </c>
      <c r="L83" s="31">
        <f t="shared" si="49"/>
        <v>0.20187538989015805</v>
      </c>
      <c r="M83" s="4">
        <f t="shared" si="41"/>
        <v>4.6508832645751272E-2</v>
      </c>
      <c r="N83" s="4">
        <f t="shared" si="42"/>
        <v>4.4441892122562485E-2</v>
      </c>
      <c r="O83" s="46">
        <f t="shared" si="43"/>
        <v>-1.0105437264762429E-8</v>
      </c>
      <c r="P83" s="31">
        <f t="shared" si="50"/>
        <v>1.0105437264762429E-8</v>
      </c>
      <c r="Q83" s="4">
        <f t="shared" si="44"/>
        <v>659.82285196384794</v>
      </c>
      <c r="R83" s="32">
        <f t="shared" si="45"/>
        <v>58.485887638843607</v>
      </c>
      <c r="S83" s="32">
        <f t="shared" si="46"/>
        <v>2286.2129803028374</v>
      </c>
      <c r="T83" s="32">
        <f t="shared" si="47"/>
        <v>115.71856615568603</v>
      </c>
    </row>
    <row r="84" spans="6:20">
      <c r="F84" s="32">
        <f t="shared" si="36"/>
        <v>9.2924788626538815E-2</v>
      </c>
      <c r="G84" s="32">
        <f t="shared" si="37"/>
        <v>8.2728966327380738E-3</v>
      </c>
      <c r="H84" s="32">
        <f t="shared" si="48"/>
        <v>8.9027876791697963E-2</v>
      </c>
      <c r="I84" s="32">
        <f t="shared" si="38"/>
        <v>6.8919827143289254</v>
      </c>
      <c r="J84" s="30">
        <f t="shared" si="39"/>
        <v>0.89341214379420109</v>
      </c>
      <c r="K84" s="4">
        <f t="shared" si="40"/>
        <v>0.17034435258757097</v>
      </c>
      <c r="L84" s="31">
        <f t="shared" si="49"/>
        <v>0.20531934317430289</v>
      </c>
      <c r="M84" s="4">
        <f t="shared" si="41"/>
        <v>4.4950820308439776E-2</v>
      </c>
      <c r="N84" s="4">
        <f t="shared" si="42"/>
        <v>4.3017163520835906E-2</v>
      </c>
      <c r="O84" s="46">
        <f t="shared" si="43"/>
        <v>-1.939320111166154E-7</v>
      </c>
      <c r="P84" s="31">
        <f t="shared" si="50"/>
        <v>1.939320111166154E-7</v>
      </c>
      <c r="Q84" s="4">
        <f t="shared" si="44"/>
        <v>677.15748584100868</v>
      </c>
      <c r="R84" s="32">
        <f t="shared" si="45"/>
        <v>60.28589321802928</v>
      </c>
      <c r="S84" s="32">
        <f t="shared" si="46"/>
        <v>2359.4250605734974</v>
      </c>
      <c r="T84" s="32">
        <f t="shared" si="47"/>
        <v>120.05877489849732</v>
      </c>
    </row>
    <row r="85" spans="6:20">
      <c r="F85" s="32">
        <f t="shared" si="36"/>
        <v>9.1795168879164168E-2</v>
      </c>
      <c r="G85" s="32">
        <f t="shared" si="37"/>
        <v>8.2258745324978837E-3</v>
      </c>
      <c r="H85" s="32">
        <f t="shared" si="48"/>
        <v>8.9611192320220329E-2</v>
      </c>
      <c r="I85" s="32">
        <f t="shared" si="38"/>
        <v>6.8919827143289254</v>
      </c>
      <c r="J85" s="30">
        <f t="shared" si="39"/>
        <v>0.87747623536010655</v>
      </c>
      <c r="K85" s="4">
        <f t="shared" si="40"/>
        <v>0.17269465012525576</v>
      </c>
      <c r="L85" s="31">
        <f t="shared" si="49"/>
        <v>0.20874354330163836</v>
      </c>
      <c r="M85" s="4">
        <f t="shared" si="41"/>
        <v>4.3523219468039345E-2</v>
      </c>
      <c r="N85" s="4">
        <f t="shared" si="42"/>
        <v>4.170795498946956E-2</v>
      </c>
      <c r="O85" s="46">
        <f t="shared" si="43"/>
        <v>-1.5073881143301548E-8</v>
      </c>
      <c r="P85" s="31">
        <f t="shared" si="50"/>
        <v>1.5073881143301548E-8</v>
      </c>
      <c r="Q85" s="4">
        <f t="shared" si="44"/>
        <v>692.70317865599441</v>
      </c>
      <c r="R85" s="32">
        <f t="shared" si="45"/>
        <v>62.073957763370252</v>
      </c>
      <c r="S85" s="32">
        <f t="shared" si="46"/>
        <v>2425.9521377105816</v>
      </c>
      <c r="T85" s="32">
        <f t="shared" si="47"/>
        <v>124.17308343832593</v>
      </c>
    </row>
    <row r="86" spans="6:20">
      <c r="F86" s="32">
        <f t="shared" si="36"/>
        <v>9.0453794214740091E-2</v>
      </c>
      <c r="G86" s="32">
        <f t="shared" si="37"/>
        <v>8.1795144563005396E-3</v>
      </c>
      <c r="H86" s="32">
        <f t="shared" si="48"/>
        <v>9.0427543999780938E-2</v>
      </c>
      <c r="I86" s="32">
        <f t="shared" si="38"/>
        <v>6.8919827143289254</v>
      </c>
      <c r="J86" s="30">
        <f t="shared" si="39"/>
        <v>0.8590879879677944</v>
      </c>
      <c r="K86" s="4">
        <f t="shared" si="40"/>
        <v>0.17503743798037805</v>
      </c>
      <c r="L86" s="31">
        <f t="shared" si="49"/>
        <v>0.21217621991458899</v>
      </c>
      <c r="M86" s="4">
        <f t="shared" si="41"/>
        <v>4.2224221993531784E-2</v>
      </c>
      <c r="N86" s="4">
        <f t="shared" si="42"/>
        <v>4.0513568100314055E-2</v>
      </c>
      <c r="O86" s="46">
        <f t="shared" si="43"/>
        <v>-2.6975563428011107E-6</v>
      </c>
      <c r="P86" s="31">
        <f t="shared" si="50"/>
        <v>2.6975563428011107E-6</v>
      </c>
      <c r="Q86" s="4">
        <f t="shared" si="44"/>
        <v>706.06302656573678</v>
      </c>
      <c r="R86" s="32">
        <f t="shared" si="45"/>
        <v>63.847545401391656</v>
      </c>
      <c r="S86" s="32">
        <f t="shared" si="46"/>
        <v>2484.2608167536059</v>
      </c>
      <c r="T86" s="32">
        <f t="shared" si="47"/>
        <v>127.99854924204475</v>
      </c>
    </row>
    <row r="87" spans="6:20">
      <c r="F87" s="32">
        <f t="shared" si="36"/>
        <v>8.88578364503812E-2</v>
      </c>
      <c r="G87" s="32">
        <f t="shared" si="37"/>
        <v>8.1338008822339006E-3</v>
      </c>
      <c r="H87" s="32">
        <f t="shared" si="48"/>
        <v>9.1537237537579128E-2</v>
      </c>
      <c r="I87" s="32">
        <f t="shared" si="38"/>
        <v>6.8919827143289254</v>
      </c>
      <c r="J87" s="30">
        <f t="shared" si="39"/>
        <v>0.83783254457406531</v>
      </c>
      <c r="K87" s="4">
        <f t="shared" si="40"/>
        <v>0.17738024434193525</v>
      </c>
      <c r="L87" s="31">
        <f t="shared" si="49"/>
        <v>0.21562847612386568</v>
      </c>
      <c r="M87" s="4">
        <f t="shared" si="41"/>
        <v>4.1052100949808684E-2</v>
      </c>
      <c r="N87" s="4">
        <f t="shared" si="42"/>
        <v>3.9433281881237847E-2</v>
      </c>
      <c r="O87" s="46">
        <f t="shared" si="43"/>
        <v>-1.81249669978234E-6</v>
      </c>
      <c r="P87" s="31">
        <f t="shared" si="50"/>
        <v>1.81249669978234E-6</v>
      </c>
      <c r="Q87" s="4">
        <f t="shared" si="44"/>
        <v>716.69382774827056</v>
      </c>
      <c r="R87" s="32">
        <f t="shared" si="45"/>
        <v>65.604173152310253</v>
      </c>
      <c r="S87" s="32">
        <f t="shared" si="46"/>
        <v>2532.264989729309</v>
      </c>
      <c r="T87" s="32">
        <f t="shared" si="47"/>
        <v>131.44981108950807</v>
      </c>
    </row>
    <row r="88" spans="6:20">
      <c r="F88" s="32">
        <f t="shared" si="36"/>
        <v>8.7949118181386801E-2</v>
      </c>
      <c r="G88" s="32">
        <f t="shared" si="37"/>
        <v>8.1183225846728733E-3</v>
      </c>
      <c r="H88" s="32">
        <f t="shared" si="48"/>
        <v>9.2307037893541985E-2</v>
      </c>
      <c r="I88" s="32">
        <f t="shared" si="38"/>
        <v>6.8919827143289254</v>
      </c>
      <c r="J88" s="30">
        <f t="shared" si="39"/>
        <v>0.81320393256608892</v>
      </c>
      <c r="K88" s="4">
        <f t="shared" si="40"/>
        <v>0.1785857678323399</v>
      </c>
      <c r="L88" s="31">
        <f t="shared" si="49"/>
        <v>0.21741255609981749</v>
      </c>
      <c r="M88" s="4">
        <f t="shared" si="41"/>
        <v>3.9547942367292387E-2</v>
      </c>
      <c r="N88" s="4">
        <f t="shared" si="42"/>
        <v>3.804340401774306E-2</v>
      </c>
      <c r="O88" s="46">
        <f t="shared" si="43"/>
        <v>-1.9862694980998796E-6</v>
      </c>
      <c r="P88" s="31">
        <f t="shared" si="50"/>
        <v>1.9862694980998796E-6</v>
      </c>
      <c r="Q88" s="4">
        <f t="shared" si="44"/>
        <v>716.54616147670379</v>
      </c>
      <c r="R88" s="32">
        <f t="shared" si="45"/>
        <v>66.14225367990214</v>
      </c>
      <c r="S88" s="32">
        <f t="shared" si="46"/>
        <v>2542.9079044962486</v>
      </c>
      <c r="T88" s="32">
        <f t="shared" si="47"/>
        <v>132.69890610658845</v>
      </c>
    </row>
    <row r="89" spans="6:20">
      <c r="F89" s="32">
        <f t="shared" si="36"/>
        <v>8.6693965815954191E-2</v>
      </c>
      <c r="G89" s="32">
        <f t="shared" si="37"/>
        <v>8.1042711220599938E-3</v>
      </c>
      <c r="H89" s="32">
        <f t="shared" si="48"/>
        <v>9.3481374923657878E-2</v>
      </c>
      <c r="I89" s="32">
        <f t="shared" si="38"/>
        <v>6.8919827143289254</v>
      </c>
      <c r="J89" s="30">
        <f t="shared" si="39"/>
        <v>0.78457304511104897</v>
      </c>
      <c r="K89" s="4">
        <f t="shared" si="40"/>
        <v>0.17977854918142247</v>
      </c>
      <c r="L89" s="31">
        <f t="shared" si="49"/>
        <v>0.21918294017061396</v>
      </c>
      <c r="M89" s="4">
        <f t="shared" si="41"/>
        <v>3.8189019940135974E-2</v>
      </c>
      <c r="N89" s="4">
        <f t="shared" si="42"/>
        <v>3.6784264913857424E-2</v>
      </c>
      <c r="O89" s="46">
        <f t="shared" si="43"/>
        <v>-1.0283902179830662E-7</v>
      </c>
      <c r="P89" s="31">
        <f t="shared" si="50"/>
        <v>1.0283902179830662E-7</v>
      </c>
      <c r="Q89" s="4">
        <f t="shared" si="44"/>
        <v>711.98518395669601</v>
      </c>
      <c r="R89" s="32">
        <f t="shared" si="45"/>
        <v>66.557353921545428</v>
      </c>
      <c r="S89" s="32">
        <f t="shared" si="46"/>
        <v>2536.6831821653491</v>
      </c>
      <c r="T89" s="32">
        <f t="shared" si="47"/>
        <v>133.22705798394725</v>
      </c>
    </row>
    <row r="90" spans="6:20">
      <c r="F90" s="32">
        <f t="shared" si="36"/>
        <v>8.5000420470202967E-2</v>
      </c>
      <c r="G90" s="32">
        <f t="shared" si="37"/>
        <v>8.0916915599728162E-3</v>
      </c>
      <c r="H90" s="32">
        <f t="shared" si="48"/>
        <v>9.51959003874501E-2</v>
      </c>
      <c r="I90" s="32">
        <f t="shared" si="38"/>
        <v>6.8919827143289254</v>
      </c>
      <c r="J90" s="30">
        <f t="shared" si="39"/>
        <v>0.75113742718545706</v>
      </c>
      <c r="K90" s="4">
        <f t="shared" si="40"/>
        <v>0.18099862151153909</v>
      </c>
      <c r="L90" s="31">
        <f t="shared" si="49"/>
        <v>0.22099916589345425</v>
      </c>
      <c r="M90" s="4">
        <f t="shared" si="41"/>
        <v>3.6986714252965174E-2</v>
      </c>
      <c r="N90" s="4">
        <f t="shared" si="42"/>
        <v>3.5667490956824872E-2</v>
      </c>
      <c r="O90" s="46">
        <f t="shared" si="43"/>
        <v>-4.1141574108616297E-7</v>
      </c>
      <c r="P90" s="31">
        <f t="shared" si="50"/>
        <v>4.1141574108616297E-7</v>
      </c>
      <c r="Q90" s="4">
        <f t="shared" si="44"/>
        <v>702.16675855339076</v>
      </c>
      <c r="R90" s="32">
        <f t="shared" si="45"/>
        <v>66.843396802627311</v>
      </c>
      <c r="S90" s="32">
        <f t="shared" si="46"/>
        <v>2510.323399418834</v>
      </c>
      <c r="T90" s="32">
        <f t="shared" si="47"/>
        <v>132.89882572488676</v>
      </c>
    </row>
    <row r="91" spans="6:20">
      <c r="F91" s="32">
        <f t="shared" si="36"/>
        <v>8.2732817738240039E-2</v>
      </c>
      <c r="G91" s="32">
        <f t="shared" si="37"/>
        <v>8.0806357638898291E-3</v>
      </c>
      <c r="H91" s="32">
        <f t="shared" si="48"/>
        <v>9.7671468043749085E-2</v>
      </c>
      <c r="I91" s="32">
        <f t="shared" si="38"/>
        <v>6.8919827143289254</v>
      </c>
      <c r="J91" s="30">
        <f t="shared" si="39"/>
        <v>0.71183793153847363</v>
      </c>
      <c r="K91" s="4">
        <f t="shared" si="40"/>
        <v>0.18228506636025074</v>
      </c>
      <c r="L91" s="31">
        <f t="shared" si="49"/>
        <v>0.22292006524679403</v>
      </c>
      <c r="M91" s="4">
        <f t="shared" si="41"/>
        <v>3.5960159462091974E-2</v>
      </c>
      <c r="N91" s="4">
        <f t="shared" si="42"/>
        <v>3.4711913516793723E-2</v>
      </c>
      <c r="O91" s="46">
        <f t="shared" si="43"/>
        <v>-3.7254209162007612E-9</v>
      </c>
      <c r="P91" s="31">
        <f t="shared" si="50"/>
        <v>3.7254209162007612E-9</v>
      </c>
      <c r="Q91" s="4">
        <f t="shared" si="44"/>
        <v>685.91442086757149</v>
      </c>
      <c r="R91" s="32">
        <f t="shared" si="45"/>
        <v>66.994268438513672</v>
      </c>
      <c r="S91" s="32">
        <f t="shared" si="46"/>
        <v>2459.2943913966219</v>
      </c>
      <c r="T91" s="32">
        <f t="shared" si="47"/>
        <v>131.52776925400966</v>
      </c>
    </row>
    <row r="92" spans="6:20">
      <c r="F92" s="32">
        <f t="shared" si="36"/>
        <v>7.9695060833639308E-2</v>
      </c>
      <c r="G92" s="32">
        <f t="shared" si="37"/>
        <v>8.0711632245239109E-3</v>
      </c>
      <c r="H92" s="32">
        <f t="shared" si="48"/>
        <v>0.10127557642966338</v>
      </c>
      <c r="I92" s="32">
        <f t="shared" si="38"/>
        <v>6.8919827143289254</v>
      </c>
      <c r="J92" s="30">
        <f t="shared" si="39"/>
        <v>0.6652102717099535</v>
      </c>
      <c r="K92" s="4">
        <f t="shared" si="40"/>
        <v>0.18369892714575042</v>
      </c>
      <c r="L92" s="31">
        <f t="shared" si="49"/>
        <v>0.22503820373950414</v>
      </c>
      <c r="M92" s="4">
        <f t="shared" si="41"/>
        <v>3.514622497773242E-2</v>
      </c>
      <c r="N92" s="4">
        <f t="shared" si="42"/>
        <v>3.3952908419763082E-2</v>
      </c>
      <c r="O92" s="46">
        <f t="shared" si="43"/>
        <v>-2.8717641081810186E-7</v>
      </c>
      <c r="P92" s="31">
        <f t="shared" si="50"/>
        <v>2.8717641081810186E-7</v>
      </c>
      <c r="Q92" s="4">
        <f t="shared" si="44"/>
        <v>661.59883805188531</v>
      </c>
      <c r="R92" s="32">
        <f t="shared" si="45"/>
        <v>67.003803688900206</v>
      </c>
      <c r="S92" s="32">
        <f t="shared" si="46"/>
        <v>2377.3313746819385</v>
      </c>
      <c r="T92" s="32">
        <f t="shared" si="47"/>
        <v>128.85699240936694</v>
      </c>
    </row>
    <row r="93" spans="6:20">
      <c r="F93" s="32">
        <f t="shared" si="36"/>
        <v>8.5145157430607202E-2</v>
      </c>
      <c r="G93" s="32">
        <f t="shared" si="37"/>
        <v>8.2461708764975106E-3</v>
      </c>
      <c r="H93" s="32">
        <f t="shared" si="48"/>
        <v>9.6848383693671491E-2</v>
      </c>
      <c r="I93" s="32">
        <f t="shared" si="38"/>
        <v>6.8919827143289254</v>
      </c>
      <c r="J93" s="30">
        <f t="shared" si="39"/>
        <v>0.60909503347884197</v>
      </c>
      <c r="K93" s="4">
        <f t="shared" si="40"/>
        <v>0.17848633624216612</v>
      </c>
      <c r="L93" s="31">
        <f t="shared" si="49"/>
        <v>0.21726520703955132</v>
      </c>
      <c r="M93" s="4">
        <f t="shared" si="41"/>
        <v>3.188159915121707E-2</v>
      </c>
      <c r="N93" s="4">
        <f t="shared" si="42"/>
        <v>3.089656718119748E-2</v>
      </c>
      <c r="O93" s="46">
        <f t="shared" si="43"/>
        <v>-5.4322846221310783E-10</v>
      </c>
      <c r="P93" s="31">
        <f t="shared" si="50"/>
        <v>5.4322846221310783E-10</v>
      </c>
      <c r="Q93" s="4">
        <f t="shared" si="44"/>
        <v>588.7800426517781</v>
      </c>
      <c r="R93" s="32">
        <f t="shared" si="45"/>
        <v>57.022395481915673</v>
      </c>
      <c r="S93" s="32">
        <f t="shared" si="46"/>
        <v>2130.1726937383251</v>
      </c>
      <c r="T93" s="32">
        <f t="shared" si="47"/>
        <v>113.71629642080255</v>
      </c>
    </row>
    <row r="94" spans="6:20">
      <c r="F94" s="32">
        <f t="shared" si="36"/>
        <v>9.2884401189506624E-2</v>
      </c>
      <c r="G94" s="32">
        <f t="shared" si="37"/>
        <v>8.4658960613022832E-3</v>
      </c>
      <c r="H94" s="32">
        <f t="shared" si="48"/>
        <v>9.1144432788340959E-2</v>
      </c>
      <c r="I94" s="32">
        <f t="shared" si="38"/>
        <v>6.8919827143289254</v>
      </c>
      <c r="J94" s="30">
        <f t="shared" si="39"/>
        <v>0.53999320483336477</v>
      </c>
      <c r="K94" s="4">
        <f t="shared" si="40"/>
        <v>0.17200024036250172</v>
      </c>
      <c r="L94" s="31">
        <f t="shared" si="49"/>
        <v>0.20772981919439704</v>
      </c>
      <c r="M94" s="4">
        <f t="shared" si="41"/>
        <v>2.8522209674353472E-2</v>
      </c>
      <c r="N94" s="4">
        <f t="shared" si="42"/>
        <v>2.7731253060042389E-2</v>
      </c>
      <c r="O94" s="46">
        <f t="shared" si="43"/>
        <v>-1.8752067676430784E-9</v>
      </c>
      <c r="P94" s="31">
        <f t="shared" si="50"/>
        <v>1.8752067676430784E-9</v>
      </c>
      <c r="Q94" s="4">
        <f t="shared" si="44"/>
        <v>501.20950370166628</v>
      </c>
      <c r="R94" s="32">
        <f t="shared" si="45"/>
        <v>45.682455923014253</v>
      </c>
      <c r="S94" s="32">
        <f t="shared" si="46"/>
        <v>1826.2830917661333</v>
      </c>
      <c r="T94" s="32">
        <f t="shared" si="47"/>
        <v>95.544711125805449</v>
      </c>
    </row>
    <row r="95" spans="6:20">
      <c r="F95" s="32">
        <f t="shared" si="36"/>
        <v>0.10521984413025527</v>
      </c>
      <c r="G95" s="32">
        <f t="shared" si="37"/>
        <v>8.7486521561426951E-3</v>
      </c>
      <c r="H95" s="32">
        <f t="shared" si="48"/>
        <v>8.314640863098445E-2</v>
      </c>
      <c r="I95" s="32">
        <f t="shared" si="38"/>
        <v>6.8919827143289245</v>
      </c>
      <c r="J95" s="30">
        <f t="shared" si="39"/>
        <v>0.45132082370719312</v>
      </c>
      <c r="K95" s="4">
        <f t="shared" si="40"/>
        <v>0.1632725462172257</v>
      </c>
      <c r="L95" s="31">
        <f t="shared" si="49"/>
        <v>0.19513229245566677</v>
      </c>
      <c r="M95" s="4">
        <f t="shared" si="41"/>
        <v>2.4856369536257854E-2</v>
      </c>
      <c r="N95" s="4">
        <f t="shared" si="42"/>
        <v>2.4253515199895992E-2</v>
      </c>
      <c r="O95" s="46">
        <f t="shared" si="43"/>
        <v>-4.4650055874839722E-10</v>
      </c>
      <c r="P95" s="31">
        <f t="shared" si="50"/>
        <v>4.4650055874839722E-10</v>
      </c>
      <c r="Q95" s="4">
        <f t="shared" si="44"/>
        <v>393.54775355195653</v>
      </c>
      <c r="R95" s="32">
        <f t="shared" si="45"/>
        <v>32.722082332636944</v>
      </c>
      <c r="S95" s="32">
        <f t="shared" si="46"/>
        <v>1445.3145092970381</v>
      </c>
      <c r="T95" s="32">
        <f t="shared" si="47"/>
        <v>73.428146832229288</v>
      </c>
    </row>
    <row r="96" spans="6:20">
      <c r="F96" s="32">
        <f t="shared" si="36"/>
        <v>0.13012667204832576</v>
      </c>
      <c r="G96" s="32">
        <f t="shared" si="37"/>
        <v>9.0824189144846513E-3</v>
      </c>
      <c r="H96" s="32">
        <f t="shared" si="48"/>
        <v>6.9796750900627591E-2</v>
      </c>
      <c r="I96" s="32">
        <f t="shared" si="38"/>
        <v>6.8919827143289245</v>
      </c>
      <c r="J96" s="30">
        <f t="shared" si="39"/>
        <v>0.32663443351676452</v>
      </c>
      <c r="K96" s="4">
        <f t="shared" si="40"/>
        <v>0.14889849547340653</v>
      </c>
      <c r="L96" s="31">
        <f t="shared" si="49"/>
        <v>0.17494798761544669</v>
      </c>
      <c r="M96" s="4">
        <f t="shared" si="41"/>
        <v>2.0213987997731987E-2</v>
      </c>
      <c r="N96" s="4">
        <f t="shared" si="42"/>
        <v>1.9813478579532008E-2</v>
      </c>
      <c r="O96" s="46">
        <f t="shared" si="43"/>
        <v>-1.1105191190519115E-6</v>
      </c>
      <c r="P96" s="31">
        <f t="shared" si="50"/>
        <v>1.1105191190519115E-6</v>
      </c>
      <c r="Q96" s="4">
        <f t="shared" si="44"/>
        <v>252.84406290093358</v>
      </c>
      <c r="R96" s="32">
        <f t="shared" si="45"/>
        <v>17.647694074999073</v>
      </c>
      <c r="S96" s="32">
        <f t="shared" si="46"/>
        <v>937.98399302406619</v>
      </c>
      <c r="T96" s="32">
        <f t="shared" si="47"/>
        <v>45.249419001546613</v>
      </c>
    </row>
    <row r="97" spans="6:20">
      <c r="F97" s="32">
        <f t="shared" si="36"/>
        <v>0.15924465013833214</v>
      </c>
      <c r="G97" s="32">
        <f t="shared" si="37"/>
        <v>9.0576478123963831E-3</v>
      </c>
      <c r="H97" s="32">
        <f t="shared" si="48"/>
        <v>5.6878820133224033E-2</v>
      </c>
      <c r="I97" s="32">
        <f t="shared" si="38"/>
        <v>6.8919827143289245</v>
      </c>
      <c r="J97" s="30">
        <f t="shared" si="39"/>
        <v>0.23365070810639643</v>
      </c>
      <c r="K97" s="4">
        <f t="shared" si="40"/>
        <v>0.13432702260133517</v>
      </c>
      <c r="L97" s="31">
        <f t="shared" si="49"/>
        <v>0.15517063152991789</v>
      </c>
      <c r="M97" s="4">
        <f t="shared" si="41"/>
        <v>1.6591152709071261E-2</v>
      </c>
      <c r="N97" s="4">
        <f t="shared" si="42"/>
        <v>1.6320378811932598E-2</v>
      </c>
      <c r="O97" s="46">
        <f t="shared" si="43"/>
        <v>-2.0234885100833822E-8</v>
      </c>
      <c r="P97" s="31">
        <f t="shared" si="50"/>
        <v>2.0234885100833822E-8</v>
      </c>
      <c r="Q97" s="4">
        <f t="shared" si="44"/>
        <v>157.65975249026056</v>
      </c>
      <c r="R97" s="32">
        <f t="shared" si="45"/>
        <v>8.9675007041421502</v>
      </c>
      <c r="S97" s="32">
        <f t="shared" si="46"/>
        <v>589.50996180201707</v>
      </c>
      <c r="T97" s="32">
        <f t="shared" si="47"/>
        <v>26.952215178140968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6.8919827143289254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L193:L194"/>
    <mergeCell ref="L196:L197"/>
    <mergeCell ref="L198:L199"/>
    <mergeCell ref="L201:L205"/>
    <mergeCell ref="H2:J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1034-F07C-411F-A023-D7C6B3C10B20}">
  <sheetPr codeName="Sheet31"/>
  <dimension ref="A1:AF249"/>
  <sheetViews>
    <sheetView zoomScale="70" zoomScaleNormal="70" workbookViewId="0">
      <selection activeCell="W67" sqref="W66:Y67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2" max="12" width="15.85546875" bestFit="1" customWidth="1"/>
    <col min="14" max="14" width="14" bestFit="1" customWidth="1"/>
    <col min="15" max="15" width="14.8554687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0.9</v>
      </c>
      <c r="H2" s="81" t="s">
        <v>4</v>
      </c>
      <c r="I2" s="81"/>
      <c r="J2" s="81"/>
      <c r="L2" s="63" t="s">
        <v>5</v>
      </c>
      <c r="M2" s="61">
        <f>AVERAGE(S3:S4)</f>
        <v>1.327380034133414E-7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3.2399999999999998</v>
      </c>
      <c r="H3" s="5" t="s">
        <v>14</v>
      </c>
      <c r="I3" s="1">
        <f>((0.02/2)*(S57+2*SUM(S58:S96)+S97)+((F53-F52)/2)*(S96+S97))*B6</f>
        <v>115.180872972752</v>
      </c>
      <c r="J3" s="1" t="s">
        <v>15</v>
      </c>
      <c r="L3" s="63" t="s">
        <v>16</v>
      </c>
      <c r="M3" s="61">
        <f>AVERAGE(T3:T4)</f>
        <v>-1.1061500284445145E-7</v>
      </c>
      <c r="O3" s="50">
        <f>0.75*PI()*$B$8*J40*$B$5/$B$10*(SQRT(1+($F$2/((0.75*PI())))^2))</f>
        <v>1412322.635432499</v>
      </c>
      <c r="P3" s="1">
        <f>2*(1+2*C40)*(((0.044)/((O3)^(1/6)))-((5)/((O3)^(2/3))))</f>
        <v>8.2552740087566724E-3</v>
      </c>
      <c r="Q3" s="1">
        <f>2*(1+2*L40)*((0.044/(K40^(1/6)))-(5/(K40^(2/3))))</f>
        <v>8.2662506276681945E-3</v>
      </c>
      <c r="R3" s="1">
        <f>P3-Q3</f>
        <v>-1.0976618911522074E-5</v>
      </c>
      <c r="S3" s="61">
        <f>-R3*0.3*($B$4)*(I40*$B$2)</f>
        <v>1.0073190487333032E-5</v>
      </c>
      <c r="T3" s="61">
        <f>R3*0.25*(I40*$B$2)</f>
        <v>-8.39432540611086E-6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6.1648058387295253</v>
      </c>
      <c r="J4" s="1" t="s">
        <v>20</v>
      </c>
      <c r="L4" s="63" t="s">
        <v>21</v>
      </c>
      <c r="M4" s="61">
        <f>I5-M2</f>
        <v>0.15429523250541652</v>
      </c>
      <c r="O4" s="50">
        <f>0.75*PI()*$B$8*J41*$B$5/$B$10*(SQRT(1+($F$2/((0.75*PI())))^2))</f>
        <v>1395106.8911101983</v>
      </c>
      <c r="P4" s="1">
        <f>2*(1+2*C41)*(((0.044)/((O4)^(1/6)))-((5)/((O4)^(2/3))))</f>
        <v>8.2303697089007484E-3</v>
      </c>
      <c r="Q4" s="1">
        <f>2*(1+2*L41)*((0.044/(K41^(1/6)))-(5/(K41^(2/3))))</f>
        <v>8.2195504929367044E-3</v>
      </c>
      <c r="R4" s="1">
        <f>P4-Q4</f>
        <v>1.0819215964043977E-5</v>
      </c>
      <c r="S4" s="61">
        <f>-R4*0.3*($B$4)*(I41*$B$2)</f>
        <v>-9.8077144805063488E-6</v>
      </c>
      <c r="T4" s="61">
        <f>R4*0.25*(I41*$B$2)</f>
        <v>8.1730954004219571E-6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0.15429536524341994</v>
      </c>
      <c r="J5" s="1" t="s">
        <v>24</v>
      </c>
      <c r="L5" s="63" t="s">
        <v>25</v>
      </c>
      <c r="M5" s="61">
        <f>I6-M3</f>
        <v>3.4409793981968445E-2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3.44096833669656E-2</v>
      </c>
      <c r="J6" s="1" t="s">
        <v>24</v>
      </c>
      <c r="L6" s="63" t="s">
        <v>29</v>
      </c>
      <c r="M6" s="61">
        <f>10*M5</f>
        <v>0.34409793981968445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0.34409683366965599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0.64229545013516687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3.9514557977440066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435897.5461809783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0.96132535536746722</v>
      </c>
      <c r="P13" s="43">
        <v>1.026597703023139</v>
      </c>
      <c r="Q13" s="38">
        <f>N13-P13</f>
        <v>-1.6783492336866157E-2</v>
      </c>
      <c r="R13" s="45">
        <f>DEGREES(N13)</f>
        <v>57.858092364657949</v>
      </c>
      <c r="S13" s="45">
        <f t="shared" ref="S13:U28" si="3">DEGREES(O13)</f>
        <v>55.079885601469911</v>
      </c>
      <c r="T13" s="45">
        <f t="shared" si="3"/>
        <v>58.819715641050536</v>
      </c>
      <c r="U13" s="45">
        <f t="shared" si="3"/>
        <v>-0.96162327639259015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4.0851496343518328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462616.02638328541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0.91590907195564497</v>
      </c>
      <c r="P14" s="43">
        <v>0.98525335479836662</v>
      </c>
      <c r="Q14" s="38">
        <f t="shared" ref="Q14:Q54" si="10">N14-P14</f>
        <v>-1.9218927248964568E-2</v>
      </c>
      <c r="R14" s="45">
        <f t="shared" ref="R14:U54" si="11">DEGREES(N14)</f>
        <v>55.34969556291724</v>
      </c>
      <c r="S14" s="45">
        <f t="shared" si="3"/>
        <v>52.477724240802488</v>
      </c>
      <c r="T14" s="45">
        <f t="shared" si="3"/>
        <v>56.45085898105188</v>
      </c>
      <c r="U14" s="45">
        <f t="shared" si="3"/>
        <v>-1.1011634181346437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4.2267268905141719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491033.84984163294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0.87345242371523812</v>
      </c>
      <c r="P15" s="43">
        <v>0.94652974118778954</v>
      </c>
      <c r="Q15" s="38">
        <f t="shared" si="10"/>
        <v>-2.177828694289119E-2</v>
      </c>
      <c r="R15" s="45">
        <f t="shared" si="11"/>
        <v>52.984355426817935</v>
      </c>
      <c r="S15" s="45">
        <f t="shared" si="3"/>
        <v>50.045137484355642</v>
      </c>
      <c r="T15" s="45">
        <f t="shared" si="3"/>
        <v>54.232159353670468</v>
      </c>
      <c r="U15" s="45">
        <f t="shared" si="3"/>
        <v>-1.2478039268525332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4.3754223724546613</v>
      </c>
      <c r="I16" s="34">
        <f t="shared" si="1"/>
        <v>0.58559340000000004</v>
      </c>
      <c r="J16" s="33">
        <f t="shared" si="6"/>
        <v>0.140542416</v>
      </c>
      <c r="K16" s="33">
        <f t="shared" si="7"/>
        <v>521129.17902138137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0.83381394820707078</v>
      </c>
      <c r="P16" s="43">
        <v>0.91034189820481759</v>
      </c>
      <c r="Q16" s="38">
        <f t="shared" si="10"/>
        <v>-2.4455250185334898E-2</v>
      </c>
      <c r="R16" s="45">
        <f t="shared" si="11"/>
        <v>50.757566058507848</v>
      </c>
      <c r="S16" s="45">
        <f t="shared" si="3"/>
        <v>47.774020131404974</v>
      </c>
      <c r="T16" s="45">
        <f t="shared" si="3"/>
        <v>52.158748681064061</v>
      </c>
      <c r="U16" s="45">
        <f t="shared" si="3"/>
        <v>-1.4011826225562138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4.5305352582436065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552879.06326506089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0.79683480316977107</v>
      </c>
      <c r="P17" s="43">
        <v>0.87658153640667769</v>
      </c>
      <c r="Q17" s="38">
        <f t="shared" si="10"/>
        <v>-2.724048925776823E-2</v>
      </c>
      <c r="R17" s="45">
        <f t="shared" si="11"/>
        <v>48.663657368854373</v>
      </c>
      <c r="S17" s="45">
        <f t="shared" si="3"/>
        <v>45.655271190765554</v>
      </c>
      <c r="T17" s="45">
        <f t="shared" si="3"/>
        <v>50.224422435195947</v>
      </c>
      <c r="U17" s="45">
        <f t="shared" si="3"/>
        <v>-1.560765066341576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4.6914290545025423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586260.37649282929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0.76234753416487466</v>
      </c>
      <c r="P18" s="43">
        <v>0.84512582957873117</v>
      </c>
      <c r="Q18" s="38">
        <f t="shared" si="10"/>
        <v>-3.0123518943142025E-2</v>
      </c>
      <c r="R18" s="45">
        <f t="shared" si="11"/>
        <v>46.696192692829342</v>
      </c>
      <c r="S18" s="45">
        <f t="shared" si="3"/>
        <v>43.679296229852653</v>
      </c>
      <c r="T18" s="45">
        <f t="shared" si="3"/>
        <v>48.422143192353765</v>
      </c>
      <c r="U18" s="45">
        <f t="shared" si="3"/>
        <v>-1.7259504995244241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4.85752935957193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621183.48909425351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0.7301826730998392</v>
      </c>
      <c r="P19" s="43">
        <v>0.81277034246926871</v>
      </c>
      <c r="Q19" s="38">
        <f t="shared" si="10"/>
        <v>-3.0019968026862798E-2</v>
      </c>
      <c r="R19" s="45">
        <f t="shared" si="11"/>
        <v>44.848292867834715</v>
      </c>
      <c r="S19" s="45">
        <f t="shared" si="3"/>
        <v>41.836385442201454</v>
      </c>
      <c r="T19" s="45">
        <f t="shared" si="3"/>
        <v>46.568310336891628</v>
      </c>
      <c r="U19" s="45">
        <f t="shared" si="3"/>
        <v>-1.7200174690569119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5.0283202407172167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657688.94684778946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0.70017348801054569</v>
      </c>
      <c r="P20" s="43">
        <v>0.78246091194366085</v>
      </c>
      <c r="Q20" s="38">
        <f t="shared" si="10"/>
        <v>-2.9999015455800193E-2</v>
      </c>
      <c r="R20" s="45">
        <f t="shared" si="11"/>
        <v>43.112890913164236</v>
      </c>
      <c r="S20" s="45">
        <f t="shared" si="3"/>
        <v>40.116985789958015</v>
      </c>
      <c r="T20" s="45">
        <f t="shared" si="3"/>
        <v>44.831707888329312</v>
      </c>
      <c r="U20" s="45">
        <f t="shared" si="3"/>
        <v>-1.7188169751650766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5.2033398376177677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695756.03174359805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0.67215923373855457</v>
      </c>
      <c r="P21" s="43">
        <v>0.75405874610861656</v>
      </c>
      <c r="Q21" s="38">
        <f t="shared" si="10"/>
        <v>-3.004511782245356E-2</v>
      </c>
      <c r="R21" s="45">
        <f t="shared" si="11"/>
        <v>41.482925210750736</v>
      </c>
      <c r="S21" s="45">
        <f t="shared" si="3"/>
        <v>38.511887253966584</v>
      </c>
      <c r="T21" s="45">
        <f t="shared" si="3"/>
        <v>43.204383656950618</v>
      </c>
      <c r="U21" s="45">
        <f t="shared" si="3"/>
        <v>-1.7214584461998792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5.3821756332085871</v>
      </c>
      <c r="I22" s="34">
        <f t="shared" si="1"/>
        <v>0.671763</v>
      </c>
      <c r="J22" s="33">
        <f t="shared" si="6"/>
        <v>0.16122312</v>
      </c>
      <c r="K22" s="33">
        <f t="shared" si="7"/>
        <v>735365.3796388678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0.64598723422459647</v>
      </c>
      <c r="P22" s="43">
        <v>0.72743257199512046</v>
      </c>
      <c r="Q22" s="38">
        <f t="shared" si="10"/>
        <v>-3.0147693729787872E-2</v>
      </c>
      <c r="R22" s="45">
        <f t="shared" si="11"/>
        <v>39.951480642896946</v>
      </c>
      <c r="S22" s="45">
        <f t="shared" si="3"/>
        <v>37.012342140398346</v>
      </c>
      <c r="T22" s="45">
        <f t="shared" si="3"/>
        <v>41.678816255666803</v>
      </c>
      <c r="U22" s="45">
        <f t="shared" si="3"/>
        <v>-1.7273356127698605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5.5644596939953557</v>
      </c>
      <c r="I23" s="34">
        <f t="shared" si="1"/>
        <v>0.68610199999999999</v>
      </c>
      <c r="J23" s="33">
        <f t="shared" si="6"/>
        <v>0.16466448</v>
      </c>
      <c r="K23" s="33">
        <f t="shared" si="7"/>
        <v>776499.03558703768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0.62151408457355639</v>
      </c>
      <c r="P23" s="43">
        <v>0.70245370541209196</v>
      </c>
      <c r="Q23" s="38">
        <f t="shared" si="10"/>
        <v>-3.0294471673537604E-2</v>
      </c>
      <c r="R23" s="45">
        <f t="shared" si="11"/>
        <v>38.511887253966577</v>
      </c>
      <c r="S23" s="45">
        <f t="shared" si="3"/>
        <v>35.610133954001689</v>
      </c>
      <c r="T23" s="45">
        <f t="shared" si="3"/>
        <v>40.247632623438903</v>
      </c>
      <c r="U23" s="45">
        <f t="shared" si="3"/>
        <v>-1.7357453694723286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5.7498640752563901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816008.62510029657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0.59860621061258046</v>
      </c>
      <c r="P24" s="43">
        <v>0.67859361742962576</v>
      </c>
      <c r="Q24" s="38">
        <f t="shared" si="10"/>
        <v>-3.0067921632763617E-2</v>
      </c>
      <c r="R24" s="45">
        <f t="shared" si="11"/>
        <v>37.157785274945311</v>
      </c>
      <c r="S24" s="45">
        <f t="shared" si="3"/>
        <v>34.297609458420126</v>
      </c>
      <c r="T24" s="45">
        <f t="shared" si="3"/>
        <v>38.880550283232772</v>
      </c>
      <c r="U24" s="45">
        <f t="shared" si="3"/>
        <v>-1.7227650082874624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5.9380965081564359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856805.73095641471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0.57713997441266907</v>
      </c>
      <c r="P25" s="43">
        <v>0.65615293756151272</v>
      </c>
      <c r="Q25" s="38">
        <f t="shared" si="10"/>
        <v>-2.9873575988771717E-2</v>
      </c>
      <c r="R25" s="45">
        <f t="shared" si="11"/>
        <v>35.883164214265733</v>
      </c>
      <c r="S25" s="45">
        <f t="shared" si="3"/>
        <v>33.06768472213426</v>
      </c>
      <c r="T25" s="45">
        <f t="shared" si="3"/>
        <v>37.594794037385704</v>
      </c>
      <c r="U25" s="45">
        <f t="shared" si="3"/>
        <v>-1.7116298231199745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6.1288964304241409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898872.26085404563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0.55700147062633698</v>
      </c>
      <c r="P26" s="43">
        <v>0.63502666176926004</v>
      </c>
      <c r="Q26" s="38">
        <f t="shared" si="10"/>
        <v>-2.9704895463874892E-2</v>
      </c>
      <c r="R26" s="45">
        <f t="shared" si="11"/>
        <v>34.682382456702889</v>
      </c>
      <c r="S26" s="45">
        <f t="shared" si="3"/>
        <v>31.913833449469205</v>
      </c>
      <c r="T26" s="45">
        <f t="shared" si="3"/>
        <v>36.384347597660224</v>
      </c>
      <c r="U26" s="45">
        <f t="shared" si="3"/>
        <v>-1.7019651409573351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6.3220313846090965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942191.83910781902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0.53808612211758822</v>
      </c>
      <c r="P27" s="43">
        <v>0.61511780745589228</v>
      </c>
      <c r="Q27" s="38">
        <f t="shared" si="10"/>
        <v>-2.9556831133686345E-2</v>
      </c>
      <c r="R27" s="45">
        <f t="shared" si="11"/>
        <v>33.550172590822328</v>
      </c>
      <c r="S27" s="45">
        <f t="shared" si="3"/>
        <v>30.830063811898825</v>
      </c>
      <c r="T27" s="45">
        <f t="shared" si="3"/>
        <v>35.243654270563432</v>
      </c>
      <c r="U27" s="45">
        <f t="shared" si="3"/>
        <v>-1.6934816797410999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6.5172937834295537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986749.65019148018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0.52029815424510939</v>
      </c>
      <c r="P28" s="43">
        <v>0.59633617934100369</v>
      </c>
      <c r="Q28" s="38">
        <f t="shared" si="10"/>
        <v>-2.9424674399994299E-2</v>
      </c>
      <c r="R28" s="45">
        <f t="shared" si="11"/>
        <v>32.481636590529753</v>
      </c>
      <c r="S28" s="45">
        <f t="shared" si="3"/>
        <v>29.810888326691487</v>
      </c>
      <c r="T28" s="45">
        <v>0</v>
      </c>
      <c r="U28" s="45">
        <f t="shared" si="3"/>
        <v>-1.6859096566663112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6.7144980266217305</v>
      </c>
      <c r="I29" s="34">
        <f t="shared" si="1"/>
        <v>0.75179680000000004</v>
      </c>
      <c r="J29" s="33">
        <f t="shared" si="6"/>
        <v>0.180431232</v>
      </c>
      <c r="K29" s="33">
        <f t="shared" si="7"/>
        <v>1026699.280682142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0.50355000455063681</v>
      </c>
      <c r="P29" s="43">
        <v>0.57854767299357734</v>
      </c>
      <c r="Q29" s="38">
        <f t="shared" si="10"/>
        <v>-2.9253565998991427E-2</v>
      </c>
      <c r="R29" s="45">
        <f t="shared" si="11"/>
        <v>31.472234042197247</v>
      </c>
      <c r="S29" s="45">
        <f t="shared" si="11"/>
        <v>28.851290034544888</v>
      </c>
      <c r="T29" s="45">
        <f t="shared" si="11"/>
        <v>33.148339909646857</v>
      </c>
      <c r="U29" s="45">
        <f t="shared" si="11"/>
        <v>-1.6761058674496145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6.9134779451384105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1067515.8946463629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0.48776170745871117</v>
      </c>
      <c r="P30" s="43">
        <v>0.56173306575543902</v>
      </c>
      <c r="Q30" s="38">
        <f t="shared" si="10"/>
        <v>-2.9097571504886233E-2</v>
      </c>
      <c r="R30" s="45">
        <f t="shared" si="11"/>
        <v>30.517765839421301</v>
      </c>
      <c r="S30" s="45">
        <f t="shared" si="11"/>
        <v>27.946687245478877</v>
      </c>
      <c r="T30" s="45">
        <f t="shared" si="11"/>
        <v>32.184933880731407</v>
      </c>
      <c r="U30" s="45">
        <f t="shared" si="11"/>
        <v>-1.6671680413101087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7.1140845443917682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1109184.26833942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0.47286028084451664</v>
      </c>
      <c r="P31" s="43">
        <v>0.54582280269552552</v>
      </c>
      <c r="Q31" s="38">
        <f t="shared" si="10"/>
        <v>-2.895479947105295E-2</v>
      </c>
      <c r="R31" s="45">
        <f t="shared" si="11"/>
        <v>29.614355150116502</v>
      </c>
      <c r="S31" s="45">
        <f t="shared" si="11"/>
        <v>27.092898391761612</v>
      </c>
      <c r="T31" s="45">
        <f t="shared" si="11"/>
        <v>31.273342956455465</v>
      </c>
      <c r="U31" s="45">
        <f t="shared" si="11"/>
        <v>-1.6589878063389625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7.3161840169601327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1151690.6729709904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0.45877913200977077</v>
      </c>
      <c r="P32" s="43">
        <v>0.53075218656290735</v>
      </c>
      <c r="Q32" s="38">
        <f t="shared" si="10"/>
        <v>-2.8822948146569272E-2</v>
      </c>
      <c r="R32" s="45">
        <f t="shared" si="11"/>
        <v>28.758426975471835</v>
      </c>
      <c r="S32" s="45">
        <f t="shared" si="11"/>
        <v>26.286107992835113</v>
      </c>
      <c r="T32" s="45">
        <f t="shared" si="11"/>
        <v>30.409860257394673</v>
      </c>
      <c r="U32" s="45">
        <f t="shared" si="11"/>
        <v>-1.6514332819228379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7.519655995703693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1195022.7112228589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0.44545749391059819</v>
      </c>
      <c r="P33" s="43">
        <v>0.51646286235780781</v>
      </c>
      <c r="Q33" s="38">
        <f t="shared" si="10"/>
        <v>-2.8701154899096637E-2</v>
      </c>
      <c r="R33" s="45">
        <f t="shared" si="11"/>
        <v>27.946687245478877</v>
      </c>
      <c r="S33" s="45">
        <f t="shared" si="11"/>
        <v>25.522834353551847</v>
      </c>
      <c r="T33" s="45">
        <f t="shared" si="11"/>
        <v>29.59114228834834</v>
      </c>
      <c r="U33" s="45">
        <f t="shared" si="11"/>
        <v>-1.6444550428694635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7.7243920198195903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1228198.4407549463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0.43283989775075182</v>
      </c>
      <c r="P34" s="43">
        <v>0.50292766127438182</v>
      </c>
      <c r="Q34" s="38">
        <f t="shared" si="10"/>
        <v>-2.86152015885488E-2</v>
      </c>
      <c r="R34" s="45">
        <f t="shared" si="11"/>
        <v>27.176102110467237</v>
      </c>
      <c r="S34" s="45">
        <f t="shared" si="11"/>
        <v>24.799899345992173</v>
      </c>
      <c r="T34" s="45">
        <f t="shared" si="11"/>
        <v>28.815632391407132</v>
      </c>
      <c r="U34" s="45">
        <f t="shared" si="11"/>
        <v>-1.6395302809398951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7.9302941885161582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1261593.5660977645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0.42087568477531845</v>
      </c>
      <c r="P35" s="43">
        <v>0.49007621701736526</v>
      </c>
      <c r="Q35" s="38">
        <f t="shared" si="10"/>
        <v>-2.8543481122249414E-2</v>
      </c>
      <c r="R35" s="45">
        <f t="shared" si="11"/>
        <v>26.443877873916211</v>
      </c>
      <c r="S35" s="45">
        <f t="shared" si="11"/>
        <v>24.114400437304184</v>
      </c>
      <c r="T35" s="45">
        <f t="shared" si="11"/>
        <v>28.079298874832443</v>
      </c>
      <c r="U35" s="45">
        <f t="shared" si="11"/>
        <v>-1.63542100091623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8.1372739793744344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1295194.2867645803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0.40951855788112085</v>
      </c>
      <c r="P36" s="43">
        <v>0.47786380908110976</v>
      </c>
      <c r="Q36" s="38">
        <f t="shared" si="10"/>
        <v>-2.8486174777484274E-2</v>
      </c>
      <c r="R36" s="45">
        <f t="shared" si="11"/>
        <v>25.747441853171065</v>
      </c>
      <c r="S36" s="45">
        <f t="shared" si="11"/>
        <v>23.463684998872143</v>
      </c>
      <c r="T36" s="45">
        <f t="shared" si="11"/>
        <v>27.379579442392931</v>
      </c>
      <c r="U36" s="45">
        <f t="shared" si="11"/>
        <v>-1.6321375892218659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8.3452512108878913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1328988.1012687883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0.39872617220421624</v>
      </c>
      <c r="P37" s="43">
        <v>0.46624945630082615</v>
      </c>
      <c r="Q37" s="38">
        <f t="shared" si="10"/>
        <v>-2.8443660621115974E-2</v>
      </c>
      <c r="R37" s="45">
        <f t="shared" si="11"/>
        <v>25.084424338814244</v>
      </c>
      <c r="S37" s="45">
        <f t="shared" si="11"/>
        <v>22.845326848708069</v>
      </c>
      <c r="T37" s="45">
        <f t="shared" si="11"/>
        <v>26.714126046306646</v>
      </c>
      <c r="U37" s="45">
        <f t="shared" si="11"/>
        <v>-1.629701707492403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8.5541531310047194</v>
      </c>
      <c r="I38" s="34">
        <f t="shared" si="1"/>
        <v>0.78339000000000003</v>
      </c>
      <c r="J38" s="33">
        <f t="shared" si="6"/>
        <v>0.1880136</v>
      </c>
      <c r="K38" s="33">
        <f t="shared" si="7"/>
        <v>1362963.6653487026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0.388459762932025</v>
      </c>
      <c r="P38" s="43">
        <v>0.45519600066117444</v>
      </c>
      <c r="Q38" s="38">
        <f t="shared" si="10"/>
        <v>-2.8416891485610551E-2</v>
      </c>
      <c r="R38" s="45">
        <f t="shared" si="11"/>
        <v>24.452641740112796</v>
      </c>
      <c r="S38" s="45">
        <f t="shared" si="11"/>
        <v>22.257104926657533</v>
      </c>
      <c r="T38" s="45">
        <f t="shared" si="11"/>
        <v>26.080809689119526</v>
      </c>
      <c r="U38" s="45">
        <f t="shared" si="11"/>
        <v>-1.6281679490067285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8.7639136156719619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1379769.169760535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0.3786838080558097</v>
      </c>
      <c r="P39" s="43">
        <v>0.4446725366173076</v>
      </c>
      <c r="Q39" s="38">
        <f t="shared" si="10"/>
        <v>-2.8410097257296096E-2</v>
      </c>
      <c r="R39" s="45">
        <f t="shared" si="11"/>
        <v>23.850080945149021</v>
      </c>
      <c r="S39" s="45">
        <f t="shared" si="11"/>
        <v>21.69698397154006</v>
      </c>
      <c r="T39" s="45">
        <f t="shared" si="11"/>
        <v>25.477859613548283</v>
      </c>
      <c r="U39" s="45">
        <f t="shared" si="11"/>
        <v>-1.6277786683992619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8.9744724633637052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1395903.4410442456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0.36936572351059116</v>
      </c>
      <c r="P40" s="43">
        <v>0.43464845534161245</v>
      </c>
      <c r="Q40" s="38">
        <f t="shared" si="10"/>
        <v>-2.842508109825409E-2</v>
      </c>
      <c r="R40" s="45">
        <f t="shared" si="11"/>
        <v>23.274884883707784</v>
      </c>
      <c r="S40" s="45">
        <f t="shared" si="11"/>
        <v>21.16309705395296</v>
      </c>
      <c r="T40" s="45">
        <f t="shared" si="11"/>
        <v>24.903522062954835</v>
      </c>
      <c r="U40" s="45">
        <f t="shared" si="11"/>
        <v>-1.6286371792470502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9.1857747733556483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1411353.5028584576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0.36047558805912067</v>
      </c>
      <c r="P41" s="43">
        <v>0.42509729900093773</v>
      </c>
      <c r="Q41" s="38">
        <f t="shared" si="10"/>
        <v>-2.8465305386681128E-2</v>
      </c>
      <c r="R41" s="45">
        <f t="shared" si="11"/>
        <v>22.725339253956722</v>
      </c>
      <c r="S41" s="45">
        <f t="shared" si="11"/>
        <v>20.65372981328407</v>
      </c>
      <c r="T41" s="45">
        <f t="shared" si="11"/>
        <v>24.35628111516456</v>
      </c>
      <c r="U41" s="45">
        <f t="shared" si="11"/>
        <v>-1.6309418612078364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9.397770397088399</v>
      </c>
      <c r="I42" s="34">
        <f t="shared" si="1"/>
        <v>0.74610200000000004</v>
      </c>
      <c r="J42" s="33">
        <f t="shared" si="6"/>
        <v>0.17906448</v>
      </c>
      <c r="K42" s="33">
        <f t="shared" si="7"/>
        <v>1426107.5163678201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0.35198589530345126</v>
      </c>
      <c r="P42" s="43">
        <v>0.4159952645296775</v>
      </c>
      <c r="Q42" s="38">
        <f t="shared" si="10"/>
        <v>-2.8534607820955848E-2</v>
      </c>
      <c r="R42" s="45">
        <f t="shared" si="11"/>
        <v>22.199860356776998</v>
      </c>
      <c r="S42" s="45">
        <f t="shared" si="11"/>
        <v>20.167306249021422</v>
      </c>
      <c r="T42" s="45">
        <f t="shared" si="11"/>
        <v>23.834772954978757</v>
      </c>
      <c r="U42" s="45">
        <f t="shared" si="11"/>
        <v>-1.6349125982017607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9.6104134533533756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1440154.6625413629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0.34387133030896805</v>
      </c>
      <c r="P43" s="43">
        <v>0.40732156051387797</v>
      </c>
      <c r="Q43" s="38">
        <f t="shared" si="10"/>
        <v>-2.8637752458068377E-2</v>
      </c>
      <c r="R43" s="45">
        <f t="shared" si="11"/>
        <v>21.696983971540053</v>
      </c>
      <c r="S43" s="45">
        <f t="shared" si="11"/>
        <v>19.702375922252937</v>
      </c>
      <c r="T43" s="45">
        <f t="shared" si="11"/>
        <v>23.337806322127772</v>
      </c>
      <c r="U43" s="45">
        <f t="shared" si="11"/>
        <v>-1.6408223505877171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9.8236618992527713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1422396.8446680794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0.33610856847136117</v>
      </c>
      <c r="P44" s="43">
        <v>0.39844371506781084</v>
      </c>
      <c r="Q44" s="38">
        <f t="shared" si="10"/>
        <v>-2.8165914810598103E-2</v>
      </c>
      <c r="R44" s="45">
        <f t="shared" si="11"/>
        <v>21.2153552021264</v>
      </c>
      <c r="S44" s="45">
        <f t="shared" si="11"/>
        <v>19.257602431592844</v>
      </c>
      <c r="T44" s="45">
        <f t="shared" si="11"/>
        <v>22.829143246898688</v>
      </c>
      <c r="U44" s="45">
        <f t="shared" si="11"/>
        <v>-1.6137880447722888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10.037477149946399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1402559.8874481674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0.32867609442620016</v>
      </c>
      <c r="P45" s="43">
        <v>0.38996091717850695</v>
      </c>
      <c r="Q45" s="38">
        <f t="shared" si="10"/>
        <v>-2.7740184745975227E-2</v>
      </c>
      <c r="R45" s="45">
        <f t="shared" si="11"/>
        <v>20.753719220521525</v>
      </c>
      <c r="S45" s="45">
        <f t="shared" si="11"/>
        <v>18.831753037464591</v>
      </c>
      <c r="T45" s="45">
        <f t="shared" si="11"/>
        <v>22.343114729379092</v>
      </c>
      <c r="U45" s="45">
        <f t="shared" si="11"/>
        <v>-1.5893955088575662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10.251823741120022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1380630.4096851863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0.32155403897941992</v>
      </c>
      <c r="P46" s="43">
        <v>0.38186530924122791</v>
      </c>
      <c r="Q46" s="38">
        <f t="shared" si="10"/>
        <v>-2.7373006162610292E-2</v>
      </c>
      <c r="R46" s="45">
        <f t="shared" si="11"/>
        <v>20.310912836277229</v>
      </c>
      <c r="S46" s="45">
        <f t="shared" si="11"/>
        <v>18.423689318905922</v>
      </c>
      <c r="T46" s="45">
        <f t="shared" si="11"/>
        <v>21.879270561980391</v>
      </c>
      <c r="U46" s="45">
        <f t="shared" si="11"/>
        <v>-1.5683577257031629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10.466669028908797</v>
      </c>
      <c r="I47" s="34">
        <f t="shared" si="1"/>
        <v>0.6372544</v>
      </c>
      <c r="J47" s="33">
        <f t="shared" si="6"/>
        <v>0.15294105599999999</v>
      </c>
      <c r="K47" s="33">
        <f t="shared" si="7"/>
        <v>1356596.1136303439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0.31472403221585366</v>
      </c>
      <c r="P47" s="43">
        <v>0.37415513335111678</v>
      </c>
      <c r="Q47" s="38">
        <f t="shared" si="10"/>
        <v>-2.7081457215318905E-2</v>
      </c>
      <c r="R47" s="45">
        <f t="shared" si="11"/>
        <v>19.885856822671617</v>
      </c>
      <c r="S47" s="45">
        <f t="shared" si="11"/>
        <v>18.032358757307769</v>
      </c>
      <c r="T47" s="45">
        <f t="shared" si="11"/>
        <v>21.437510024173502</v>
      </c>
      <c r="U47" s="45">
        <f t="shared" si="11"/>
        <v>-1.5516532015018845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10.681982922700993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1330445.6803369168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0.30816907111598496</v>
      </c>
      <c r="P48" s="43">
        <v>0.36683825632993738</v>
      </c>
      <c r="Q48" s="38">
        <f t="shared" si="10"/>
        <v>-2.6890897214321141E-2</v>
      </c>
      <c r="R48" s="45">
        <f t="shared" si="11"/>
        <v>19.477548933942966</v>
      </c>
      <c r="S48" s="45">
        <f t="shared" si="11"/>
        <v>17.65678715141286</v>
      </c>
      <c r="T48" s="45">
        <f t="shared" si="11"/>
        <v>21.01828385164367</v>
      </c>
      <c r="U48" s="45">
        <f t="shared" si="11"/>
        <v>-1.5407349177007037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10.897737646845016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1085854.4210459262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0.30187340017474751</v>
      </c>
      <c r="P49" s="43">
        <v>0.35671698967477528</v>
      </c>
      <c r="Q49" s="38">
        <f t="shared" si="10"/>
        <v>-2.3619897458290962E-2</v>
      </c>
      <c r="R49" s="45">
        <f t="shared" si="11"/>
        <v>19.085057552084535</v>
      </c>
      <c r="S49" s="45">
        <f t="shared" si="11"/>
        <v>17.296071777276801</v>
      </c>
      <c r="T49" s="45">
        <f t="shared" si="11"/>
        <v>20.438377988976388</v>
      </c>
      <c r="U49" s="45">
        <f t="shared" si="11"/>
        <v>-1.3533204368918526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11.113907527799622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830545.24814496539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0.29582240366848589</v>
      </c>
      <c r="P50" s="43">
        <v>0.34657159959834899</v>
      </c>
      <c r="Q50" s="38">
        <f t="shared" si="10"/>
        <v>-2.0063852168242968E-2</v>
      </c>
      <c r="R50" s="45">
        <f t="shared" si="11"/>
        <v>18.707515906068526</v>
      </c>
      <c r="S50" s="45">
        <f t="shared" si="11"/>
        <v>16.949375215619604</v>
      </c>
      <c r="T50" s="45">
        <f t="shared" si="11"/>
        <v>19.857089956083254</v>
      </c>
      <c r="U50" s="45">
        <f t="shared" si="11"/>
        <v>-1.1495740500147278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11.33046880371371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564485.95303619653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0.29000250835622582</v>
      </c>
      <c r="P51" s="43">
        <v>0.33609464173481207</v>
      </c>
      <c r="Q51" s="38">
        <f t="shared" si="10"/>
        <v>-1.5929405015760123E-2</v>
      </c>
      <c r="R51" s="45">
        <f t="shared" si="11"/>
        <v>18.344116810808607</v>
      </c>
      <c r="S51" s="45">
        <f t="shared" si="11"/>
        <v>16.61591977701913</v>
      </c>
      <c r="T51" s="45">
        <f t="shared" si="11"/>
        <v>19.256804488366189</v>
      </c>
      <c r="U51" s="45">
        <f t="shared" si="11"/>
        <v>-0.91268767755757962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11.547399453808142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287646.73813126207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0.28440109552903964</v>
      </c>
      <c r="P52" s="43">
        <v>0.32425166563821828</v>
      </c>
      <c r="Q52" s="38">
        <f t="shared" si="10"/>
        <v>-1.019523721625093E-2</v>
      </c>
      <c r="R52" s="45">
        <f t="shared" si="11"/>
        <v>17.99410787753116</v>
      </c>
      <c r="S52" s="45">
        <f t="shared" si="11"/>
        <v>16.294982462710919</v>
      </c>
      <c r="T52" s="45">
        <f t="shared" si="11"/>
        <v>18.578251941157045</v>
      </c>
      <c r="U52" s="45">
        <f t="shared" si="11"/>
        <v>-0.58414406362588445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11.655996850748522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145175.95443017146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0.28167861796564947</v>
      </c>
      <c r="P53" s="43">
        <v>0.3162736635563736</v>
      </c>
      <c r="Q53" s="38">
        <f t="shared" si="10"/>
        <v>-5.1878618912158392E-3</v>
      </c>
      <c r="R53" s="45">
        <f t="shared" si="11"/>
        <v>17.823903501857338</v>
      </c>
      <c r="S53" s="45">
        <f t="shared" si="11"/>
        <v>16.138995988509603</v>
      </c>
      <c r="T53" s="45">
        <f t="shared" si="11"/>
        <v>18.12114609292076</v>
      </c>
      <c r="U53" s="45">
        <f t="shared" si="11"/>
        <v>-0.29724259106342499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11.764679045265877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0.27900642143684495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15.985890405379594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6.5307874556996492E-2</v>
      </c>
      <c r="G57" s="32">
        <f t="shared" ref="G57:G98" si="37">2*(1+2*L13)*((0.044/(K13^(1/6)))-(5/(K13^(2/3))))</f>
        <v>1.1805407056337088E-2</v>
      </c>
      <c r="H57" s="32">
        <f>G57/F57</f>
        <v>0.18076544576617773</v>
      </c>
      <c r="I57" s="32">
        <f t="shared" ref="I57:I98" si="38">($B$2*$B$6)/(2*G13*TAN(O13))-0.5</f>
        <v>6.4813170079773164</v>
      </c>
      <c r="J57" s="30">
        <f t="shared" ref="J57:J98" si="39">(2/PI())*ACOS((COSH((G13*I57)/$B$6))/COSH(I57))</f>
        <v>0.99616838710339362</v>
      </c>
      <c r="K57" s="4">
        <f t="shared" ref="K57:K98" si="40">(($B$2*J13*F57*COS(P13))/(8*PI()*J57*G13*(SIN(P13)^2)))*(1-H57*TAN(P13))</f>
        <v>2.8071804467223269E-2</v>
      </c>
      <c r="L57" s="31">
        <f>K57/(1-K57)</f>
        <v>2.8882590911806293E-2</v>
      </c>
      <c r="M57" s="4">
        <f t="shared" ref="M57:M98" si="41">(($B$2*J13*F57)/(8*PI()*J57*G13*COS(P13)))*(1+H57*_xlfn.COT(P13))</f>
        <v>0.12126343308435003</v>
      </c>
      <c r="N57" s="4">
        <f t="shared" ref="N57:N98" si="42">M57/(1+M57)</f>
        <v>0.10814892335406043</v>
      </c>
      <c r="O57" s="46">
        <f t="shared" ref="O57:O98" si="43">TAN(P13)-((1+L57)/(1-N57))*TAN(O13)</f>
        <v>-3.7625771276417197E-7</v>
      </c>
      <c r="P57" s="31">
        <f>ABS(O57)</f>
        <v>3.7625771276417197E-7</v>
      </c>
      <c r="Q57" s="4">
        <f t="shared" ref="Q57:Q98" si="44">0.5*$B$9*(H13^2)*J13*F57</f>
        <v>66.368058610636965</v>
      </c>
      <c r="R57" s="32">
        <f t="shared" ref="R57:R98" si="45">0.5*$B$9*(H13^2)*J13*G57</f>
        <v>11.997051699387601</v>
      </c>
      <c r="S57" s="32">
        <f t="shared" ref="S57:S98" si="46">$B$2*(Q57*COS(P13)-R57*SIN(P13))</f>
        <v>96.387693535422997</v>
      </c>
      <c r="T57" s="32">
        <f t="shared" ref="T57:T98" si="47">$B$2*(Q57*SIN(P13)+R57*COS(P13))*G13</f>
        <v>6.0472279405538636</v>
      </c>
    </row>
    <row r="58" spans="1:32">
      <c r="F58" s="32">
        <f t="shared" si="36"/>
        <v>7.2352040306125992E-2</v>
      </c>
      <c r="G58" s="32">
        <f t="shared" si="37"/>
        <v>1.1592795484617682E-2</v>
      </c>
      <c r="H58" s="32">
        <f t="shared" ref="H58:H98" si="48">G58/F58</f>
        <v>0.16022762365190868</v>
      </c>
      <c r="I58" s="32">
        <f t="shared" si="38"/>
        <v>6.4813170079773181</v>
      </c>
      <c r="J58" s="30">
        <f t="shared" si="39"/>
        <v>0.99570742625443165</v>
      </c>
      <c r="K58" s="4">
        <f t="shared" si="40"/>
        <v>3.5321969003038002E-2</v>
      </c>
      <c r="L58" s="31">
        <f t="shared" ref="L58:L98" si="49">K58/(1-K58)</f>
        <v>3.6615293256480552E-2</v>
      </c>
      <c r="M58" s="4">
        <f t="shared" si="41"/>
        <v>0.11717407656258769</v>
      </c>
      <c r="N58" s="4">
        <f t="shared" si="42"/>
        <v>0.10488434973636199</v>
      </c>
      <c r="O58" s="46">
        <f t="shared" si="43"/>
        <v>-1.1483869515327427E-6</v>
      </c>
      <c r="P58" s="31">
        <f t="shared" ref="P58:P98" si="50">ABS(O58)</f>
        <v>1.1483869515327427E-6</v>
      </c>
      <c r="Q58" s="4">
        <f t="shared" si="44"/>
        <v>80.673599926582384</v>
      </c>
      <c r="R58" s="32">
        <f t="shared" si="45"/>
        <v>12.926139207681087</v>
      </c>
      <c r="S58" s="32">
        <f t="shared" si="46"/>
        <v>135.24649491677957</v>
      </c>
      <c r="T58" s="32">
        <f t="shared" si="47"/>
        <v>7.8543182316480884</v>
      </c>
    </row>
    <row r="59" spans="1:32">
      <c r="F59" s="32">
        <f t="shared" si="36"/>
        <v>7.8864477862750137E-2</v>
      </c>
      <c r="G59" s="32">
        <f t="shared" si="37"/>
        <v>1.1379115328750774E-2</v>
      </c>
      <c r="H59" s="32">
        <f t="shared" si="48"/>
        <v>0.14428695449621995</v>
      </c>
      <c r="I59" s="32">
        <f t="shared" si="38"/>
        <v>6.4813170079773199</v>
      </c>
      <c r="J59" s="30">
        <f t="shared" si="39"/>
        <v>0.99517423253865522</v>
      </c>
      <c r="K59" s="4">
        <f t="shared" si="40"/>
        <v>4.2623926120239804E-2</v>
      </c>
      <c r="L59" s="31">
        <f t="shared" si="49"/>
        <v>4.4521612021811478E-2</v>
      </c>
      <c r="M59" s="4">
        <f t="shared" si="41"/>
        <v>0.11338573177652864</v>
      </c>
      <c r="N59" s="4">
        <f t="shared" si="42"/>
        <v>0.10183867867213398</v>
      </c>
      <c r="O59" s="46">
        <f t="shared" si="43"/>
        <v>-4.6609758275195645E-9</v>
      </c>
      <c r="P59" s="31">
        <f t="shared" si="50"/>
        <v>4.6609758275195645E-9</v>
      </c>
      <c r="Q59" s="4">
        <f t="shared" si="44"/>
        <v>96.571518965775084</v>
      </c>
      <c r="R59" s="32">
        <f t="shared" si="45"/>
        <v>13.93401036264563</v>
      </c>
      <c r="S59" s="32">
        <f t="shared" si="46"/>
        <v>180.5613373793438</v>
      </c>
      <c r="T59" s="32">
        <f t="shared" si="47"/>
        <v>9.9650098451647651</v>
      </c>
    </row>
    <row r="60" spans="1:32">
      <c r="F60" s="32">
        <f t="shared" si="36"/>
        <v>8.4859657468478608E-2</v>
      </c>
      <c r="G60" s="32">
        <f t="shared" si="37"/>
        <v>1.1164791879312713E-2</v>
      </c>
      <c r="H60" s="32">
        <f t="shared" si="48"/>
        <v>0.13156772266562483</v>
      </c>
      <c r="I60" s="32">
        <f t="shared" si="38"/>
        <v>6.4813170079773199</v>
      </c>
      <c r="J60" s="30">
        <f t="shared" si="39"/>
        <v>0.9945598323753827</v>
      </c>
      <c r="K60" s="4">
        <f t="shared" si="40"/>
        <v>4.9981840226703836E-2</v>
      </c>
      <c r="L60" s="31">
        <f t="shared" si="49"/>
        <v>5.2611457699536034E-2</v>
      </c>
      <c r="M60" s="4">
        <f t="shared" si="41"/>
        <v>0.10990279406351135</v>
      </c>
      <c r="N60" s="4">
        <f t="shared" si="42"/>
        <v>9.9020197670772275E-2</v>
      </c>
      <c r="O60" s="46">
        <f t="shared" si="43"/>
        <v>-5.0583802080339524E-7</v>
      </c>
      <c r="P60" s="31">
        <f t="shared" si="50"/>
        <v>5.0583802080339524E-7</v>
      </c>
      <c r="Q60" s="4">
        <f t="shared" si="44"/>
        <v>114.1612354377813</v>
      </c>
      <c r="R60" s="32">
        <f t="shared" si="45"/>
        <v>15.019933763243113</v>
      </c>
      <c r="S60" s="32">
        <f t="shared" si="46"/>
        <v>232.69483374145327</v>
      </c>
      <c r="T60" s="32">
        <f t="shared" si="47"/>
        <v>12.401255955439407</v>
      </c>
    </row>
    <row r="61" spans="1:32">
      <c r="F61" s="32">
        <f t="shared" si="36"/>
        <v>9.0369671205544136E-2</v>
      </c>
      <c r="G61" s="32">
        <f t="shared" si="37"/>
        <v>1.0950223731467562E-2</v>
      </c>
      <c r="H61" s="32">
        <f t="shared" si="48"/>
        <v>0.12117144596621893</v>
      </c>
      <c r="I61" s="32">
        <f t="shared" si="38"/>
        <v>6.4813170079773164</v>
      </c>
      <c r="J61" s="30">
        <f t="shared" si="39"/>
        <v>0.99385388491449234</v>
      </c>
      <c r="K61" s="4">
        <f t="shared" si="40"/>
        <v>5.7399177151519216E-2</v>
      </c>
      <c r="L61" s="31">
        <f t="shared" si="49"/>
        <v>6.0894469599615336E-2</v>
      </c>
      <c r="M61" s="4">
        <f t="shared" si="41"/>
        <v>0.10672031053438204</v>
      </c>
      <c r="N61" s="4">
        <f t="shared" si="42"/>
        <v>9.6429341287548903E-2</v>
      </c>
      <c r="O61" s="46">
        <f t="shared" si="43"/>
        <v>-3.0656678222662492E-6</v>
      </c>
      <c r="P61" s="31">
        <f t="shared" si="50"/>
        <v>3.0656678222662492E-6</v>
      </c>
      <c r="Q61" s="4">
        <f t="shared" si="44"/>
        <v>133.55322280593771</v>
      </c>
      <c r="R61" s="32">
        <f t="shared" si="45"/>
        <v>16.182837120844077</v>
      </c>
      <c r="S61" s="32">
        <f t="shared" si="46"/>
        <v>292.03019112877502</v>
      </c>
      <c r="T61" s="32">
        <f t="shared" si="47"/>
        <v>15.186751303112532</v>
      </c>
    </row>
    <row r="62" spans="1:32">
      <c r="F62" s="32">
        <f t="shared" si="36"/>
        <v>9.543490004165317E-2</v>
      </c>
      <c r="G62" s="32">
        <f t="shared" si="37"/>
        <v>1.0735775356795176E-2</v>
      </c>
      <c r="H62" s="32">
        <f t="shared" si="48"/>
        <v>0.11249317966602866</v>
      </c>
      <c r="I62" s="32">
        <f t="shared" si="38"/>
        <v>6.4813170079773181</v>
      </c>
      <c r="J62" s="30">
        <f t="shared" si="39"/>
        <v>0.99304450763330554</v>
      </c>
      <c r="K62" s="4">
        <f t="shared" si="40"/>
        <v>6.487837296809236E-2</v>
      </c>
      <c r="L62" s="31">
        <f t="shared" si="49"/>
        <v>6.9379609125304317E-2</v>
      </c>
      <c r="M62" s="4">
        <f t="shared" si="41"/>
        <v>0.10382595247187908</v>
      </c>
      <c r="N62" s="4">
        <f t="shared" si="42"/>
        <v>9.4060075539421736E-2</v>
      </c>
      <c r="O62" s="46">
        <f t="shared" si="43"/>
        <v>-3.286970568838754E-6</v>
      </c>
      <c r="P62" s="31">
        <f t="shared" si="50"/>
        <v>3.286970568838754E-6</v>
      </c>
      <c r="Q62" s="4">
        <f t="shared" si="44"/>
        <v>154.86558960809222</v>
      </c>
      <c r="R62" s="32">
        <f t="shared" si="45"/>
        <v>17.421322595868581</v>
      </c>
      <c r="S62" s="32">
        <f t="shared" si="46"/>
        <v>358.96983684322714</v>
      </c>
      <c r="T62" s="32">
        <f t="shared" si="47"/>
        <v>18.346947458461056</v>
      </c>
    </row>
    <row r="63" spans="1:32">
      <c r="F63" s="32">
        <f t="shared" si="36"/>
        <v>9.6232045669858865E-2</v>
      </c>
      <c r="G63" s="32">
        <f t="shared" si="37"/>
        <v>1.0563937214562374E-2</v>
      </c>
      <c r="H63" s="32">
        <f t="shared" si="48"/>
        <v>0.10977566922773145</v>
      </c>
      <c r="I63" s="32">
        <f t="shared" si="38"/>
        <v>6.4813170079773181</v>
      </c>
      <c r="J63" s="30">
        <f t="shared" si="39"/>
        <v>0.99211807580106337</v>
      </c>
      <c r="K63" s="4">
        <f t="shared" si="40"/>
        <v>6.9914232540603277E-2</v>
      </c>
      <c r="L63" s="31">
        <f t="shared" si="49"/>
        <v>7.5169661752355982E-2</v>
      </c>
      <c r="M63" s="4">
        <f t="shared" si="41"/>
        <v>9.7410392400137477E-2</v>
      </c>
      <c r="N63" s="4">
        <f t="shared" si="42"/>
        <v>8.8763869081913818E-2</v>
      </c>
      <c r="O63" s="46">
        <f t="shared" si="43"/>
        <v>-4.0650285118015717E-6</v>
      </c>
      <c r="P63" s="31">
        <f t="shared" si="50"/>
        <v>4.0650285118015717E-6</v>
      </c>
      <c r="Q63" s="4">
        <f t="shared" si="44"/>
        <v>171.31960626542332</v>
      </c>
      <c r="R63" s="32">
        <f t="shared" si="45"/>
        <v>18.806724429618299</v>
      </c>
      <c r="S63" s="32">
        <f t="shared" si="46"/>
        <v>416.49219919917687</v>
      </c>
      <c r="T63" s="32">
        <f t="shared" si="47"/>
        <v>21.095544380665299</v>
      </c>
    </row>
    <row r="64" spans="1:32">
      <c r="F64" s="32">
        <f t="shared" si="36"/>
        <v>9.6572356677379442E-2</v>
      </c>
      <c r="G64" s="32">
        <f t="shared" si="37"/>
        <v>1.0392428757427718E-2</v>
      </c>
      <c r="H64" s="32">
        <f t="shared" si="48"/>
        <v>0.10761287303100454</v>
      </c>
      <c r="I64" s="32">
        <f t="shared" si="38"/>
        <v>6.4813170079773181</v>
      </c>
      <c r="J64" s="30">
        <f t="shared" si="39"/>
        <v>0.99105899234564399</v>
      </c>
      <c r="K64" s="4">
        <f t="shared" si="40"/>
        <v>7.4747818324966242E-2</v>
      </c>
      <c r="L64" s="31">
        <f t="shared" si="49"/>
        <v>8.0786427533352315E-2</v>
      </c>
      <c r="M64" s="4">
        <f t="shared" si="41"/>
        <v>9.1679565714753747E-2</v>
      </c>
      <c r="N64" s="4">
        <f t="shared" si="42"/>
        <v>8.3980289266226693E-2</v>
      </c>
      <c r="O64" s="46">
        <f t="shared" si="43"/>
        <v>-1.4178471652304125E-7</v>
      </c>
      <c r="P64" s="31">
        <f t="shared" si="50"/>
        <v>1.4178471652304125E-7</v>
      </c>
      <c r="Q64" s="4">
        <f t="shared" si="44"/>
        <v>188.42924738916079</v>
      </c>
      <c r="R64" s="32">
        <f t="shared" si="45"/>
        <v>20.277412674617505</v>
      </c>
      <c r="S64" s="32">
        <f t="shared" si="46"/>
        <v>477.33704980354929</v>
      </c>
      <c r="T64" s="32">
        <f t="shared" si="47"/>
        <v>24.027612126084332</v>
      </c>
    </row>
    <row r="65" spans="6:20">
      <c r="F65" s="32">
        <f t="shared" si="36"/>
        <v>9.6533080464065335E-2</v>
      </c>
      <c r="G65" s="32">
        <f t="shared" si="37"/>
        <v>1.0221490684956589E-2</v>
      </c>
      <c r="H65" s="32">
        <f t="shared" si="48"/>
        <v>0.10588588529257142</v>
      </c>
      <c r="I65" s="32">
        <f t="shared" si="38"/>
        <v>6.4813170079773164</v>
      </c>
      <c r="J65" s="30">
        <f t="shared" si="39"/>
        <v>0.98984942411580523</v>
      </c>
      <c r="K65" s="4">
        <f t="shared" si="40"/>
        <v>7.9397870933939588E-2</v>
      </c>
      <c r="L65" s="31">
        <f t="shared" si="49"/>
        <v>8.6245586912217717E-2</v>
      </c>
      <c r="M65" s="4">
        <f t="shared" si="41"/>
        <v>8.653985688502655E-2</v>
      </c>
      <c r="N65" s="4">
        <f t="shared" si="42"/>
        <v>7.9647199627932153E-2</v>
      </c>
      <c r="O65" s="46">
        <f t="shared" si="43"/>
        <v>-5.9170553576848306E-6</v>
      </c>
      <c r="P65" s="31">
        <f t="shared" si="50"/>
        <v>5.9170553576848306E-6</v>
      </c>
      <c r="Q65" s="4">
        <f t="shared" si="44"/>
        <v>206.18988105594971</v>
      </c>
      <c r="R65" s="32">
        <f t="shared" si="45"/>
        <v>21.832598093979236</v>
      </c>
      <c r="S65" s="32">
        <f t="shared" si="46"/>
        <v>541.39398261007875</v>
      </c>
      <c r="T65" s="32">
        <f t="shared" si="47"/>
        <v>27.142097118125839</v>
      </c>
    </row>
    <row r="66" spans="6:20">
      <c r="F66" s="32">
        <f t="shared" si="36"/>
        <v>9.6165952556726053E-2</v>
      </c>
      <c r="G66" s="32">
        <f t="shared" si="37"/>
        <v>1.0051330326617713E-2</v>
      </c>
      <c r="H66" s="32">
        <f t="shared" si="48"/>
        <v>0.10452067555498572</v>
      </c>
      <c r="I66" s="32">
        <f t="shared" si="38"/>
        <v>6.4813170079773164</v>
      </c>
      <c r="J66" s="30">
        <f t="shared" si="39"/>
        <v>0.98846899990281023</v>
      </c>
      <c r="K66" s="4">
        <f t="shared" si="40"/>
        <v>8.3867056229405532E-2</v>
      </c>
      <c r="L66" s="31">
        <f t="shared" si="49"/>
        <v>9.1544635306124708E-2</v>
      </c>
      <c r="M66" s="4">
        <f t="shared" si="41"/>
        <v>8.1902260522033601E-2</v>
      </c>
      <c r="N66" s="4">
        <f t="shared" si="42"/>
        <v>7.5702088359178174E-2</v>
      </c>
      <c r="O66" s="46">
        <f t="shared" si="43"/>
        <v>-3.5284586363815151E-9</v>
      </c>
      <c r="P66" s="31">
        <f t="shared" si="50"/>
        <v>3.5284586363815151E-9</v>
      </c>
      <c r="Q66" s="4">
        <f t="shared" si="44"/>
        <v>224.56103173131575</v>
      </c>
      <c r="R66" s="32">
        <f t="shared" si="45"/>
        <v>23.471270739881707</v>
      </c>
      <c r="S66" s="32">
        <f t="shared" si="46"/>
        <v>608.45495654665115</v>
      </c>
      <c r="T66" s="32">
        <f t="shared" si="47"/>
        <v>30.434011402532679</v>
      </c>
    </row>
    <row r="67" spans="6:20">
      <c r="F67" s="32">
        <f t="shared" si="36"/>
        <v>9.5533934333346726E-2</v>
      </c>
      <c r="G67" s="32">
        <f t="shared" si="37"/>
        <v>9.8821239366545712E-3</v>
      </c>
      <c r="H67" s="32">
        <f t="shared" si="48"/>
        <v>0.10344098152780831</v>
      </c>
      <c r="I67" s="32">
        <f t="shared" si="38"/>
        <v>6.4813170079773164</v>
      </c>
      <c r="J67" s="30">
        <f t="shared" si="39"/>
        <v>0.98689446484733923</v>
      </c>
      <c r="K67" s="4">
        <f t="shared" si="40"/>
        <v>8.8176301700548312E-2</v>
      </c>
      <c r="L67" s="31">
        <f t="shared" si="49"/>
        <v>9.6703235356787542E-2</v>
      </c>
      <c r="M67" s="4">
        <f t="shared" si="41"/>
        <v>7.7707668021058246E-2</v>
      </c>
      <c r="N67" s="4">
        <f t="shared" si="42"/>
        <v>7.2104588588247712E-2</v>
      </c>
      <c r="O67" s="46">
        <f t="shared" si="43"/>
        <v>-2.1404176420158905E-7</v>
      </c>
      <c r="P67" s="31">
        <f t="shared" si="50"/>
        <v>2.1404176420158905E-7</v>
      </c>
      <c r="Q67" s="4">
        <f t="shared" si="44"/>
        <v>243.54184777787884</v>
      </c>
      <c r="R67" s="32">
        <f t="shared" si="45"/>
        <v>25.192207777239872</v>
      </c>
      <c r="S67" s="32">
        <f t="shared" si="46"/>
        <v>678.43621018289173</v>
      </c>
      <c r="T67" s="32">
        <f t="shared" si="47"/>
        <v>33.903116354569903</v>
      </c>
    </row>
    <row r="68" spans="6:20">
      <c r="F68" s="32">
        <f t="shared" si="36"/>
        <v>9.4510454362157603E-2</v>
      </c>
      <c r="G68" s="32">
        <f t="shared" si="37"/>
        <v>9.7477884989166704E-3</v>
      </c>
      <c r="H68" s="32">
        <f t="shared" si="48"/>
        <v>0.10313979088031691</v>
      </c>
      <c r="I68" s="32">
        <f t="shared" si="38"/>
        <v>6.4813170079773199</v>
      </c>
      <c r="J68" s="30">
        <f t="shared" si="39"/>
        <v>0.98509928498410593</v>
      </c>
      <c r="K68" s="4">
        <f t="shared" si="40"/>
        <v>9.1903304704109512E-2</v>
      </c>
      <c r="L68" s="31">
        <f t="shared" si="49"/>
        <v>0.10120431577406426</v>
      </c>
      <c r="M68" s="4">
        <f t="shared" si="41"/>
        <v>7.3510499196366513E-2</v>
      </c>
      <c r="N68" s="4">
        <f t="shared" si="42"/>
        <v>6.8476739865512934E-2</v>
      </c>
      <c r="O68" s="46">
        <f t="shared" si="43"/>
        <v>-8.272206544202021E-7</v>
      </c>
      <c r="P68" s="31">
        <f t="shared" si="50"/>
        <v>8.272206544202021E-7</v>
      </c>
      <c r="Q68" s="4">
        <f t="shared" si="44"/>
        <v>261.62798124674947</v>
      </c>
      <c r="R68" s="32">
        <f t="shared" si="45"/>
        <v>26.984255274229216</v>
      </c>
      <c r="S68" s="32">
        <f t="shared" si="46"/>
        <v>746.91183010086354</v>
      </c>
      <c r="T68" s="32">
        <f t="shared" si="47"/>
        <v>37.342295939829384</v>
      </c>
    </row>
    <row r="69" spans="6:20">
      <c r="F69" s="32">
        <f t="shared" si="36"/>
        <v>9.3287184625173436E-2</v>
      </c>
      <c r="G69" s="32">
        <f t="shared" si="37"/>
        <v>9.6142961596154576E-3</v>
      </c>
      <c r="H69" s="32">
        <f t="shared" si="48"/>
        <v>0.10306127468896785</v>
      </c>
      <c r="I69" s="32">
        <f t="shared" si="38"/>
        <v>6.4813170079773164</v>
      </c>
      <c r="J69" s="30">
        <f t="shared" si="39"/>
        <v>0.98305319463125174</v>
      </c>
      <c r="K69" s="4">
        <f t="shared" si="40"/>
        <v>9.5453524777540405E-2</v>
      </c>
      <c r="L69" s="31">
        <f t="shared" si="49"/>
        <v>0.10552639072974669</v>
      </c>
      <c r="M69" s="4">
        <f t="shared" si="41"/>
        <v>6.9693241510967216E-2</v>
      </c>
      <c r="N69" s="4">
        <f t="shared" si="42"/>
        <v>6.5152549166828291E-2</v>
      </c>
      <c r="O69" s="46">
        <f t="shared" si="43"/>
        <v>-1.3532077205447024E-6</v>
      </c>
      <c r="P69" s="31">
        <f t="shared" si="50"/>
        <v>1.3532077205447024E-6</v>
      </c>
      <c r="Q69" s="4">
        <f t="shared" si="44"/>
        <v>280.0293887435588</v>
      </c>
      <c r="R69" s="32">
        <f t="shared" si="45"/>
        <v>28.860185754283673</v>
      </c>
      <c r="S69" s="32">
        <f t="shared" si="46"/>
        <v>817.09233175008592</v>
      </c>
      <c r="T69" s="32">
        <f t="shared" si="47"/>
        <v>40.910631986419119</v>
      </c>
    </row>
    <row r="70" spans="6:20">
      <c r="F70" s="32">
        <f t="shared" si="36"/>
        <v>9.189895597682983E-2</v>
      </c>
      <c r="G70" s="32">
        <f t="shared" si="37"/>
        <v>9.4817366174343928E-3</v>
      </c>
      <c r="H70" s="32">
        <f t="shared" si="48"/>
        <v>0.10317567285339989</v>
      </c>
      <c r="I70" s="32">
        <f t="shared" si="38"/>
        <v>6.4813170079773181</v>
      </c>
      <c r="J70" s="30">
        <f t="shared" si="39"/>
        <v>0.98072167806475397</v>
      </c>
      <c r="K70" s="4">
        <f t="shared" si="40"/>
        <v>9.8839242578401737E-2</v>
      </c>
      <c r="L70" s="31">
        <f t="shared" si="49"/>
        <v>0.10967992310406485</v>
      </c>
      <c r="M70" s="4">
        <f t="shared" si="41"/>
        <v>6.6211219002852553E-2</v>
      </c>
      <c r="N70" s="4">
        <f t="shared" si="42"/>
        <v>6.2099533209540737E-2</v>
      </c>
      <c r="O70" s="46">
        <f t="shared" si="43"/>
        <v>-2.3989046636918587E-6</v>
      </c>
      <c r="P70" s="31">
        <f t="shared" si="50"/>
        <v>2.3989046636918587E-6</v>
      </c>
      <c r="Q70" s="4">
        <f t="shared" si="44"/>
        <v>298.70524604714342</v>
      </c>
      <c r="R70" s="32">
        <f t="shared" si="45"/>
        <v>30.819114745754391</v>
      </c>
      <c r="S70" s="32">
        <f t="shared" si="46"/>
        <v>888.77019051701518</v>
      </c>
      <c r="T70" s="32">
        <f t="shared" si="47"/>
        <v>44.602208632041048</v>
      </c>
    </row>
    <row r="71" spans="6:20">
      <c r="F71" s="32">
        <f t="shared" si="36"/>
        <v>9.0372737819265331E-2</v>
      </c>
      <c r="G71" s="32">
        <f t="shared" si="37"/>
        <v>9.3501832357774407E-3</v>
      </c>
      <c r="H71" s="32">
        <f t="shared" si="48"/>
        <v>0.1034624319391174</v>
      </c>
      <c r="I71" s="32">
        <f t="shared" si="38"/>
        <v>6.4813170079773199</v>
      </c>
      <c r="J71" s="30">
        <f t="shared" si="39"/>
        <v>0.97806537536081961</v>
      </c>
      <c r="K71" s="4">
        <f t="shared" si="40"/>
        <v>0.10206924281370497</v>
      </c>
      <c r="L71" s="31">
        <f t="shared" si="49"/>
        <v>0.11367161888244409</v>
      </c>
      <c r="M71" s="4">
        <f t="shared" si="41"/>
        <v>6.3025182965407711E-2</v>
      </c>
      <c r="N71" s="4">
        <f t="shared" si="42"/>
        <v>5.9288513551102422E-2</v>
      </c>
      <c r="O71" s="46">
        <f t="shared" si="43"/>
        <v>-9.0552128917398278E-7</v>
      </c>
      <c r="P71" s="31">
        <f t="shared" si="50"/>
        <v>9.0552128917398278E-7</v>
      </c>
      <c r="Q71" s="4">
        <f t="shared" si="44"/>
        <v>317.60361478873489</v>
      </c>
      <c r="R71" s="32">
        <f t="shared" si="45"/>
        <v>32.860042378697145</v>
      </c>
      <c r="S71" s="32">
        <f t="shared" si="46"/>
        <v>961.70626662348434</v>
      </c>
      <c r="T71" s="32">
        <f t="shared" si="47"/>
        <v>48.409723662352818</v>
      </c>
    </row>
    <row r="72" spans="6:20">
      <c r="F72" s="32">
        <f t="shared" si="36"/>
        <v>8.8734106897838644E-2</v>
      </c>
      <c r="G72" s="32">
        <f t="shared" si="37"/>
        <v>9.2196950858427114E-3</v>
      </c>
      <c r="H72" s="32">
        <f t="shared" si="48"/>
        <v>0.10390249485981226</v>
      </c>
      <c r="I72" s="32">
        <f t="shared" si="38"/>
        <v>6.4813170079773199</v>
      </c>
      <c r="J72" s="30">
        <f t="shared" si="39"/>
        <v>0.97503940034452929</v>
      </c>
      <c r="K72" s="4">
        <f t="shared" si="40"/>
        <v>0.10515598626059899</v>
      </c>
      <c r="L72" s="31">
        <f t="shared" si="49"/>
        <v>0.1175132030231392</v>
      </c>
      <c r="M72" s="4">
        <f t="shared" si="41"/>
        <v>6.0103725075329434E-2</v>
      </c>
      <c r="N72" s="4">
        <f t="shared" si="42"/>
        <v>5.6696079500200378E-2</v>
      </c>
      <c r="O72" s="46">
        <f t="shared" si="43"/>
        <v>-3.140006032964493E-9</v>
      </c>
      <c r="P72" s="31">
        <f t="shared" si="50"/>
        <v>3.140006032964493E-9</v>
      </c>
      <c r="Q72" s="4">
        <f t="shared" si="44"/>
        <v>336.6796551138217</v>
      </c>
      <c r="R72" s="32">
        <f t="shared" si="45"/>
        <v>34.981856134867222</v>
      </c>
      <c r="S72" s="32">
        <f t="shared" si="46"/>
        <v>1035.6880830846201</v>
      </c>
      <c r="T72" s="32">
        <f t="shared" si="47"/>
        <v>52.326774379400469</v>
      </c>
    </row>
    <row r="73" spans="6:20">
      <c r="F73" s="32">
        <f t="shared" si="36"/>
        <v>8.7429133012630195E-2</v>
      </c>
      <c r="G73" s="32">
        <f t="shared" si="37"/>
        <v>9.1180592637123224E-3</v>
      </c>
      <c r="H73" s="32">
        <f t="shared" si="48"/>
        <v>0.10429085762974578</v>
      </c>
      <c r="I73" s="32">
        <f t="shared" si="38"/>
        <v>6.4813170079773181</v>
      </c>
      <c r="J73" s="30">
        <f t="shared" si="39"/>
        <v>0.9715925561124652</v>
      </c>
      <c r="K73" s="4">
        <f t="shared" si="40"/>
        <v>0.1080616557494805</v>
      </c>
      <c r="L73" s="31">
        <f t="shared" si="49"/>
        <v>0.12115372822129634</v>
      </c>
      <c r="M73" s="4">
        <f t="shared" si="41"/>
        <v>5.7358920853814173E-2</v>
      </c>
      <c r="N73" s="4">
        <f t="shared" si="42"/>
        <v>5.4247351322762774E-2</v>
      </c>
      <c r="O73" s="46">
        <f t="shared" si="43"/>
        <v>-1.1137602639044175E-6</v>
      </c>
      <c r="P73" s="31">
        <f t="shared" si="50"/>
        <v>1.1137602639044175E-6</v>
      </c>
      <c r="Q73" s="4">
        <f t="shared" si="44"/>
        <v>355.60265239948751</v>
      </c>
      <c r="R73" s="32">
        <f t="shared" si="45"/>
        <v>37.08610559415493</v>
      </c>
      <c r="S73" s="32">
        <f t="shared" si="46"/>
        <v>1109.8082060545039</v>
      </c>
      <c r="T73" s="32">
        <f t="shared" si="47"/>
        <v>56.28409975007844</v>
      </c>
    </row>
    <row r="74" spans="6:20">
      <c r="F74" s="32">
        <f t="shared" si="36"/>
        <v>8.6023628220313536E-2</v>
      </c>
      <c r="G74" s="32">
        <f t="shared" si="37"/>
        <v>9.0172576596104261E-3</v>
      </c>
      <c r="H74" s="32">
        <f t="shared" si="48"/>
        <v>0.104823033463742</v>
      </c>
      <c r="I74" s="32">
        <f t="shared" si="38"/>
        <v>6.4813170079773164</v>
      </c>
      <c r="J74" s="30">
        <f t="shared" si="39"/>
        <v>0.96766643040110756</v>
      </c>
      <c r="K74" s="4">
        <f t="shared" si="40"/>
        <v>0.11084299817507268</v>
      </c>
      <c r="L74" s="31">
        <f t="shared" si="49"/>
        <v>0.12466077188570278</v>
      </c>
      <c r="M74" s="4">
        <f t="shared" si="41"/>
        <v>5.4835290307316126E-2</v>
      </c>
      <c r="N74" s="4">
        <f t="shared" si="42"/>
        <v>5.1984694493242056E-2</v>
      </c>
      <c r="O74" s="46">
        <f t="shared" si="43"/>
        <v>-2.167113759110606E-6</v>
      </c>
      <c r="P74" s="31">
        <f t="shared" si="50"/>
        <v>2.167113759110606E-6</v>
      </c>
      <c r="Q74" s="4">
        <f t="shared" si="44"/>
        <v>374.57664835397753</v>
      </c>
      <c r="R74" s="32">
        <f t="shared" si="45"/>
        <v>39.264260545145305</v>
      </c>
      <c r="S74" s="32">
        <f t="shared" si="46"/>
        <v>1184.4096792136272</v>
      </c>
      <c r="T74" s="32">
        <f t="shared" si="47"/>
        <v>60.328879143549017</v>
      </c>
    </row>
    <row r="75" spans="6:20">
      <c r="F75" s="32">
        <f t="shared" si="36"/>
        <v>8.4527734807240962E-2</v>
      </c>
      <c r="G75" s="32">
        <f t="shared" si="37"/>
        <v>8.9173110115495172E-3</v>
      </c>
      <c r="H75" s="32">
        <f t="shared" si="48"/>
        <v>0.10549568176510069</v>
      </c>
      <c r="I75" s="32">
        <f t="shared" si="38"/>
        <v>6.4813170079773164</v>
      </c>
      <c r="J75" s="30">
        <f t="shared" si="39"/>
        <v>0.96319434886018274</v>
      </c>
      <c r="K75" s="4">
        <f t="shared" si="40"/>
        <v>0.11350622753001245</v>
      </c>
      <c r="L75" s="31">
        <f t="shared" si="49"/>
        <v>0.1280395091933432</v>
      </c>
      <c r="M75" s="4">
        <f t="shared" si="41"/>
        <v>5.2510122299278712E-2</v>
      </c>
      <c r="N75" s="4">
        <f t="shared" si="42"/>
        <v>4.9890372725885847E-2</v>
      </c>
      <c r="O75" s="46">
        <f t="shared" si="43"/>
        <v>-1.438805088405104E-7</v>
      </c>
      <c r="P75" s="31">
        <f t="shared" si="50"/>
        <v>1.438805088405104E-7</v>
      </c>
      <c r="Q75" s="4">
        <f t="shared" si="44"/>
        <v>393.52648446178489</v>
      </c>
      <c r="R75" s="32">
        <f t="shared" si="45"/>
        <v>41.515344770919299</v>
      </c>
      <c r="S75" s="32">
        <f t="shared" si="46"/>
        <v>1259.1830115873197</v>
      </c>
      <c r="T75" s="32">
        <f t="shared" si="47"/>
        <v>64.450511694988194</v>
      </c>
    </row>
    <row r="76" spans="6:20">
      <c r="F76" s="32">
        <f t="shared" si="36"/>
        <v>8.2954177893303949E-2</v>
      </c>
      <c r="G76" s="32">
        <f t="shared" si="37"/>
        <v>8.8182341180005359E-3</v>
      </c>
      <c r="H76" s="32">
        <f t="shared" si="48"/>
        <v>0.10630247133957002</v>
      </c>
      <c r="I76" s="32">
        <f t="shared" si="38"/>
        <v>6.4813170079773164</v>
      </c>
      <c r="J76" s="30">
        <f t="shared" si="39"/>
        <v>0.95810015863160136</v>
      </c>
      <c r="K76" s="4">
        <f t="shared" si="40"/>
        <v>0.11606499212893664</v>
      </c>
      <c r="L76" s="31">
        <f t="shared" si="49"/>
        <v>0.13130489356731831</v>
      </c>
      <c r="M76" s="4">
        <f t="shared" si="41"/>
        <v>5.0366547515573221E-2</v>
      </c>
      <c r="N76" s="4">
        <f t="shared" si="42"/>
        <v>4.7951400998732269E-2</v>
      </c>
      <c r="O76" s="46">
        <f t="shared" si="43"/>
        <v>-6.1986265820213049E-7</v>
      </c>
      <c r="P76" s="31">
        <f t="shared" si="50"/>
        <v>6.1986265820213049E-7</v>
      </c>
      <c r="Q76" s="4">
        <f t="shared" si="44"/>
        <v>412.39248762735366</v>
      </c>
      <c r="R76" s="32">
        <f t="shared" si="45"/>
        <v>43.838340596660743</v>
      </c>
      <c r="S76" s="32">
        <f t="shared" si="46"/>
        <v>1333.8722071793231</v>
      </c>
      <c r="T76" s="32">
        <f t="shared" si="47"/>
        <v>68.64037811134628</v>
      </c>
    </row>
    <row r="77" spans="6:20">
      <c r="F77" s="32">
        <f t="shared" si="36"/>
        <v>8.1307360523779668E-2</v>
      </c>
      <c r="G77" s="32">
        <f t="shared" si="37"/>
        <v>8.7200367354295441E-3</v>
      </c>
      <c r="H77" s="32">
        <f t="shared" si="48"/>
        <v>0.10724781470281804</v>
      </c>
      <c r="I77" s="32">
        <f t="shared" si="38"/>
        <v>6.4813170079773181</v>
      </c>
      <c r="J77" s="30">
        <f t="shared" si="39"/>
        <v>0.95229680689017737</v>
      </c>
      <c r="K77" s="4">
        <f t="shared" si="40"/>
        <v>0.11852380980867799</v>
      </c>
      <c r="L77" s="31">
        <f t="shared" si="49"/>
        <v>0.13446059136657196</v>
      </c>
      <c r="M77" s="4">
        <f t="shared" si="41"/>
        <v>4.8387174063290579E-2</v>
      </c>
      <c r="N77" s="4">
        <f t="shared" si="42"/>
        <v>4.6153916473199309E-2</v>
      </c>
      <c r="O77" s="46">
        <f t="shared" si="43"/>
        <v>-7.6400666904063996E-8</v>
      </c>
      <c r="P77" s="31">
        <f t="shared" si="50"/>
        <v>7.6400666904063996E-8</v>
      </c>
      <c r="Q77" s="4">
        <f t="shared" si="44"/>
        <v>431.07814638845923</v>
      </c>
      <c r="R77" s="32">
        <f t="shared" si="45"/>
        <v>46.232189166303741</v>
      </c>
      <c r="S77" s="32">
        <f t="shared" si="46"/>
        <v>1408.0935073697608</v>
      </c>
      <c r="T77" s="32">
        <f t="shared" si="47"/>
        <v>72.884672601817087</v>
      </c>
    </row>
    <row r="78" spans="6:20">
      <c r="F78" s="32">
        <f t="shared" si="36"/>
        <v>8.0334488582582991E-2</v>
      </c>
      <c r="G78" s="32">
        <f t="shared" si="37"/>
        <v>8.6470127011827481E-3</v>
      </c>
      <c r="H78" s="32">
        <f t="shared" si="48"/>
        <v>0.10763761435157096</v>
      </c>
      <c r="I78" s="32">
        <f t="shared" si="38"/>
        <v>6.4813170079773181</v>
      </c>
      <c r="J78" s="30">
        <f t="shared" si="39"/>
        <v>0.94568466820728825</v>
      </c>
      <c r="K78" s="4">
        <f t="shared" si="40"/>
        <v>0.12097360060925191</v>
      </c>
      <c r="L78" s="31">
        <f t="shared" si="49"/>
        <v>0.13762226105279493</v>
      </c>
      <c r="M78" s="4">
        <f t="shared" si="41"/>
        <v>4.6527305826051087E-2</v>
      </c>
      <c r="N78" s="4">
        <f t="shared" si="42"/>
        <v>4.4458759524985236E-2</v>
      </c>
      <c r="O78" s="46">
        <f t="shared" si="43"/>
        <v>-6.6300696155430217E-8</v>
      </c>
      <c r="P78" s="31">
        <f t="shared" si="50"/>
        <v>6.6300696155430217E-8</v>
      </c>
      <c r="Q78" s="4">
        <f t="shared" si="44"/>
        <v>449.66273026563834</v>
      </c>
      <c r="R78" s="32">
        <f t="shared" si="45"/>
        <v>48.400623548607257</v>
      </c>
      <c r="S78" s="32">
        <f t="shared" si="46"/>
        <v>1482.618346131321</v>
      </c>
      <c r="T78" s="32">
        <f t="shared" si="47"/>
        <v>77.120540149353616</v>
      </c>
    </row>
    <row r="79" spans="6:20">
      <c r="F79" s="32">
        <f t="shared" si="36"/>
        <v>7.9270439313055233E-2</v>
      </c>
      <c r="G79" s="32">
        <f t="shared" si="37"/>
        <v>8.5746683940816602E-3</v>
      </c>
      <c r="H79" s="32">
        <f t="shared" si="48"/>
        <v>0.10816981044117259</v>
      </c>
      <c r="I79" s="32">
        <f t="shared" si="38"/>
        <v>6.4813170079773181</v>
      </c>
      <c r="J79" s="30">
        <f t="shared" si="39"/>
        <v>0.93814955928013377</v>
      </c>
      <c r="K79" s="4">
        <f t="shared" si="40"/>
        <v>0.12334889520143742</v>
      </c>
      <c r="L79" s="31">
        <f t="shared" si="49"/>
        <v>0.14070465950052113</v>
      </c>
      <c r="M79" s="4">
        <f t="shared" si="41"/>
        <v>4.4809961782488847E-2</v>
      </c>
      <c r="N79" s="4">
        <f t="shared" si="42"/>
        <v>4.288814561649202E-2</v>
      </c>
      <c r="O79" s="46">
        <f t="shared" si="43"/>
        <v>-1.4016156668628099E-7</v>
      </c>
      <c r="P79" s="31">
        <f t="shared" si="50"/>
        <v>1.4016156668628099E-7</v>
      </c>
      <c r="Q79" s="4">
        <f t="shared" si="44"/>
        <v>467.92046585695533</v>
      </c>
      <c r="R79" s="32">
        <f t="shared" si="45"/>
        <v>50.614868093292031</v>
      </c>
      <c r="S79" s="32">
        <f t="shared" si="46"/>
        <v>1556.0829836208738</v>
      </c>
      <c r="T79" s="32">
        <f t="shared" si="47"/>
        <v>81.378599995593717</v>
      </c>
    </row>
    <row r="80" spans="6:20">
      <c r="F80" s="32">
        <f t="shared" si="36"/>
        <v>7.8113444940756172E-2</v>
      </c>
      <c r="G80" s="32">
        <f t="shared" si="37"/>
        <v>8.5029963776634028E-3</v>
      </c>
      <c r="H80" s="32">
        <f t="shared" si="48"/>
        <v>0.10885445372576202</v>
      </c>
      <c r="I80" s="32">
        <f t="shared" si="38"/>
        <v>6.4813170079773181</v>
      </c>
      <c r="J80" s="30">
        <f t="shared" si="39"/>
        <v>0.92956035744635146</v>
      </c>
      <c r="K80" s="4">
        <f t="shared" si="40"/>
        <v>0.12565733146650257</v>
      </c>
      <c r="L80" s="31">
        <f t="shared" si="49"/>
        <v>0.14371634370453745</v>
      </c>
      <c r="M80" s="4">
        <f t="shared" si="41"/>
        <v>4.3224500243414697E-2</v>
      </c>
      <c r="N80" s="4">
        <f t="shared" si="42"/>
        <v>4.1433555513055116E-2</v>
      </c>
      <c r="O80" s="46">
        <f t="shared" si="43"/>
        <v>-1.2055455522741454E-9</v>
      </c>
      <c r="P80" s="31">
        <f t="shared" si="50"/>
        <v>1.2055455522741454E-9</v>
      </c>
      <c r="Q80" s="4">
        <f t="shared" si="44"/>
        <v>485.72634759370607</v>
      </c>
      <c r="R80" s="32">
        <f t="shared" si="45"/>
        <v>52.873476227522481</v>
      </c>
      <c r="S80" s="32">
        <f t="shared" si="46"/>
        <v>1627.9973373631001</v>
      </c>
      <c r="T80" s="32">
        <f t="shared" si="47"/>
        <v>85.639912449242345</v>
      </c>
    </row>
    <row r="81" spans="6:20">
      <c r="F81" s="32">
        <f t="shared" si="36"/>
        <v>7.6860548363453809E-2</v>
      </c>
      <c r="G81" s="32">
        <f t="shared" si="37"/>
        <v>8.431987784783752E-3</v>
      </c>
      <c r="H81" s="32">
        <f t="shared" si="48"/>
        <v>0.10970501725945339</v>
      </c>
      <c r="I81" s="32">
        <f t="shared" si="38"/>
        <v>6.4813170079773181</v>
      </c>
      <c r="J81" s="30">
        <f t="shared" si="39"/>
        <v>0.91976610688514704</v>
      </c>
      <c r="K81" s="4">
        <f t="shared" si="40"/>
        <v>0.1279081099411862</v>
      </c>
      <c r="L81" s="31">
        <f t="shared" si="49"/>
        <v>0.14666815664638286</v>
      </c>
      <c r="M81" s="4">
        <f t="shared" si="41"/>
        <v>4.1762392738268206E-2</v>
      </c>
      <c r="N81" s="4">
        <f t="shared" si="42"/>
        <v>4.0088213041071609E-2</v>
      </c>
      <c r="O81" s="46">
        <f t="shared" si="43"/>
        <v>-8.2631465414539917E-7</v>
      </c>
      <c r="P81" s="31">
        <f t="shared" si="50"/>
        <v>8.2631465414539917E-7</v>
      </c>
      <c r="Q81" s="4">
        <f t="shared" si="44"/>
        <v>502.9397914214108</v>
      </c>
      <c r="R81" s="32">
        <f t="shared" si="45"/>
        <v>55.175018498351754</v>
      </c>
      <c r="S81" s="32">
        <f t="shared" si="46"/>
        <v>1697.8118219364771</v>
      </c>
      <c r="T81" s="32">
        <f t="shared" si="47"/>
        <v>89.883001188624164</v>
      </c>
    </row>
    <row r="82" spans="6:20">
      <c r="F82" s="32">
        <f t="shared" si="36"/>
        <v>7.5505319290161993E-2</v>
      </c>
      <c r="G82" s="32">
        <f t="shared" si="37"/>
        <v>8.3616326246055816E-3</v>
      </c>
      <c r="H82" s="32">
        <f t="shared" si="48"/>
        <v>0.11074229873093279</v>
      </c>
      <c r="I82" s="32">
        <f t="shared" si="38"/>
        <v>6.4813170079773164</v>
      </c>
      <c r="J82" s="30">
        <f t="shared" si="39"/>
        <v>0.90859244772709158</v>
      </c>
      <c r="K82" s="4">
        <f t="shared" si="40"/>
        <v>0.13010823231168323</v>
      </c>
      <c r="L82" s="31">
        <f t="shared" si="49"/>
        <v>0.14956829934997287</v>
      </c>
      <c r="M82" s="4">
        <f t="shared" si="41"/>
        <v>4.0416142307345214E-2</v>
      </c>
      <c r="N82" s="4">
        <f t="shared" si="42"/>
        <v>3.8846131527442256E-2</v>
      </c>
      <c r="O82" s="46">
        <f t="shared" si="43"/>
        <v>-2.0018237255614579E-6</v>
      </c>
      <c r="P82" s="31">
        <f t="shared" si="50"/>
        <v>2.0018237255614579E-6</v>
      </c>
      <c r="Q82" s="4">
        <f t="shared" si="44"/>
        <v>519.3867411715828</v>
      </c>
      <c r="R82" s="32">
        <f t="shared" si="45"/>
        <v>57.518081647709096</v>
      </c>
      <c r="S82" s="32">
        <f t="shared" si="46"/>
        <v>1764.8518659137244</v>
      </c>
      <c r="T82" s="32">
        <f t="shared" si="47"/>
        <v>94.081220891621399</v>
      </c>
    </row>
    <row r="83" spans="6:20">
      <c r="F83" s="32">
        <f t="shared" si="36"/>
        <v>7.4965360453056434E-2</v>
      </c>
      <c r="G83" s="32">
        <f t="shared" si="37"/>
        <v>8.3136065760275428E-3</v>
      </c>
      <c r="H83" s="32">
        <f t="shared" si="48"/>
        <v>0.11089930770403687</v>
      </c>
      <c r="I83" s="32">
        <f t="shared" si="38"/>
        <v>6.4813170079773164</v>
      </c>
      <c r="J83" s="30">
        <f t="shared" si="39"/>
        <v>0.89583712898969348</v>
      </c>
      <c r="K83" s="4">
        <f t="shared" si="40"/>
        <v>0.13232855911366984</v>
      </c>
      <c r="L83" s="31">
        <f t="shared" si="49"/>
        <v>0.15250998578274702</v>
      </c>
      <c r="M83" s="4">
        <f t="shared" si="41"/>
        <v>3.910482702692563E-2</v>
      </c>
      <c r="N83" s="4">
        <f t="shared" si="42"/>
        <v>3.7633187730261919E-2</v>
      </c>
      <c r="O83" s="46">
        <f t="shared" si="43"/>
        <v>-1.363017305688885E-7</v>
      </c>
      <c r="P83" s="31">
        <f t="shared" si="50"/>
        <v>1.363017305688885E-7</v>
      </c>
      <c r="Q83" s="4">
        <f t="shared" si="44"/>
        <v>534.83173637968309</v>
      </c>
      <c r="R83" s="32">
        <f t="shared" si="45"/>
        <v>59.312469302654812</v>
      </c>
      <c r="S83" s="32">
        <f t="shared" si="46"/>
        <v>1829.2248226940742</v>
      </c>
      <c r="T83" s="32">
        <f t="shared" si="47"/>
        <v>98.015224474895888</v>
      </c>
    </row>
    <row r="84" spans="6:20">
      <c r="F84" s="32">
        <f t="shared" si="36"/>
        <v>7.4291238835208745E-2</v>
      </c>
      <c r="G84" s="32">
        <f t="shared" si="37"/>
        <v>8.2662506276681945E-3</v>
      </c>
      <c r="H84" s="32">
        <f t="shared" si="48"/>
        <v>0.11126817586127775</v>
      </c>
      <c r="I84" s="32">
        <f t="shared" si="38"/>
        <v>6.4813170079773181</v>
      </c>
      <c r="J84" s="30">
        <f t="shared" si="39"/>
        <v>0.88126425036402067</v>
      </c>
      <c r="K84" s="4">
        <f t="shared" si="40"/>
        <v>0.13452260148914674</v>
      </c>
      <c r="L84" s="31">
        <f t="shared" si="49"/>
        <v>0.15543167472727459</v>
      </c>
      <c r="M84" s="4">
        <f t="shared" si="41"/>
        <v>3.7901513863369735E-2</v>
      </c>
      <c r="N84" s="4">
        <f t="shared" si="42"/>
        <v>3.6517447327241416E-2</v>
      </c>
      <c r="O84" s="46">
        <f t="shared" si="43"/>
        <v>-8.0463438789646347E-7</v>
      </c>
      <c r="P84" s="31">
        <f t="shared" si="50"/>
        <v>8.0463438789646347E-7</v>
      </c>
      <c r="Q84" s="4">
        <f t="shared" si="44"/>
        <v>549.10312996473601</v>
      </c>
      <c r="R84" s="32">
        <f t="shared" si="45"/>
        <v>61.097703630894308</v>
      </c>
      <c r="S84" s="32">
        <f t="shared" si="46"/>
        <v>1889.2750665196397</v>
      </c>
      <c r="T84" s="32">
        <f t="shared" si="47"/>
        <v>101.81432341978628</v>
      </c>
    </row>
    <row r="85" spans="6:20">
      <c r="F85" s="32">
        <f t="shared" si="36"/>
        <v>7.3461222698526576E-2</v>
      </c>
      <c r="G85" s="32">
        <f t="shared" si="37"/>
        <v>8.2195504929367044E-3</v>
      </c>
      <c r="H85" s="32">
        <f t="shared" si="48"/>
        <v>0.11188964995407795</v>
      </c>
      <c r="I85" s="32">
        <f t="shared" si="38"/>
        <v>6.4813170079773181</v>
      </c>
      <c r="J85" s="30">
        <f t="shared" si="39"/>
        <v>0.86459669264016004</v>
      </c>
      <c r="K85" s="4">
        <f t="shared" si="40"/>
        <v>0.13669658584020758</v>
      </c>
      <c r="L85" s="31">
        <f t="shared" si="49"/>
        <v>0.15834130109776889</v>
      </c>
      <c r="M85" s="4">
        <f t="shared" si="41"/>
        <v>3.680243259973133E-2</v>
      </c>
      <c r="N85" s="4">
        <f t="shared" si="42"/>
        <v>3.5496090134984573E-2</v>
      </c>
      <c r="O85" s="46">
        <f t="shared" si="43"/>
        <v>-7.5910107899535006E-7</v>
      </c>
      <c r="P85" s="31">
        <f t="shared" si="50"/>
        <v>7.5910107899535006E-7</v>
      </c>
      <c r="Q85" s="4">
        <f t="shared" si="44"/>
        <v>561.90353248323288</v>
      </c>
      <c r="R85" s="32">
        <f t="shared" si="45"/>
        <v>62.871189557508799</v>
      </c>
      <c r="S85" s="32">
        <f t="shared" si="46"/>
        <v>1943.85866470572</v>
      </c>
      <c r="T85" s="32">
        <f t="shared" si="47"/>
        <v>105.43080345651245</v>
      </c>
    </row>
    <row r="86" spans="6:20">
      <c r="F86" s="32">
        <f t="shared" si="36"/>
        <v>7.2451134451683719E-2</v>
      </c>
      <c r="G86" s="32">
        <f t="shared" si="37"/>
        <v>8.1734920081053732E-3</v>
      </c>
      <c r="H86" s="32">
        <f t="shared" si="48"/>
        <v>0.11281385819508623</v>
      </c>
      <c r="I86" s="32">
        <f t="shared" si="38"/>
        <v>6.4813170079773181</v>
      </c>
      <c r="J86" s="30">
        <f t="shared" si="39"/>
        <v>0.84550589193040704</v>
      </c>
      <c r="K86" s="4">
        <f t="shared" si="40"/>
        <v>0.13886296770172291</v>
      </c>
      <c r="L86" s="31">
        <f t="shared" si="49"/>
        <v>0.16125536644396002</v>
      </c>
      <c r="M86" s="4">
        <f t="shared" si="41"/>
        <v>3.5806851825001561E-2</v>
      </c>
      <c r="N86" s="4">
        <f t="shared" si="42"/>
        <v>3.4569043216805331E-2</v>
      </c>
      <c r="O86" s="46">
        <f t="shared" si="43"/>
        <v>-7.6305021801115203E-7</v>
      </c>
      <c r="P86" s="31">
        <f t="shared" si="50"/>
        <v>7.6305021801115203E-7</v>
      </c>
      <c r="Q86" s="4">
        <f t="shared" si="44"/>
        <v>572.89403569531135</v>
      </c>
      <c r="R86" s="32">
        <f t="shared" si="45"/>
        <v>64.630386503741519</v>
      </c>
      <c r="S86" s="32">
        <f t="shared" si="46"/>
        <v>1991.6694348527035</v>
      </c>
      <c r="T86" s="32">
        <f t="shared" si="47"/>
        <v>108.81004912254316</v>
      </c>
    </row>
    <row r="87" spans="6:20">
      <c r="F87" s="32">
        <f t="shared" si="36"/>
        <v>7.1230985672421809E-2</v>
      </c>
      <c r="G87" s="32">
        <f t="shared" si="37"/>
        <v>8.1280612214724539E-3</v>
      </c>
      <c r="H87" s="32">
        <f t="shared" si="48"/>
        <v>0.11410850411156616</v>
      </c>
      <c r="I87" s="32">
        <f t="shared" si="38"/>
        <v>6.4813170079773181</v>
      </c>
      <c r="J87" s="30">
        <f t="shared" si="39"/>
        <v>0.82359759476125616</v>
      </c>
      <c r="K87" s="4">
        <f t="shared" si="40"/>
        <v>0.14103734219105857</v>
      </c>
      <c r="L87" s="31">
        <f t="shared" si="49"/>
        <v>0.16419496343510362</v>
      </c>
      <c r="M87" s="4">
        <f t="shared" si="41"/>
        <v>3.491663042055259E-2</v>
      </c>
      <c r="N87" s="4">
        <f t="shared" si="42"/>
        <v>3.3738592456827886E-2</v>
      </c>
      <c r="O87" s="46">
        <f t="shared" si="43"/>
        <v>-2.7454348490718594E-6</v>
      </c>
      <c r="P87" s="31">
        <f t="shared" si="50"/>
        <v>2.7454348490718594E-6</v>
      </c>
      <c r="Q87" s="4">
        <f t="shared" si="44"/>
        <v>581.66398250717793</v>
      </c>
      <c r="R87" s="32">
        <f t="shared" si="45"/>
        <v>66.372806939470252</v>
      </c>
      <c r="S87" s="32">
        <f t="shared" si="46"/>
        <v>2031.1262659353104</v>
      </c>
      <c r="T87" s="32">
        <f t="shared" si="47"/>
        <v>111.88590991435085</v>
      </c>
    </row>
    <row r="88" spans="6:20">
      <c r="F88" s="32">
        <f t="shared" si="36"/>
        <v>7.0470620002116596E-2</v>
      </c>
      <c r="G88" s="32">
        <f t="shared" si="37"/>
        <v>8.1128583313048886E-3</v>
      </c>
      <c r="H88" s="32">
        <f t="shared" si="48"/>
        <v>0.11512398118621942</v>
      </c>
      <c r="I88" s="32">
        <f t="shared" si="38"/>
        <v>6.4813170079773181</v>
      </c>
      <c r="J88" s="30">
        <f t="shared" si="39"/>
        <v>0.79839131396969087</v>
      </c>
      <c r="K88" s="4">
        <f t="shared" si="40"/>
        <v>0.14210766083150733</v>
      </c>
      <c r="L88" s="31">
        <f t="shared" si="49"/>
        <v>0.16564742957052672</v>
      </c>
      <c r="M88" s="4">
        <f t="shared" si="41"/>
        <v>3.3702737908127701E-2</v>
      </c>
      <c r="N88" s="4">
        <f t="shared" si="42"/>
        <v>3.260389730255614E-2</v>
      </c>
      <c r="O88" s="46">
        <f t="shared" si="43"/>
        <v>-8.5874440297617483E-7</v>
      </c>
      <c r="P88" s="31">
        <f t="shared" si="50"/>
        <v>8.5874440297617483E-7</v>
      </c>
      <c r="Q88" s="4">
        <f t="shared" si="44"/>
        <v>580.97078163207163</v>
      </c>
      <c r="R88" s="32">
        <f t="shared" si="45"/>
        <v>66.883669334353797</v>
      </c>
      <c r="S88" s="32">
        <f t="shared" si="46"/>
        <v>2038.0445982219735</v>
      </c>
      <c r="T88" s="32">
        <f t="shared" si="47"/>
        <v>112.98367550143078</v>
      </c>
    </row>
    <row r="89" spans="6:20">
      <c r="F89" s="32">
        <f t="shared" si="36"/>
        <v>6.9427161017147548E-2</v>
      </c>
      <c r="G89" s="32">
        <f t="shared" si="37"/>
        <v>8.0990661550183474E-3</v>
      </c>
      <c r="H89" s="32">
        <f t="shared" si="48"/>
        <v>0.11665558603235973</v>
      </c>
      <c r="I89" s="32">
        <f t="shared" si="38"/>
        <v>6.4813170079773181</v>
      </c>
      <c r="J89" s="30">
        <f t="shared" si="39"/>
        <v>0.76928950163191823</v>
      </c>
      <c r="K89" s="4">
        <f t="shared" si="40"/>
        <v>0.14316281761365413</v>
      </c>
      <c r="L89" s="31">
        <f t="shared" si="49"/>
        <v>0.16708287240165814</v>
      </c>
      <c r="M89" s="4">
        <f t="shared" si="41"/>
        <v>3.2612087905331932E-2</v>
      </c>
      <c r="N89" s="4">
        <f t="shared" si="42"/>
        <v>3.1582128746416291E-2</v>
      </c>
      <c r="O89" s="46">
        <f t="shared" si="43"/>
        <v>-6.4039092340095749E-7</v>
      </c>
      <c r="P89" s="31">
        <f t="shared" si="50"/>
        <v>6.4039092340095749E-7</v>
      </c>
      <c r="Q89" s="4">
        <f t="shared" si="44"/>
        <v>576.6700574578814</v>
      </c>
      <c r="R89" s="32">
        <f t="shared" si="45"/>
        <v>67.271783500063705</v>
      </c>
      <c r="S89" s="32">
        <f t="shared" si="46"/>
        <v>2031.2096317679113</v>
      </c>
      <c r="T89" s="32">
        <f t="shared" si="47"/>
        <v>113.4781043114689</v>
      </c>
    </row>
    <row r="90" spans="6:20">
      <c r="F90" s="32">
        <f t="shared" si="36"/>
        <v>6.8023522936166883E-2</v>
      </c>
      <c r="G90" s="32">
        <f t="shared" si="37"/>
        <v>8.0867310862794209E-3</v>
      </c>
      <c r="H90" s="32">
        <f t="shared" si="48"/>
        <v>0.11888139186598716</v>
      </c>
      <c r="I90" s="32">
        <f t="shared" si="38"/>
        <v>6.4813170079773199</v>
      </c>
      <c r="J90" s="30">
        <f t="shared" si="39"/>
        <v>0.7355290994556809</v>
      </c>
      <c r="K90" s="4">
        <f t="shared" si="40"/>
        <v>0.14422512225978745</v>
      </c>
      <c r="L90" s="31">
        <f t="shared" si="49"/>
        <v>0.16853161504417269</v>
      </c>
      <c r="M90" s="4">
        <f t="shared" si="41"/>
        <v>3.165487972513889E-2</v>
      </c>
      <c r="N90" s="4">
        <f t="shared" si="42"/>
        <v>3.0683594239938671E-2</v>
      </c>
      <c r="O90" s="46">
        <f t="shared" si="43"/>
        <v>-1.9111132010252163E-8</v>
      </c>
      <c r="P90" s="31">
        <f t="shared" si="50"/>
        <v>1.9111132010252163E-8</v>
      </c>
      <c r="Q90" s="4">
        <f t="shared" si="44"/>
        <v>568.05409848608019</v>
      </c>
      <c r="R90" s="32">
        <f t="shared" si="45"/>
        <v>67.531061883203776</v>
      </c>
      <c r="S90" s="32">
        <f t="shared" si="46"/>
        <v>2007.888875208301</v>
      </c>
      <c r="T90" s="32">
        <f t="shared" si="47"/>
        <v>113.25308847419146</v>
      </c>
    </row>
    <row r="91" spans="6:20">
      <c r="F91" s="32">
        <f t="shared" si="36"/>
        <v>6.6153885421686848E-2</v>
      </c>
      <c r="G91" s="32">
        <f t="shared" si="37"/>
        <v>8.0759062154127179E-3</v>
      </c>
      <c r="H91" s="32">
        <f t="shared" si="48"/>
        <v>0.12207757963019418</v>
      </c>
      <c r="I91" s="32">
        <f t="shared" si="38"/>
        <v>6.4813170079773199</v>
      </c>
      <c r="J91" s="30">
        <f t="shared" si="39"/>
        <v>0.69610102206570867</v>
      </c>
      <c r="K91" s="4">
        <f t="shared" si="40"/>
        <v>0.14532910538317673</v>
      </c>
      <c r="L91" s="31">
        <f t="shared" si="49"/>
        <v>0.17004101379669945</v>
      </c>
      <c r="M91" s="4">
        <f t="shared" si="41"/>
        <v>3.0851106049009341E-2</v>
      </c>
      <c r="N91" s="4">
        <f t="shared" si="42"/>
        <v>2.9927800307896841E-2</v>
      </c>
      <c r="O91" s="46">
        <f t="shared" si="43"/>
        <v>-1.2805992644082664E-7</v>
      </c>
      <c r="P91" s="31">
        <f t="shared" si="50"/>
        <v>1.2805992644082664E-7</v>
      </c>
      <c r="Q91" s="4">
        <f t="shared" si="44"/>
        <v>554.19988114364799</v>
      </c>
      <c r="R91" s="32">
        <f t="shared" si="45"/>
        <v>67.655380121357837</v>
      </c>
      <c r="S91" s="32">
        <f t="shared" si="46"/>
        <v>1964.525666446689</v>
      </c>
      <c r="T91" s="32">
        <f t="shared" si="47"/>
        <v>112.15868641351886</v>
      </c>
    </row>
    <row r="92" spans="6:20">
      <c r="F92" s="32">
        <f t="shared" si="36"/>
        <v>6.3661195766106501E-2</v>
      </c>
      <c r="G92" s="32">
        <f t="shared" si="37"/>
        <v>8.0666521676274455E-3</v>
      </c>
      <c r="H92" s="32">
        <f t="shared" si="48"/>
        <v>0.12671223137662405</v>
      </c>
      <c r="I92" s="32">
        <f t="shared" si="38"/>
        <v>6.4813170079773181</v>
      </c>
      <c r="J92" s="30">
        <f t="shared" si="39"/>
        <v>0.64960665217943236</v>
      </c>
      <c r="K92" s="4">
        <f t="shared" si="40"/>
        <v>0.14651767632300425</v>
      </c>
      <c r="L92" s="31">
        <f t="shared" si="49"/>
        <v>0.17167042861739984</v>
      </c>
      <c r="M92" s="4">
        <f t="shared" si="41"/>
        <v>3.0236389867000418E-2</v>
      </c>
      <c r="N92" s="4">
        <f t="shared" si="42"/>
        <v>2.9348982587291274E-2</v>
      </c>
      <c r="O92" s="46">
        <f t="shared" si="43"/>
        <v>-8.5662877563619233E-7</v>
      </c>
      <c r="P92" s="31">
        <f t="shared" si="50"/>
        <v>8.5662877563619233E-7</v>
      </c>
      <c r="Q92" s="4">
        <f t="shared" si="44"/>
        <v>533.79663364063254</v>
      </c>
      <c r="R92" s="32">
        <f t="shared" si="45"/>
        <v>67.638562549934846</v>
      </c>
      <c r="S92" s="32">
        <f t="shared" si="46"/>
        <v>1896.0855041869979</v>
      </c>
      <c r="T92" s="32">
        <f t="shared" si="47"/>
        <v>109.98414259936756</v>
      </c>
    </row>
    <row r="93" spans="6:20">
      <c r="F93" s="32">
        <f t="shared" si="36"/>
        <v>6.7632861209278514E-2</v>
      </c>
      <c r="G93" s="32">
        <f t="shared" si="37"/>
        <v>8.2420030307074621E-3</v>
      </c>
      <c r="H93" s="32">
        <f t="shared" si="48"/>
        <v>0.12186388219188259</v>
      </c>
      <c r="I93" s="32">
        <f t="shared" si="38"/>
        <v>6.4813170079773181</v>
      </c>
      <c r="J93" s="30">
        <f t="shared" si="39"/>
        <v>0.59397740919018849</v>
      </c>
      <c r="K93" s="4">
        <f t="shared" si="40"/>
        <v>0.14157461708179239</v>
      </c>
      <c r="L93" s="31">
        <f t="shared" si="49"/>
        <v>0.16492361467750527</v>
      </c>
      <c r="M93" s="4">
        <f t="shared" si="41"/>
        <v>2.7331839605555994E-2</v>
      </c>
      <c r="N93" s="4">
        <f t="shared" si="42"/>
        <v>2.6604684632426125E-2</v>
      </c>
      <c r="O93" s="46">
        <f t="shared" si="43"/>
        <v>-8.7496528761166203E-7</v>
      </c>
      <c r="P93" s="31">
        <f t="shared" si="50"/>
        <v>8.7496528761166203E-7</v>
      </c>
      <c r="Q93" s="4">
        <f t="shared" si="44"/>
        <v>472.19102122364279</v>
      </c>
      <c r="R93" s="32">
        <f t="shared" si="45"/>
        <v>57.543030982462739</v>
      </c>
      <c r="S93" s="32">
        <f t="shared" si="46"/>
        <v>1689.4871155724338</v>
      </c>
      <c r="T93" s="32">
        <f t="shared" si="47"/>
        <v>96.62631964394609</v>
      </c>
    </row>
    <row r="94" spans="6:20">
      <c r="F94" s="32">
        <f t="shared" si="36"/>
        <v>7.3349278755941091E-2</v>
      </c>
      <c r="G94" s="32">
        <f t="shared" si="37"/>
        <v>8.4621744604186592E-3</v>
      </c>
      <c r="H94" s="32">
        <f t="shared" si="48"/>
        <v>0.11536820271369398</v>
      </c>
      <c r="I94" s="32">
        <f t="shared" si="38"/>
        <v>6.4813170079773181</v>
      </c>
      <c r="J94" s="30">
        <f t="shared" si="39"/>
        <v>0.52585134396429223</v>
      </c>
      <c r="K94" s="4">
        <f t="shared" si="40"/>
        <v>0.13557839958841486</v>
      </c>
      <c r="L94" s="31">
        <f t="shared" si="49"/>
        <v>0.15684291036209722</v>
      </c>
      <c r="M94" s="4">
        <f t="shared" si="41"/>
        <v>2.4346486048310231E-2</v>
      </c>
      <c r="N94" s="4">
        <f t="shared" si="42"/>
        <v>2.376782307540615E-2</v>
      </c>
      <c r="O94" s="46">
        <f t="shared" si="43"/>
        <v>-5.8340218384023146E-7</v>
      </c>
      <c r="P94" s="31">
        <f t="shared" si="50"/>
        <v>5.8340218384023146E-7</v>
      </c>
      <c r="Q94" s="4">
        <f t="shared" si="44"/>
        <v>399.4642664958169</v>
      </c>
      <c r="R94" s="32">
        <f t="shared" si="45"/>
        <v>46.085474473966478</v>
      </c>
      <c r="S94" s="32">
        <f t="shared" si="46"/>
        <v>1440.2365475071945</v>
      </c>
      <c r="T94" s="32">
        <f t="shared" si="47"/>
        <v>80.779908891711059</v>
      </c>
    </row>
    <row r="95" spans="6:20">
      <c r="F95" s="32">
        <f t="shared" si="36"/>
        <v>8.2605764759354813E-2</v>
      </c>
      <c r="G95" s="32">
        <f t="shared" si="37"/>
        <v>8.7456467834196427E-3</v>
      </c>
      <c r="H95" s="32">
        <f t="shared" si="48"/>
        <v>0.10587211206018438</v>
      </c>
      <c r="I95" s="32">
        <f t="shared" si="38"/>
        <v>6.4813170079773199</v>
      </c>
      <c r="J95" s="30">
        <f t="shared" si="39"/>
        <v>0.43888421480087164</v>
      </c>
      <c r="K95" s="4">
        <f t="shared" si="40"/>
        <v>0.12777154002420485</v>
      </c>
      <c r="L95" s="31">
        <f t="shared" si="49"/>
        <v>0.14648861609921623</v>
      </c>
      <c r="M95" s="4">
        <f t="shared" si="41"/>
        <v>2.1100041420012892E-2</v>
      </c>
      <c r="N95" s="4">
        <f t="shared" si="42"/>
        <v>2.0664029540797692E-2</v>
      </c>
      <c r="O95" s="46">
        <f t="shared" si="43"/>
        <v>-6.8922234086610246E-8</v>
      </c>
      <c r="P95" s="31">
        <f t="shared" si="50"/>
        <v>6.8922234086610246E-8</v>
      </c>
      <c r="Q95" s="4">
        <f t="shared" si="44"/>
        <v>311.71908045559604</v>
      </c>
      <c r="R95" s="32">
        <f t="shared" si="45"/>
        <v>33.002357417292494</v>
      </c>
      <c r="S95" s="32">
        <f t="shared" si="46"/>
        <v>1133.576341618184</v>
      </c>
      <c r="T95" s="32">
        <f t="shared" si="47"/>
        <v>61.729544490761256</v>
      </c>
    </row>
    <row r="96" spans="6:20">
      <c r="F96" s="32">
        <f t="shared" si="36"/>
        <v>0.10165233712358</v>
      </c>
      <c r="G96" s="32">
        <f t="shared" si="37"/>
        <v>9.081175375088197E-3</v>
      </c>
      <c r="H96" s="32">
        <f t="shared" si="48"/>
        <v>8.9335628004775722E-2</v>
      </c>
      <c r="I96" s="32">
        <f t="shared" si="38"/>
        <v>6.4813170079773181</v>
      </c>
      <c r="J96" s="30">
        <f t="shared" si="39"/>
        <v>0.31719047443242027</v>
      </c>
      <c r="K96" s="4">
        <f t="shared" si="40"/>
        <v>0.11547669424635071</v>
      </c>
      <c r="L96" s="31">
        <f t="shared" si="49"/>
        <v>0.13055246085116995</v>
      </c>
      <c r="M96" s="4">
        <f t="shared" si="41"/>
        <v>1.7024368270180695E-2</v>
      </c>
      <c r="N96" s="4">
        <f t="shared" si="42"/>
        <v>1.673939071797937E-2</v>
      </c>
      <c r="O96" s="46">
        <f t="shared" si="43"/>
        <v>-9.0629015320198292E-7</v>
      </c>
      <c r="P96" s="31">
        <f t="shared" si="50"/>
        <v>9.0629015320198292E-7</v>
      </c>
      <c r="Q96" s="4">
        <f t="shared" si="44"/>
        <v>199.21086567985776</v>
      </c>
      <c r="R96" s="32">
        <f t="shared" si="45"/>
        <v>17.796627790885118</v>
      </c>
      <c r="S96" s="32">
        <f t="shared" si="46"/>
        <v>732.63949087354058</v>
      </c>
      <c r="T96" s="32">
        <f t="shared" si="47"/>
        <v>37.790865644594518</v>
      </c>
    </row>
    <row r="97" spans="6:20">
      <c r="F97" s="32">
        <f t="shared" si="36"/>
        <v>0.12427286763883937</v>
      </c>
      <c r="G97" s="32">
        <f t="shared" si="37"/>
        <v>9.0593997343685201E-3</v>
      </c>
      <c r="H97" s="32">
        <f t="shared" si="48"/>
        <v>7.2899257146755977E-2</v>
      </c>
      <c r="I97" s="32">
        <f t="shared" si="38"/>
        <v>6.4813170079773181</v>
      </c>
      <c r="J97" s="30">
        <f t="shared" si="39"/>
        <v>0.22673812730321374</v>
      </c>
      <c r="K97" s="4">
        <f t="shared" si="40"/>
        <v>0.10349188840587902</v>
      </c>
      <c r="L97" s="31">
        <f t="shared" si="49"/>
        <v>0.11543887564146572</v>
      </c>
      <c r="M97" s="4">
        <f t="shared" si="41"/>
        <v>1.3884046047894429E-2</v>
      </c>
      <c r="N97" s="4">
        <f t="shared" si="42"/>
        <v>1.3693919045293436E-2</v>
      </c>
      <c r="O97" s="46">
        <f t="shared" si="43"/>
        <v>-3.5028520084523507E-9</v>
      </c>
      <c r="P97" s="31">
        <f t="shared" si="50"/>
        <v>3.5028520084523507E-9</v>
      </c>
      <c r="Q97" s="4">
        <f t="shared" si="44"/>
        <v>124.07161716313593</v>
      </c>
      <c r="R97" s="32">
        <f t="shared" si="45"/>
        <v>9.0447287241893086</v>
      </c>
      <c r="S97" s="32">
        <f t="shared" si="46"/>
        <v>460.41853189139914</v>
      </c>
      <c r="T97" s="32">
        <f t="shared" si="47"/>
        <v>22.422677304093497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6.4813170079773181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L193:L194"/>
    <mergeCell ref="L196:L197"/>
    <mergeCell ref="L198:L199"/>
    <mergeCell ref="L201:L205"/>
    <mergeCell ref="H2:J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BBB8-96F4-4BE5-B0E5-E1C62009E767}">
  <sheetPr codeName="Sheet15"/>
  <dimension ref="A1:AF249"/>
  <sheetViews>
    <sheetView tabSelected="1" topLeftCell="I1" zoomScale="70" zoomScaleNormal="70" workbookViewId="0">
      <selection activeCell="W12" sqref="W12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3" max="13" width="14.85546875" bestFit="1" customWidth="1"/>
    <col min="14" max="14" width="14" bestFit="1" customWidth="1"/>
    <col min="15" max="15" width="10.5703125" bestFit="1" customWidth="1"/>
    <col min="16" max="16" width="14.8554687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0.95</v>
      </c>
      <c r="H2" s="81" t="s">
        <v>4</v>
      </c>
      <c r="I2" s="81"/>
      <c r="J2" s="81"/>
      <c r="L2" s="63" t="s">
        <v>5</v>
      </c>
      <c r="M2" s="61">
        <f>AVERAGE(S3:S4)</f>
        <v>1.294464632916585E-7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3.4199999999999995</v>
      </c>
      <c r="H3" s="5" t="s">
        <v>14</v>
      </c>
      <c r="I3" s="1">
        <f>((0.02/2)*(S57+2*SUM(S58:S96)+S97)+((F53-F52)/2)*(S96+S97))*B6</f>
        <v>85.754811867833567</v>
      </c>
      <c r="J3" s="1" t="s">
        <v>15</v>
      </c>
      <c r="L3" s="63" t="s">
        <v>16</v>
      </c>
      <c r="M3" s="61">
        <f>AVERAGE(T3:T4)</f>
        <v>-1.0787205274304875E-7</v>
      </c>
      <c r="O3" s="50">
        <f>0.75*PI()*$B$8*J40*$B$5/$B$10*(SQRT(1+($F$2/((0.75*PI())))^2))</f>
        <v>1422553.3405656829</v>
      </c>
      <c r="P3" s="1">
        <f>2*(1+2*C40)*(((0.044)/((O3)^(1/6)))-((5)/((O3)^(2/3))))</f>
        <v>8.2484896920756428E-3</v>
      </c>
      <c r="Q3" s="1">
        <f>2*(1+2*L40)*((0.044/(K40^(1/6)))-(5/(K40^(2/3))))</f>
        <v>8.259318516954977E-3</v>
      </c>
      <c r="R3" s="1">
        <f>P3-Q3</f>
        <v>-1.0828824879334162E-5</v>
      </c>
      <c r="S3" s="61">
        <f>-R3*0.3*($B$4)*(I40*$B$2)</f>
        <v>9.9375606134055396E-6</v>
      </c>
      <c r="T3" s="61">
        <f>R3*0.25*(I40*$B$2)</f>
        <v>-8.2813005111712833E-6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5.0165294270212897</v>
      </c>
      <c r="J4" s="1" t="s">
        <v>20</v>
      </c>
      <c r="L4" s="63" t="s">
        <v>21</v>
      </c>
      <c r="M4" s="61">
        <f>I5-M2</f>
        <v>0.1148763224941145</v>
      </c>
      <c r="O4" s="50">
        <f>0.75*PI()*$B$8*J41*$B$5/$B$10*(SQRT(1+($F$2/((0.75*PI())))^2))</f>
        <v>1405212.8873423203</v>
      </c>
      <c r="P4" s="1">
        <f>2*(1+2*C41)*(((0.044)/((O4)^(1/6)))-((5)/((O4)^(2/3))))</f>
        <v>8.2236271684552678E-3</v>
      </c>
      <c r="Q4" s="1">
        <f>2*(1+2*L41)*((0.044/(K41^(1/6)))-(5/(K41^(2/3))))</f>
        <v>8.2129503083003281E-3</v>
      </c>
      <c r="R4" s="1">
        <f>P4-Q4</f>
        <v>1.0676860154939724E-5</v>
      </c>
      <c r="S4" s="61">
        <f>-R4*0.3*($B$4)*(I41*$B$2)</f>
        <v>-9.6786676868222226E-6</v>
      </c>
      <c r="T4" s="61">
        <f>R4*0.25*(I41*$B$2)</f>
        <v>8.0655564056851858E-6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0.1148764519405778</v>
      </c>
      <c r="J5" s="1" t="s">
        <v>24</v>
      </c>
      <c r="L5" s="63" t="s">
        <v>25</v>
      </c>
      <c r="M5" s="61">
        <f>I6-M3</f>
        <v>2.800053378983668E-2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2.8000425917783938E-2</v>
      </c>
      <c r="J6" s="1" t="s">
        <v>24</v>
      </c>
      <c r="L6" s="63" t="s">
        <v>29</v>
      </c>
      <c r="M6" s="61">
        <f>10*M5</f>
        <v>0.28000533789836679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0.28000425917783939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0.62031190038469552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4.1003418054504577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452321.6310605249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0.9864571442701926</v>
      </c>
      <c r="P13" s="43">
        <v>1.0306437612941091</v>
      </c>
      <c r="Q13" s="38">
        <f>N13-P13</f>
        <v>-2.08295506078362E-2</v>
      </c>
      <c r="R13" s="45">
        <f>DEGREES(N13)</f>
        <v>57.858092364657949</v>
      </c>
      <c r="S13" s="45">
        <f t="shared" ref="S13:U28" si="3">DEGREES(O13)</f>
        <v>56.519831037209798</v>
      </c>
      <c r="T13" s="45">
        <f t="shared" si="3"/>
        <v>59.051537703641124</v>
      </c>
      <c r="U13" s="45">
        <f t="shared" si="3"/>
        <v>-1.1934453389831727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4.2293318071587747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478943.69852003414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0.94183393562122197</v>
      </c>
      <c r="P14" s="43">
        <v>0.98953826526038668</v>
      </c>
      <c r="Q14" s="38">
        <f t="shared" ref="Q14:Q54" si="10">N14-P14</f>
        <v>-2.3503837710984632E-2</v>
      </c>
      <c r="R14" s="45">
        <f t="shared" ref="R14:U54" si="11">DEGREES(N14)</f>
        <v>55.34969556291724</v>
      </c>
      <c r="S14" s="45">
        <f t="shared" si="3"/>
        <v>53.963109513292103</v>
      </c>
      <c r="T14" s="45">
        <f t="shared" si="3"/>
        <v>56.696366266117082</v>
      </c>
      <c r="U14" s="45">
        <f t="shared" si="3"/>
        <v>-1.3466707031998451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4.3662363892711529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507241.16297981009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0.89992982964263601</v>
      </c>
      <c r="P15" s="43">
        <v>0.95099224082343503</v>
      </c>
      <c r="Q15" s="38">
        <f t="shared" si="10"/>
        <v>-2.6240786578536679E-2</v>
      </c>
      <c r="R15" s="45">
        <f t="shared" si="11"/>
        <v>52.984355426817935</v>
      </c>
      <c r="S15" s="45">
        <f t="shared" si="3"/>
        <v>51.56218109645021</v>
      </c>
      <c r="T15" s="45">
        <f t="shared" si="3"/>
        <v>54.487841748871617</v>
      </c>
      <c r="U15" s="45">
        <f t="shared" si="3"/>
        <v>-1.5034863220536874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4.5103349030173776</v>
      </c>
      <c r="I16" s="34">
        <f t="shared" si="1"/>
        <v>0.58559340000000004</v>
      </c>
      <c r="J16" s="33">
        <f t="shared" si="6"/>
        <v>0.140542416</v>
      </c>
      <c r="K16" s="33">
        <f t="shared" si="7"/>
        <v>537197.76630439656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0.86063782433263925</v>
      </c>
      <c r="P16" s="43">
        <v>0.91492628196466308</v>
      </c>
      <c r="Q16" s="38">
        <f t="shared" si="10"/>
        <v>-2.9039633945180388E-2</v>
      </c>
      <c r="R16" s="45">
        <f t="shared" si="11"/>
        <v>50.757566058507848</v>
      </c>
      <c r="S16" s="45">
        <f t="shared" si="3"/>
        <v>49.310915023581778</v>
      </c>
      <c r="T16" s="45">
        <f t="shared" si="3"/>
        <v>52.421414522171524</v>
      </c>
      <c r="U16" s="45">
        <f t="shared" si="3"/>
        <v>-1.6638484636636763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4.6609601721306797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568795.32924822567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0.82383150802569338</v>
      </c>
      <c r="P17" s="43">
        <v>0.88124018374492619</v>
      </c>
      <c r="Q17" s="38">
        <f t="shared" si="10"/>
        <v>-3.1899136596016731E-2</v>
      </c>
      <c r="R17" s="45">
        <f t="shared" si="11"/>
        <v>48.663657368854373</v>
      </c>
      <c r="S17" s="45">
        <f t="shared" si="3"/>
        <v>47.202068439770237</v>
      </c>
      <c r="T17" s="45">
        <f t="shared" si="3"/>
        <v>50.491343265917443</v>
      </c>
      <c r="U17" s="45">
        <f t="shared" si="3"/>
        <v>-1.8276858970630701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4.8175000335683045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602014.7274151732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0.78937293357688543</v>
      </c>
      <c r="P18" s="43">
        <v>0.84981836545728728</v>
      </c>
      <c r="Q18" s="38">
        <f t="shared" si="10"/>
        <v>-3.4816054821698139E-2</v>
      </c>
      <c r="R18" s="45">
        <f t="shared" si="11"/>
        <v>46.696192692829342</v>
      </c>
      <c r="S18" s="45">
        <f t="shared" si="3"/>
        <v>45.227737555816205</v>
      </c>
      <c r="T18" s="45">
        <f t="shared" si="3"/>
        <v>48.691005693408748</v>
      </c>
      <c r="U18" s="45">
        <f t="shared" si="3"/>
        <v>-1.9948130005794034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4.9793966983062603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636767.95046913938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0.75711880402887499</v>
      </c>
      <c r="P19" s="43">
        <v>0.81746005645768616</v>
      </c>
      <c r="Q19" s="38">
        <f t="shared" si="10"/>
        <v>-3.4709682015280241E-2</v>
      </c>
      <c r="R19" s="45">
        <f t="shared" si="11"/>
        <v>44.848292867834715</v>
      </c>
      <c r="S19" s="45">
        <f t="shared" si="3"/>
        <v>43.379712060847005</v>
      </c>
      <c r="T19" s="45">
        <f t="shared" si="3"/>
        <v>46.837011155551416</v>
      </c>
      <c r="U19" s="45">
        <f t="shared" si="3"/>
        <v>-1.9887182877166956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5.146144619344315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673100.01610800787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0.72692514465276181</v>
      </c>
      <c r="P20" s="43">
        <v>0.78711853033909829</v>
      </c>
      <c r="Q20" s="38">
        <f t="shared" si="10"/>
        <v>-3.4656633851237628E-2</v>
      </c>
      <c r="R20" s="45">
        <f t="shared" si="11"/>
        <v>43.112890913164236</v>
      </c>
      <c r="S20" s="45">
        <f t="shared" si="3"/>
        <v>41.649742810540111</v>
      </c>
      <c r="T20" s="45">
        <f t="shared" si="3"/>
        <v>45.098569764970371</v>
      </c>
      <c r="U20" s="45">
        <f t="shared" si="3"/>
        <v>-1.9856788518061361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5.3172874161305304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710992.34486688767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0.69865069113467493</v>
      </c>
      <c r="P21" s="43">
        <v>0.75866123133838315</v>
      </c>
      <c r="Q21" s="38">
        <f t="shared" si="10"/>
        <v>-3.4647603052220144E-2</v>
      </c>
      <c r="R21" s="45">
        <f t="shared" si="11"/>
        <v>41.482925210750736</v>
      </c>
      <c r="S21" s="45">
        <f t="shared" si="3"/>
        <v>40.029735955914916</v>
      </c>
      <c r="T21" s="45">
        <f t="shared" si="3"/>
        <v>43.468086635887545</v>
      </c>
      <c r="U21" s="45">
        <f t="shared" si="3"/>
        <v>-1.9851614251368035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5.4924142730409775</v>
      </c>
      <c r="I22" s="34">
        <f t="shared" si="1"/>
        <v>0.671763</v>
      </c>
      <c r="J22" s="33">
        <f t="shared" si="6"/>
        <v>0.16122312</v>
      </c>
      <c r="K22" s="33">
        <f t="shared" si="7"/>
        <v>750427.25884084601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0.67215923373855435</v>
      </c>
      <c r="P22" s="43">
        <v>0.73196033706195673</v>
      </c>
      <c r="Q22" s="38">
        <f t="shared" si="10"/>
        <v>-3.4675458796624148E-2</v>
      </c>
      <c r="R22" s="45">
        <f t="shared" si="11"/>
        <v>39.951480642896946</v>
      </c>
      <c r="S22" s="45">
        <f t="shared" si="3"/>
        <v>38.511887253966577</v>
      </c>
      <c r="T22" s="45">
        <f t="shared" si="3"/>
        <v>41.938238084623293</v>
      </c>
      <c r="U22" s="45">
        <f t="shared" si="3"/>
        <v>-1.9867574417263481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5.6711561154758288</v>
      </c>
      <c r="I23" s="34">
        <f t="shared" si="1"/>
        <v>0.68610199999999999</v>
      </c>
      <c r="J23" s="33">
        <f t="shared" si="6"/>
        <v>0.16466448</v>
      </c>
      <c r="K23" s="33">
        <f t="shared" si="7"/>
        <v>791388.11250309099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0.64732114117229911</v>
      </c>
      <c r="P23" s="43">
        <v>0.70689272290868621</v>
      </c>
      <c r="Q23" s="38">
        <f t="shared" si="10"/>
        <v>-3.4733489170131859E-2</v>
      </c>
      <c r="R23" s="45">
        <f t="shared" si="11"/>
        <v>38.511887253966577</v>
      </c>
      <c r="S23" s="45">
        <f t="shared" si="3"/>
        <v>37.088769378764887</v>
      </c>
      <c r="T23" s="45">
        <f t="shared" si="3"/>
        <v>40.501969591178479</v>
      </c>
      <c r="U23" s="45">
        <f t="shared" si="3"/>
        <v>-1.9900823372119076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5.8531817743791299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830671.25581751287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0.62401425900674545</v>
      </c>
      <c r="P24" s="43">
        <v>0.68295072140406143</v>
      </c>
      <c r="Q24" s="38">
        <f t="shared" si="10"/>
        <v>-3.4425025607199289E-2</v>
      </c>
      <c r="R24" s="45">
        <f t="shared" si="11"/>
        <v>37.157785274945311</v>
      </c>
      <c r="S24" s="45">
        <f t="shared" si="3"/>
        <v>35.753383397069932</v>
      </c>
      <c r="T24" s="45">
        <f t="shared" si="3"/>
        <v>39.130193951867618</v>
      </c>
      <c r="U24" s="45">
        <f t="shared" si="3"/>
        <v>-1.9724086769223033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6.0381942781082865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871248.80085817492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0.60212434450982077</v>
      </c>
      <c r="P25" s="43">
        <v>0.66041844542374772</v>
      </c>
      <c r="Q25" s="38">
        <f t="shared" si="10"/>
        <v>-3.4139083851006724E-2</v>
      </c>
      <c r="R25" s="45">
        <f t="shared" si="11"/>
        <v>35.883164214265733</v>
      </c>
      <c r="S25" s="45">
        <f t="shared" si="3"/>
        <v>34.499183682493914</v>
      </c>
      <c r="T25" s="45">
        <f t="shared" si="3"/>
        <v>37.839189635371639</v>
      </c>
      <c r="U25" s="45">
        <f t="shared" si="3"/>
        <v>-1.9560254211059107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6.2259273570180511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913102.94811566675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0.58154516770689524</v>
      </c>
      <c r="P26" s="43">
        <v>0.63919334366047953</v>
      </c>
      <c r="Q26" s="38">
        <f t="shared" si="10"/>
        <v>-3.3871577355094384E-2</v>
      </c>
      <c r="R26" s="45">
        <f t="shared" si="11"/>
        <v>34.682382456702889</v>
      </c>
      <c r="S26" s="45">
        <f t="shared" si="3"/>
        <v>33.320083705832751</v>
      </c>
      <c r="T26" s="45">
        <f t="shared" si="3"/>
        <v>36.623080884600689</v>
      </c>
      <c r="U26" s="45">
        <f t="shared" si="3"/>
        <v>-1.9406984278977999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6.4161422075872352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956217.46536421357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0.56217837991109276</v>
      </c>
      <c r="P27" s="43">
        <v>0.61917978733072288</v>
      </c>
      <c r="Q27" s="38">
        <f t="shared" si="10"/>
        <v>-3.3618811008516936E-2</v>
      </c>
      <c r="R27" s="45">
        <f t="shared" si="11"/>
        <v>33.550172590822328</v>
      </c>
      <c r="S27" s="45">
        <f t="shared" si="3"/>
        <v>32.2104485024078</v>
      </c>
      <c r="T27" s="45">
        <f t="shared" si="3"/>
        <v>35.476388573858301</v>
      </c>
      <c r="U27" s="45">
        <f t="shared" si="3"/>
        <v>-1.9262159830359711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6.6086245361292475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1000577.5657762099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0.54393322685532364</v>
      </c>
      <c r="P28" s="43">
        <v>0.6002905043769865</v>
      </c>
      <c r="Q28" s="38">
        <f t="shared" si="10"/>
        <v>-3.3378999435977108E-2</v>
      </c>
      <c r="R28" s="45">
        <f t="shared" si="11"/>
        <v>32.481636590529753</v>
      </c>
      <c r="S28" s="45">
        <f t="shared" si="3"/>
        <v>31.165078235742012</v>
      </c>
      <c r="T28" s="45">
        <v>0</v>
      </c>
      <c r="U28" s="45">
        <f t="shared" si="3"/>
        <v>-1.9124757920510436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6.8031818842000034</v>
      </c>
      <c r="I29" s="34">
        <f t="shared" si="1"/>
        <v>0.75179680000000004</v>
      </c>
      <c r="J29" s="33">
        <f t="shared" si="6"/>
        <v>0.180431232</v>
      </c>
      <c r="K29" s="33">
        <f t="shared" si="7"/>
        <v>1040259.7363443119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0.52672616396260252</v>
      </c>
      <c r="P29" s="43">
        <v>0.58241336561103363</v>
      </c>
      <c r="Q29" s="38">
        <f t="shared" si="10"/>
        <v>-3.3119258616447711E-2</v>
      </c>
      <c r="R29" s="45">
        <f t="shared" si="11"/>
        <v>31.472234042197247</v>
      </c>
      <c r="S29" s="45">
        <f t="shared" si="11"/>
        <v>30.179186154172921</v>
      </c>
      <c r="T29" s="45">
        <f t="shared" si="11"/>
        <v>33.369827781521984</v>
      </c>
      <c r="U29" s="45">
        <f t="shared" si="11"/>
        <v>-1.89759373932474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6.9996412263711933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1080820.4387529308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0.51048041580883896</v>
      </c>
      <c r="P30" s="43">
        <v>0.56550708084037826</v>
      </c>
      <c r="Q30" s="38">
        <f t="shared" si="10"/>
        <v>-3.2871586589825474E-2</v>
      </c>
      <c r="R30" s="45">
        <f t="shared" si="11"/>
        <v>30.517765839421301</v>
      </c>
      <c r="S30" s="45">
        <f t="shared" si="11"/>
        <v>29.248373349929821</v>
      </c>
      <c r="T30" s="45">
        <f t="shared" si="11"/>
        <v>32.401169016917137</v>
      </c>
      <c r="U30" s="45">
        <f t="shared" si="11"/>
        <v>-1.883403177495834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7.1978468242074882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1122243.9673733714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0.49512550986700199</v>
      </c>
      <c r="P31" s="43">
        <v>0.54950207628995551</v>
      </c>
      <c r="Q31" s="38">
        <f t="shared" si="10"/>
        <v>-3.2634073065482938E-2</v>
      </c>
      <c r="R31" s="45">
        <f t="shared" si="11"/>
        <v>29.614355150116502</v>
      </c>
      <c r="S31" s="45">
        <f t="shared" si="11"/>
        <v>28.368602044642213</v>
      </c>
      <c r="T31" s="45">
        <f t="shared" si="11"/>
        <v>31.484149805090233</v>
      </c>
      <c r="U31" s="45">
        <f t="shared" si="11"/>
        <v>-1.869794654973729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7.3976583166582452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1164516.1009306533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0.48059680554222162</v>
      </c>
      <c r="P32" s="43">
        <v>0.53433610063435155</v>
      </c>
      <c r="Q32" s="38">
        <f t="shared" si="10"/>
        <v>-3.2406862218013477E-2</v>
      </c>
      <c r="R32" s="45">
        <f t="shared" si="11"/>
        <v>28.758426975471835</v>
      </c>
      <c r="S32" s="45">
        <f t="shared" si="11"/>
        <v>27.536168605038831</v>
      </c>
      <c r="T32" s="45">
        <f t="shared" si="11"/>
        <v>30.615203407825973</v>
      </c>
      <c r="U32" s="45">
        <f t="shared" si="11"/>
        <v>-1.856776432354138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7.5989490256036385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1207623.9487829609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0.466835032727627</v>
      </c>
      <c r="P33" s="43">
        <v>0.51994979388846863</v>
      </c>
      <c r="Q33" s="38">
        <f t="shared" si="10"/>
        <v>-3.2188086429757456E-2</v>
      </c>
      <c r="R33" s="45">
        <f t="shared" si="11"/>
        <v>27.946687245478877</v>
      </c>
      <c r="S33" s="45">
        <f t="shared" si="11"/>
        <v>26.747677104144685</v>
      </c>
      <c r="T33" s="45">
        <f t="shared" si="11"/>
        <v>29.790928748506296</v>
      </c>
      <c r="U33" s="45">
        <f t="shared" si="11"/>
        <v>-1.8442415030274204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7.8016044552292305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1240475.4189991481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0.45378584912346104</v>
      </c>
      <c r="P34" s="43">
        <v>0.50634423279120966</v>
      </c>
      <c r="Q34" s="38">
        <f t="shared" si="10"/>
        <v>-3.2031773105376637E-2</v>
      </c>
      <c r="R34" s="45">
        <f t="shared" si="11"/>
        <v>27.176102110467237</v>
      </c>
      <c r="S34" s="45">
        <f t="shared" si="11"/>
        <v>26.000013957534666</v>
      </c>
      <c r="T34" s="45">
        <f t="shared" si="11"/>
        <v>29.011387519725975</v>
      </c>
      <c r="U34" s="45">
        <f t="shared" si="11"/>
        <v>-1.8352854092587401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8.0055209647101133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1273561.0435441879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0.44139942194802845</v>
      </c>
      <c r="P35" s="43">
        <v>0.49342037800123489</v>
      </c>
      <c r="Q35" s="38">
        <f t="shared" si="10"/>
        <v>-3.1887642106119052E-2</v>
      </c>
      <c r="R35" s="45">
        <f t="shared" si="11"/>
        <v>26.443877873916211</v>
      </c>
      <c r="S35" s="45">
        <f t="shared" si="11"/>
        <v>25.290323957136227</v>
      </c>
      <c r="T35" s="45">
        <f t="shared" si="11"/>
        <v>28.270905185220489</v>
      </c>
      <c r="U35" s="45">
        <f t="shared" si="11"/>
        <v>-1.8270273113042772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8.2106045949981201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1306866.1801580517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0.42963003709230974</v>
      </c>
      <c r="P36" s="43">
        <v>0.48113354395433222</v>
      </c>
      <c r="Q36" s="38">
        <f t="shared" si="10"/>
        <v>-3.1755909650706737E-2</v>
      </c>
      <c r="R36" s="45">
        <f t="shared" si="11"/>
        <v>25.747441853171065</v>
      </c>
      <c r="S36" s="45">
        <f t="shared" si="11"/>
        <v>24.615987877438357</v>
      </c>
      <c r="T36" s="45">
        <f t="shared" si="11"/>
        <v>27.56692145075532</v>
      </c>
      <c r="U36" s="45">
        <f t="shared" si="11"/>
        <v>-1.8194795975842564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8.4167700320744068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1340377.532212418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0.41843573696717962</v>
      </c>
      <c r="P37" s="43">
        <v>0.46944262577832607</v>
      </c>
      <c r="Q37" s="38">
        <f t="shared" si="10"/>
        <v>-3.1636830098615898E-2</v>
      </c>
      <c r="R37" s="45">
        <f t="shared" si="11"/>
        <v>25.084424338814244</v>
      </c>
      <c r="S37" s="45">
        <f t="shared" si="11"/>
        <v>23.974601725665632</v>
      </c>
      <c r="T37" s="45">
        <f t="shared" si="11"/>
        <v>26.897081180637386</v>
      </c>
      <c r="U37" s="45">
        <f t="shared" si="11"/>
        <v>-1.812656841823143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8.623939690691131</v>
      </c>
      <c r="I38" s="34">
        <f t="shared" si="1"/>
        <v>0.78339000000000003</v>
      </c>
      <c r="J38" s="33">
        <f t="shared" si="6"/>
        <v>0.1880136</v>
      </c>
      <c r="K38" s="33">
        <f t="shared" si="7"/>
        <v>1374083.0062963781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0.40777798706012952</v>
      </c>
      <c r="P38" s="43">
        <v>0.45830981793505249</v>
      </c>
      <c r="Q38" s="38">
        <f t="shared" si="10"/>
        <v>-3.1530708759488602E-2</v>
      </c>
      <c r="R38" s="45">
        <f t="shared" si="11"/>
        <v>24.452641740112796</v>
      </c>
      <c r="S38" s="45">
        <f t="shared" si="11"/>
        <v>23.363957636885718</v>
      </c>
      <c r="T38" s="45">
        <f t="shared" si="11"/>
        <v>26.259218277087669</v>
      </c>
      <c r="U38" s="45">
        <f t="shared" si="11"/>
        <v>-1.8065765369748723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8.8320429042753403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1390495.2786765976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0.39762137040285506</v>
      </c>
      <c r="P39" s="43">
        <v>0.44773723728811032</v>
      </c>
      <c r="Q39" s="38">
        <f t="shared" si="10"/>
        <v>-3.1474797928098819E-2</v>
      </c>
      <c r="R39" s="45">
        <f t="shared" si="11"/>
        <v>23.850080945149021</v>
      </c>
      <c r="S39" s="45">
        <f t="shared" si="11"/>
        <v>22.782026368291621</v>
      </c>
      <c r="T39" s="45">
        <f t="shared" si="11"/>
        <v>25.653454027456188</v>
      </c>
      <c r="U39" s="45">
        <f t="shared" si="11"/>
        <v>-1.8033730823071703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9.0410152082425697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1406253.6033442724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0.38793330863595366</v>
      </c>
      <c r="P40" s="43">
        <v>0.43766005188126783</v>
      </c>
      <c r="Q40" s="38">
        <f t="shared" si="10"/>
        <v>-3.1436677637909471E-2</v>
      </c>
      <c r="R40" s="45">
        <f t="shared" si="11"/>
        <v>23.274884883707784</v>
      </c>
      <c r="S40" s="45">
        <f t="shared" si="11"/>
        <v>22.226941317386114</v>
      </c>
      <c r="T40" s="45">
        <f t="shared" si="11"/>
        <v>25.076073834273291</v>
      </c>
      <c r="U40" s="45">
        <f t="shared" si="11"/>
        <v>-1.8011889505655068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9.2507977054315162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1421343.9876260131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0.37868380805580953</v>
      </c>
      <c r="P41" s="43">
        <v>0.42805090117084349</v>
      </c>
      <c r="Q41" s="38">
        <f t="shared" si="10"/>
        <v>-3.1418907556586884E-2</v>
      </c>
      <c r="R41" s="45">
        <f t="shared" si="11"/>
        <v>22.725339253956722</v>
      </c>
      <c r="S41" s="45">
        <f t="shared" si="11"/>
        <v>21.69698397154005</v>
      </c>
      <c r="T41" s="45">
        <f t="shared" si="11"/>
        <v>24.525510053860842</v>
      </c>
      <c r="U41" s="45">
        <f t="shared" si="11"/>
        <v>-1.8001707999041181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9.461336503707658</v>
      </c>
      <c r="I42" s="34">
        <f t="shared" si="1"/>
        <v>0.74610200000000004</v>
      </c>
      <c r="J42" s="33">
        <f t="shared" si="6"/>
        <v>0.17906448</v>
      </c>
      <c r="K42" s="33">
        <f t="shared" si="7"/>
        <v>1435753.6450351099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0.36984522887767185</v>
      </c>
      <c r="P42" s="43">
        <v>0.41888537198020431</v>
      </c>
      <c r="Q42" s="38">
        <f t="shared" si="10"/>
        <v>-3.1424715271482662E-2</v>
      </c>
      <c r="R42" s="45">
        <f t="shared" si="11"/>
        <v>22.199860356776998</v>
      </c>
      <c r="S42" s="45">
        <f t="shared" si="11"/>
        <v>21.190570687740554</v>
      </c>
      <c r="T42" s="45">
        <f t="shared" si="11"/>
        <v>24.000363914233258</v>
      </c>
      <c r="U42" s="45">
        <f t="shared" si="11"/>
        <v>-1.8005035574562616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9.6725822169881592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1449470.8730506853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0.36139207590115008</v>
      </c>
      <c r="P43" s="43">
        <v>0.41014166782073264</v>
      </c>
      <c r="Q43" s="38">
        <f t="shared" si="10"/>
        <v>-3.1457859764923046E-2</v>
      </c>
      <c r="R43" s="45">
        <f t="shared" si="11"/>
        <v>21.696983971540053</v>
      </c>
      <c r="S43" s="45">
        <f t="shared" si="11"/>
        <v>20.706240698607406</v>
      </c>
      <c r="T43" s="45">
        <f t="shared" si="11"/>
        <v>23.499386568584548</v>
      </c>
      <c r="U43" s="45">
        <f t="shared" si="11"/>
        <v>-1.8024025970444946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9.8844895220153148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1431204.2547330251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0.35330080878590464</v>
      </c>
      <c r="P44" s="43">
        <v>0.4012313592936626</v>
      </c>
      <c r="Q44" s="38">
        <f t="shared" si="10"/>
        <v>-3.0953559036449863E-2</v>
      </c>
      <c r="R44" s="45">
        <f t="shared" si="11"/>
        <v>21.2153552021264</v>
      </c>
      <c r="S44" s="45">
        <f t="shared" si="11"/>
        <v>20.24264524199085</v>
      </c>
      <c r="T44" s="45">
        <f t="shared" si="11"/>
        <v>22.988863495824006</v>
      </c>
      <c r="U44" s="45">
        <f t="shared" si="11"/>
        <v>-1.7735082936976083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10.097016764158417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1410879.4953895274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0.3455496702116998</v>
      </c>
      <c r="P45" s="43">
        <v>0.39270630985171934</v>
      </c>
      <c r="Q45" s="38">
        <f t="shared" si="10"/>
        <v>-3.0485577419187615E-2</v>
      </c>
      <c r="R45" s="45">
        <f t="shared" si="11"/>
        <v>20.753719220521525</v>
      </c>
      <c r="S45" s="45">
        <f t="shared" si="11"/>
        <v>19.798537715267862</v>
      </c>
      <c r="T45" s="45">
        <f t="shared" si="11"/>
        <v>22.500414142660301</v>
      </c>
      <c r="U45" s="45">
        <f t="shared" si="11"/>
        <v>-1.7466949221387749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10.310125606363489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1388482.0202989778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0.33811853029081335</v>
      </c>
      <c r="P46" s="43">
        <v>0.38455543523431812</v>
      </c>
      <c r="Q46" s="38">
        <f t="shared" si="10"/>
        <v>-3.00631321557005E-2</v>
      </c>
      <c r="R46" s="45">
        <f t="shared" si="11"/>
        <v>20.310912836277229</v>
      </c>
      <c r="S46" s="45">
        <f t="shared" si="11"/>
        <v>19.372764760829888</v>
      </c>
      <c r="T46" s="45">
        <f t="shared" si="11"/>
        <v>22.033403427742901</v>
      </c>
      <c r="U46" s="45">
        <f t="shared" si="11"/>
        <v>-1.7224905914656712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10.52378071610762</v>
      </c>
      <c r="I47" s="34">
        <f t="shared" si="1"/>
        <v>0.6372544</v>
      </c>
      <c r="J47" s="33">
        <f t="shared" si="6"/>
        <v>0.15294105599999999</v>
      </c>
      <c r="K47" s="33">
        <f t="shared" si="7"/>
        <v>1363998.4201982506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0.33098874570976722</v>
      </c>
      <c r="P47" s="43">
        <v>0.37677279320459406</v>
      </c>
      <c r="Q47" s="38">
        <f t="shared" si="10"/>
        <v>-2.9699117068796188E-2</v>
      </c>
      <c r="R47" s="45">
        <f t="shared" si="11"/>
        <v>19.885856822671617</v>
      </c>
      <c r="S47" s="45">
        <f t="shared" si="11"/>
        <v>18.964258195498495</v>
      </c>
      <c r="T47" s="45">
        <f t="shared" si="11"/>
        <v>21.587490885978582</v>
      </c>
      <c r="U47" s="45">
        <f t="shared" si="11"/>
        <v>-1.7016340633069662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10.737949485859748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1337416.3404415711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0.32414303219298324</v>
      </c>
      <c r="P48" s="43">
        <v>0.36936055971749659</v>
      </c>
      <c r="Q48" s="38">
        <f t="shared" si="10"/>
        <v>-2.9413200601880352E-2</v>
      </c>
      <c r="R48" s="45">
        <f t="shared" si="11"/>
        <v>19.477548933942966</v>
      </c>
      <c r="S48" s="45">
        <f t="shared" si="11"/>
        <v>18.572027703231115</v>
      </c>
      <c r="T48" s="45">
        <f t="shared" si="11"/>
        <v>21.162801190402362</v>
      </c>
      <c r="U48" s="45">
        <f t="shared" si="11"/>
        <v>-1.6852522564593968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10.952601783113597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1091321.1029256603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0.31756534899749811</v>
      </c>
      <c r="P49" s="43">
        <v>0.35947124894610383</v>
      </c>
      <c r="Q49" s="38">
        <f t="shared" si="10"/>
        <v>-2.6374156729619513E-2</v>
      </c>
      <c r="R49" s="45">
        <f t="shared" si="11"/>
        <v>19.085057552084535</v>
      </c>
      <c r="S49" s="45">
        <f t="shared" si="11"/>
        <v>18.195154217155689</v>
      </c>
      <c r="T49" s="45">
        <f t="shared" si="11"/>
        <v>20.596185420908292</v>
      </c>
      <c r="U49" s="45">
        <f t="shared" si="11"/>
        <v>-1.5111278688237559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11.167709726550072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834565.90068325261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0.31124079426150975</v>
      </c>
      <c r="P50" s="43">
        <v>0.34964536182999251</v>
      </c>
      <c r="Q50" s="38">
        <f t="shared" si="10"/>
        <v>-2.3137614399886486E-2</v>
      </c>
      <c r="R50" s="45">
        <f t="shared" si="11"/>
        <v>18.707515906068526</v>
      </c>
      <c r="S50" s="45">
        <f t="shared" si="11"/>
        <v>17.832783923484079</v>
      </c>
      <c r="T50" s="45">
        <f t="shared" si="11"/>
        <v>20.033203559183139</v>
      </c>
      <c r="U50" s="45">
        <f t="shared" si="11"/>
        <v>-1.3256876531146147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11.383247485314971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567115.39625693229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0.30515551013786879</v>
      </c>
      <c r="P51" s="43">
        <v>0.33965929059893768</v>
      </c>
      <c r="Q51" s="38">
        <f t="shared" si="10"/>
        <v>-1.9494053879885731E-2</v>
      </c>
      <c r="R51" s="45">
        <f t="shared" si="11"/>
        <v>18.344116810808607</v>
      </c>
      <c r="S51" s="45">
        <f t="shared" si="11"/>
        <v>17.484122826061487</v>
      </c>
      <c r="T51" s="45">
        <f t="shared" si="11"/>
        <v>19.461043823726691</v>
      </c>
      <c r="U51" s="45">
        <f t="shared" si="11"/>
        <v>-1.1169270129180799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11.599191098771007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288936.87257197441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0.29929659674528747</v>
      </c>
      <c r="P52" s="43">
        <v>0.3287630104889972</v>
      </c>
      <c r="Q52" s="38">
        <f t="shared" si="10"/>
        <v>-1.470658206702985E-2</v>
      </c>
      <c r="R52" s="45">
        <f t="shared" si="11"/>
        <v>17.99410787753116</v>
      </c>
      <c r="S52" s="45">
        <f t="shared" si="11"/>
        <v>17.148431816133904</v>
      </c>
      <c r="T52" s="45">
        <f t="shared" si="11"/>
        <v>18.836732961034755</v>
      </c>
      <c r="U52" s="45">
        <f t="shared" si="11"/>
        <v>-0.84262508350359278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11.707308084468414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145815.03810732573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0.29644824043309959</v>
      </c>
      <c r="P53" s="43">
        <v>0.32184848374815761</v>
      </c>
      <c r="Q53" s="38">
        <f t="shared" si="10"/>
        <v>-1.0762682082999853E-2</v>
      </c>
      <c r="R53" s="45">
        <f t="shared" si="11"/>
        <v>17.823903501857338</v>
      </c>
      <c r="S53" s="45">
        <f t="shared" si="11"/>
        <v>16.985233020896089</v>
      </c>
      <c r="T53" s="45">
        <f t="shared" si="11"/>
        <v>18.440559761454299</v>
      </c>
      <c r="U53" s="45">
        <f t="shared" si="11"/>
        <v>-0.61665625959696113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11.815518314408305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0.2936520340642878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16.825022197315572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>2*PI()*(1-0.83*L13)*(Q13+2.05*M13)</f>
        <v>4.4221866942113101E-2</v>
      </c>
      <c r="G57" s="32">
        <f>2*(1+2*L13)*((0.044/(K13^(1/6)))-(5/(K13^(2/3))))</f>
        <v>1.1777553137088493E-2</v>
      </c>
      <c r="H57" s="32">
        <f>G57/F57</f>
        <v>0.26632871815442427</v>
      </c>
      <c r="I57" s="32">
        <f t="shared" ref="I57:I98" si="36">($B$2*$B$6)/(2*G13*TAN(O13))-0.5</f>
        <v>6.1138792707153549</v>
      </c>
      <c r="J57" s="30">
        <f t="shared" ref="J57:J98" si="37">(2/PI())*ACOS((COSH((G13*I57)/$B$6))/COSH(I57))</f>
        <v>0.99480237917776715</v>
      </c>
      <c r="K57" s="4">
        <f t="shared" ref="K57:K98" si="38">(($B$2*J13*F57*COS(P13))/(8*PI()*J57*G13*(SIN(P13)^2)))*(1-H57*TAN(P13))</f>
        <v>1.4912982549698929E-2</v>
      </c>
      <c r="L57" s="31">
        <f>K57/(1-K57)</f>
        <v>1.5138746410746712E-2</v>
      </c>
      <c r="M57" s="4">
        <f t="shared" ref="M57:M98" si="39">(($B$2*J13*F57)/(8*PI()*J57*G13*COS(P13)))*(1+H57*_xlfn.COT(P13))</f>
        <v>8.6531811354090701E-2</v>
      </c>
      <c r="N57" s="4">
        <f t="shared" ref="N57:N98" si="40">M57/(1+M57)</f>
        <v>7.9640384616305335E-2</v>
      </c>
      <c r="O57" s="46">
        <f>TAN(P13)-((1+L57)/(1-N57))*TAN(O13)</f>
        <v>-1.1382596287745628E-7</v>
      </c>
      <c r="P57" s="31">
        <f>ABS(O57)</f>
        <v>1.1382596287745628E-7</v>
      </c>
      <c r="Q57" s="4">
        <f>0.5*$B$9*(H13^2)*J13*F57</f>
        <v>48.390098203694443</v>
      </c>
      <c r="R57" s="32">
        <f t="shared" ref="R57:R98" si="41">0.5*$B$9*(H13^2)*J13*G57</f>
        <v>12.887672825956651</v>
      </c>
      <c r="S57" s="32">
        <f t="shared" ref="S57:S98" si="42">$B$2*(Q57*COS(P13)-R57*SIN(P13))</f>
        <v>55.330260690155747</v>
      </c>
      <c r="T57" s="32">
        <f t="shared" ref="T57:T98" si="43">$B$2*(Q57*SIN(P13)+R57*COS(P13))*G13</f>
        <v>4.6203373399422247</v>
      </c>
    </row>
    <row r="58" spans="1:32">
      <c r="F58" s="32">
        <f t="shared" ref="F58:F98" si="44">2*PI()*(1-0.83*L14)*(Q14+2.05*M14)</f>
        <v>4.9796902179784518E-2</v>
      </c>
      <c r="G58" s="32">
        <f t="shared" ref="G58:G98" si="45">2*(1+2*L14)*((0.044/(K14^(1/6)))-(5/(K14^(2/3))))</f>
        <v>1.1565721537732925E-2</v>
      </c>
      <c r="H58" s="32">
        <f t="shared" ref="H58:H98" si="46">G58/F58</f>
        <v>0.23225785202413915</v>
      </c>
      <c r="I58" s="32">
        <f t="shared" si="36"/>
        <v>6.1138792707153549</v>
      </c>
      <c r="J58" s="30">
        <f t="shared" si="37"/>
        <v>0.99422796322904805</v>
      </c>
      <c r="K58" s="4">
        <f t="shared" si="38"/>
        <v>2.0503680330290295E-2</v>
      </c>
      <c r="L58" s="31">
        <f t="shared" ref="L58:L98" si="47">K58/(1-K58)</f>
        <v>2.0932881439722224E-2</v>
      </c>
      <c r="M58" s="4">
        <f t="shared" si="39"/>
        <v>8.4697049192181129E-2</v>
      </c>
      <c r="N58" s="4">
        <f t="shared" si="40"/>
        <v>7.80835987848022E-2</v>
      </c>
      <c r="O58" s="46">
        <f t="shared" ref="O58:O98" si="48">TAN(P14)-((1+L58)/(1-N58))*TAN(O14)</f>
        <v>-3.2458178713667962E-6</v>
      </c>
      <c r="P58" s="31">
        <f t="shared" ref="P58:P98" si="49">ABS(O58)</f>
        <v>3.2458178713667962E-6</v>
      </c>
      <c r="Q58" s="4">
        <f t="shared" ref="Q58:Q98" si="50">0.5*$B$9*(H14^2)*J14*F58</f>
        <v>59.51282419722336</v>
      </c>
      <c r="R58" s="32">
        <f t="shared" si="41"/>
        <v>13.822320715937312</v>
      </c>
      <c r="S58" s="32">
        <f t="shared" si="42"/>
        <v>84.498947622211659</v>
      </c>
      <c r="T58" s="32">
        <f t="shared" si="43"/>
        <v>6.0539092840476583</v>
      </c>
    </row>
    <row r="59" spans="1:32">
      <c r="F59" s="32">
        <f t="shared" si="44"/>
        <v>5.514088426352997E-2</v>
      </c>
      <c r="G59" s="32">
        <f t="shared" si="45"/>
        <v>1.1352976014326246E-2</v>
      </c>
      <c r="H59" s="32">
        <f t="shared" si="46"/>
        <v>0.20589035097928368</v>
      </c>
      <c r="I59" s="32">
        <f t="shared" si="36"/>
        <v>6.1138792707153549</v>
      </c>
      <c r="J59" s="30">
        <f t="shared" si="37"/>
        <v>0.99356712944230974</v>
      </c>
      <c r="K59" s="4">
        <f t="shared" si="38"/>
        <v>2.6224058435586287E-2</v>
      </c>
      <c r="L59" s="31">
        <f t="shared" si="47"/>
        <v>2.6930279663159667E-2</v>
      </c>
      <c r="M59" s="4">
        <f t="shared" si="39"/>
        <v>8.3012908577016667E-2</v>
      </c>
      <c r="N59" s="4">
        <f t="shared" si="40"/>
        <v>7.6649971500421271E-2</v>
      </c>
      <c r="O59" s="46">
        <f t="shared" si="48"/>
        <v>-2.8628958759213674E-8</v>
      </c>
      <c r="P59" s="31">
        <f t="shared" si="49"/>
        <v>2.8628958759213674E-8</v>
      </c>
      <c r="Q59" s="4">
        <f t="shared" si="50"/>
        <v>72.052237594714725</v>
      </c>
      <c r="R59" s="32">
        <f t="shared" si="41"/>
        <v>14.834860487218554</v>
      </c>
      <c r="S59" s="32">
        <f t="shared" si="42"/>
        <v>119.11172827260923</v>
      </c>
      <c r="T59" s="32">
        <f t="shared" si="43"/>
        <v>7.7491785234745185</v>
      </c>
    </row>
    <row r="60" spans="1:32">
      <c r="F60" s="32">
        <f t="shared" si="44"/>
        <v>6.0248068107861728E-2</v>
      </c>
      <c r="G60" s="32">
        <f t="shared" si="45"/>
        <v>1.1139699107346119E-2</v>
      </c>
      <c r="H60" s="32">
        <f t="shared" si="46"/>
        <v>0.18489720014594971</v>
      </c>
      <c r="I60" s="32">
        <f t="shared" si="36"/>
        <v>6.113879270715354</v>
      </c>
      <c r="J60" s="30">
        <f t="shared" si="37"/>
        <v>0.99280998135519138</v>
      </c>
      <c r="K60" s="4">
        <f t="shared" si="38"/>
        <v>3.2092841012742603E-2</v>
      </c>
      <c r="L60" s="31">
        <f t="shared" si="47"/>
        <v>3.3156941463602818E-2</v>
      </c>
      <c r="M60" s="4">
        <f t="shared" si="39"/>
        <v>8.14892241611722E-2</v>
      </c>
      <c r="N60" s="4">
        <f t="shared" si="40"/>
        <v>7.5349085631784357E-2</v>
      </c>
      <c r="O60" s="46">
        <f t="shared" si="48"/>
        <v>-6.7678301687301712E-6</v>
      </c>
      <c r="P60" s="31">
        <f t="shared" si="49"/>
        <v>6.7678301687301712E-6</v>
      </c>
      <c r="Q60" s="4">
        <f t="shared" si="50"/>
        <v>86.126763177516494</v>
      </c>
      <c r="R60" s="32">
        <f t="shared" si="41"/>
        <v>15.92459736915608</v>
      </c>
      <c r="S60" s="32">
        <f t="shared" si="42"/>
        <v>159.61518476454597</v>
      </c>
      <c r="T60" s="32">
        <f t="shared" si="43"/>
        <v>9.7304785592099154</v>
      </c>
    </row>
    <row r="61" spans="1:32">
      <c r="F61" s="32">
        <f t="shared" si="44"/>
        <v>6.511547025574535E-2</v>
      </c>
      <c r="G61" s="32">
        <f t="shared" si="45"/>
        <v>1.0926251845816677E-2</v>
      </c>
      <c r="H61" s="32">
        <f t="shared" si="46"/>
        <v>0.16779809472162444</v>
      </c>
      <c r="I61" s="32">
        <f t="shared" si="36"/>
        <v>6.1138792707153549</v>
      </c>
      <c r="J61" s="30">
        <f t="shared" si="37"/>
        <v>0.99194517909187163</v>
      </c>
      <c r="K61" s="4">
        <f t="shared" si="38"/>
        <v>3.8116757755326226E-2</v>
      </c>
      <c r="L61" s="31">
        <f t="shared" si="47"/>
        <v>3.9627218857016415E-2</v>
      </c>
      <c r="M61" s="4">
        <f t="shared" si="39"/>
        <v>8.0118220301956616E-2</v>
      </c>
      <c r="N61" s="4">
        <f t="shared" si="40"/>
        <v>7.4175417834872609E-2</v>
      </c>
      <c r="O61" s="46">
        <f t="shared" si="48"/>
        <v>-7.7930305319995341E-6</v>
      </c>
      <c r="P61" s="31">
        <f t="shared" si="49"/>
        <v>7.7930305319995341E-6</v>
      </c>
      <c r="Q61" s="4">
        <f t="shared" si="50"/>
        <v>101.85154149958866</v>
      </c>
      <c r="R61" s="32">
        <f t="shared" si="41"/>
        <v>17.09049460809144</v>
      </c>
      <c r="S61" s="32">
        <f t="shared" si="42"/>
        <v>206.44647026395904</v>
      </c>
      <c r="T61" s="32">
        <f t="shared" si="43"/>
        <v>12.022650900225726</v>
      </c>
    </row>
    <row r="62" spans="1:32">
      <c r="F62" s="32">
        <f t="shared" si="44"/>
        <v>6.9751295015412135E-2</v>
      </c>
      <c r="G62" s="32">
        <f t="shared" si="45"/>
        <v>1.0712966928633053E-2</v>
      </c>
      <c r="H62" s="32">
        <f t="shared" si="46"/>
        <v>0.15358807211057418</v>
      </c>
      <c r="I62" s="32">
        <f t="shared" si="36"/>
        <v>6.1138792707153549</v>
      </c>
      <c r="J62" s="30">
        <f t="shared" si="37"/>
        <v>0.99095976891518422</v>
      </c>
      <c r="K62" s="4">
        <f t="shared" si="38"/>
        <v>4.4300971628906581E-2</v>
      </c>
      <c r="L62" s="31">
        <f t="shared" si="47"/>
        <v>4.6354521992570993E-2</v>
      </c>
      <c r="M62" s="4">
        <f t="shared" si="39"/>
        <v>7.8894048142107945E-2</v>
      </c>
      <c r="N62" s="4">
        <f t="shared" si="40"/>
        <v>7.3124926657966244E-2</v>
      </c>
      <c r="O62" s="46">
        <f t="shared" si="48"/>
        <v>-5.2775153136508379E-9</v>
      </c>
      <c r="P62" s="31">
        <f t="shared" si="49"/>
        <v>5.2775153136508379E-9</v>
      </c>
      <c r="Q62" s="4">
        <f t="shared" si="50"/>
        <v>119.35294208987619</v>
      </c>
      <c r="R62" s="32">
        <f t="shared" si="41"/>
        <v>18.331188276309092</v>
      </c>
      <c r="S62" s="32">
        <f t="shared" si="42"/>
        <v>260.0702029951517</v>
      </c>
      <c r="T62" s="32">
        <f t="shared" si="43"/>
        <v>14.652575170535705</v>
      </c>
    </row>
    <row r="63" spans="1:32">
      <c r="F63" s="32">
        <f t="shared" si="44"/>
        <v>7.0381435967322908E-2</v>
      </c>
      <c r="G63" s="32">
        <f t="shared" si="45"/>
        <v>1.0542223530204295E-2</v>
      </c>
      <c r="H63" s="32">
        <f t="shared" si="46"/>
        <v>0.14978699120459688</v>
      </c>
      <c r="I63" s="32">
        <f t="shared" si="36"/>
        <v>6.1138792707153549</v>
      </c>
      <c r="J63" s="30">
        <f t="shared" si="37"/>
        <v>0.98983898831476014</v>
      </c>
      <c r="K63" s="4">
        <f t="shared" si="38"/>
        <v>4.8045916295318798E-2</v>
      </c>
      <c r="L63" s="31">
        <f t="shared" si="47"/>
        <v>5.0470833748977109E-2</v>
      </c>
      <c r="M63" s="4">
        <f t="shared" si="39"/>
        <v>7.4139768398920447E-2</v>
      </c>
      <c r="N63" s="4">
        <f t="shared" si="40"/>
        <v>6.9022459255401084E-2</v>
      </c>
      <c r="O63" s="46">
        <f t="shared" si="48"/>
        <v>-2.057353332363121E-6</v>
      </c>
      <c r="P63" s="31">
        <f t="shared" si="49"/>
        <v>2.057353332363121E-6</v>
      </c>
      <c r="Q63" s="4">
        <f t="shared" si="50"/>
        <v>131.66430728080863</v>
      </c>
      <c r="R63" s="32">
        <f t="shared" si="41"/>
        <v>19.721600436629824</v>
      </c>
      <c r="S63" s="32">
        <f t="shared" si="42"/>
        <v>302.7330264046563</v>
      </c>
      <c r="T63" s="32">
        <f t="shared" si="43"/>
        <v>16.82356616609114</v>
      </c>
    </row>
    <row r="64" spans="1:32">
      <c r="F64" s="32">
        <f t="shared" si="44"/>
        <v>7.0717463042880513E-2</v>
      </c>
      <c r="G64" s="32">
        <f t="shared" si="45"/>
        <v>1.0371812264169975E-2</v>
      </c>
      <c r="H64" s="32">
        <f t="shared" si="46"/>
        <v>0.14666550266206357</v>
      </c>
      <c r="I64" s="32">
        <f t="shared" si="36"/>
        <v>6.1138792707153549</v>
      </c>
      <c r="J64" s="30">
        <f t="shared" si="37"/>
        <v>0.98856604357852829</v>
      </c>
      <c r="K64" s="4">
        <f t="shared" si="38"/>
        <v>5.1677009027616107E-2</v>
      </c>
      <c r="L64" s="31">
        <f t="shared" si="47"/>
        <v>5.4493046693540506E-2</v>
      </c>
      <c r="M64" s="4">
        <f t="shared" si="39"/>
        <v>6.9931027292489831E-2</v>
      </c>
      <c r="N64" s="4">
        <f t="shared" si="40"/>
        <v>6.5360313430159647E-2</v>
      </c>
      <c r="O64" s="46">
        <f t="shared" si="48"/>
        <v>-5.3546537426285568E-8</v>
      </c>
      <c r="P64" s="31">
        <f t="shared" si="49"/>
        <v>5.3546537426285568E-8</v>
      </c>
      <c r="Q64" s="4">
        <f t="shared" si="50"/>
        <v>144.52409933120106</v>
      </c>
      <c r="R64" s="32">
        <f t="shared" si="41"/>
        <v>21.196699675192612</v>
      </c>
      <c r="S64" s="32">
        <f t="shared" si="42"/>
        <v>348.01566038535043</v>
      </c>
      <c r="T64" s="32">
        <f t="shared" si="43"/>
        <v>19.148607366059441</v>
      </c>
    </row>
    <row r="65" spans="6:20">
      <c r="F65" s="32">
        <f t="shared" si="44"/>
        <v>7.0805180276211077E-2</v>
      </c>
      <c r="G65" s="32">
        <f t="shared" si="45"/>
        <v>1.0201958165068874E-2</v>
      </c>
      <c r="H65" s="32">
        <f t="shared" si="46"/>
        <v>0.14408491194106174</v>
      </c>
      <c r="I65" s="32">
        <f t="shared" si="36"/>
        <v>6.113879270715354</v>
      </c>
      <c r="J65" s="30">
        <f t="shared" si="37"/>
        <v>0.98712185632312111</v>
      </c>
      <c r="K65" s="4">
        <f t="shared" si="38"/>
        <v>5.5206137741071415E-2</v>
      </c>
      <c r="L65" s="31">
        <f t="shared" si="47"/>
        <v>5.8431939438173146E-2</v>
      </c>
      <c r="M65" s="4">
        <f t="shared" si="39"/>
        <v>6.6183469812757939E-2</v>
      </c>
      <c r="N65" s="4">
        <f t="shared" si="40"/>
        <v>6.2075122796999484E-2</v>
      </c>
      <c r="O65" s="46">
        <f t="shared" si="48"/>
        <v>-1.294748132929513E-6</v>
      </c>
      <c r="P65" s="31">
        <f t="shared" si="49"/>
        <v>1.294748132929513E-6</v>
      </c>
      <c r="Q65" s="4">
        <f t="shared" si="50"/>
        <v>157.93271641685411</v>
      </c>
      <c r="R65" s="32">
        <f t="shared" si="41"/>
        <v>22.755721537535095</v>
      </c>
      <c r="S65" s="32">
        <f t="shared" si="42"/>
        <v>395.86428485291606</v>
      </c>
      <c r="T65" s="32">
        <f t="shared" si="43"/>
        <v>21.628515659302437</v>
      </c>
    </row>
    <row r="66" spans="6:20">
      <c r="F66" s="32">
        <f t="shared" si="44"/>
        <v>7.0679589006538271E-2</v>
      </c>
      <c r="G66" s="32">
        <f t="shared" si="45"/>
        <v>1.0032856769983913E-2</v>
      </c>
      <c r="H66" s="32">
        <f t="shared" si="46"/>
        <v>0.14194843109593938</v>
      </c>
      <c r="I66" s="32">
        <f t="shared" si="36"/>
        <v>6.113879270715354</v>
      </c>
      <c r="J66" s="30">
        <f t="shared" si="37"/>
        <v>0.98548477490753794</v>
      </c>
      <c r="K66" s="4">
        <f t="shared" si="38"/>
        <v>5.8639312140791072E-2</v>
      </c>
      <c r="L66" s="31">
        <f t="shared" si="47"/>
        <v>6.2292076668450429E-2</v>
      </c>
      <c r="M66" s="4">
        <f t="shared" si="39"/>
        <v>6.2825751339160449E-2</v>
      </c>
      <c r="N66" s="4">
        <f t="shared" si="40"/>
        <v>5.9111995790467074E-2</v>
      </c>
      <c r="O66" s="46">
        <f t="shared" si="48"/>
        <v>-5.5606697380028436E-7</v>
      </c>
      <c r="P66" s="31">
        <f t="shared" si="49"/>
        <v>5.5606697380028436E-7</v>
      </c>
      <c r="Q66" s="4">
        <f t="shared" si="50"/>
        <v>171.87705959599572</v>
      </c>
      <c r="R66" s="32">
        <f t="shared" si="41"/>
        <v>24.397678951034866</v>
      </c>
      <c r="S66" s="32">
        <f t="shared" si="42"/>
        <v>446.1910649717625</v>
      </c>
      <c r="T66" s="32">
        <f t="shared" si="43"/>
        <v>24.262673716855215</v>
      </c>
    </row>
    <row r="67" spans="6:20">
      <c r="F67" s="32">
        <f t="shared" si="44"/>
        <v>7.0374425962527409E-2</v>
      </c>
      <c r="G67" s="32">
        <f t="shared" si="45"/>
        <v>9.8646757794236331E-3</v>
      </c>
      <c r="H67" s="32">
        <f t="shared" si="46"/>
        <v>0.14017415622937118</v>
      </c>
      <c r="I67" s="32">
        <f t="shared" si="36"/>
        <v>6.1138792707153549</v>
      </c>
      <c r="J67" s="30">
        <f t="shared" si="37"/>
        <v>0.98363024600368743</v>
      </c>
      <c r="K67" s="4">
        <f t="shared" si="38"/>
        <v>6.1985126143791501E-2</v>
      </c>
      <c r="L67" s="31">
        <f t="shared" si="47"/>
        <v>6.608117618537189E-2</v>
      </c>
      <c r="M67" s="4">
        <f t="shared" si="39"/>
        <v>5.9803086634388165E-2</v>
      </c>
      <c r="N67" s="4">
        <f t="shared" si="40"/>
        <v>5.6428488828339382E-2</v>
      </c>
      <c r="O67" s="46">
        <f t="shared" si="48"/>
        <v>-1.2825745754341256E-7</v>
      </c>
      <c r="P67" s="31">
        <f t="shared" si="49"/>
        <v>1.2825745754341256E-7</v>
      </c>
      <c r="Q67" s="4">
        <f t="shared" si="50"/>
        <v>186.34940144169917</v>
      </c>
      <c r="R67" s="32">
        <f t="shared" si="41"/>
        <v>26.12137011093855</v>
      </c>
      <c r="S67" s="32">
        <f t="shared" si="42"/>
        <v>498.92752206529462</v>
      </c>
      <c r="T67" s="32">
        <f t="shared" si="43"/>
        <v>27.05114660805037</v>
      </c>
    </row>
    <row r="68" spans="6:20">
      <c r="F68" s="32">
        <f t="shared" si="44"/>
        <v>6.9688879248906613E-2</v>
      </c>
      <c r="G68" s="32">
        <f t="shared" si="45"/>
        <v>9.7312961688206991E-3</v>
      </c>
      <c r="H68" s="32">
        <f t="shared" si="46"/>
        <v>0.1396391543916726</v>
      </c>
      <c r="I68" s="32">
        <f t="shared" si="36"/>
        <v>6.113879270715354</v>
      </c>
      <c r="J68" s="30">
        <f t="shared" si="37"/>
        <v>0.98153044082015217</v>
      </c>
      <c r="K68" s="4">
        <f t="shared" si="38"/>
        <v>6.482203084787648E-2</v>
      </c>
      <c r="L68" s="31">
        <f t="shared" si="47"/>
        <v>6.931518169386218E-2</v>
      </c>
      <c r="M68" s="4">
        <f t="shared" si="39"/>
        <v>5.6710237055317074E-2</v>
      </c>
      <c r="N68" s="4">
        <f t="shared" si="40"/>
        <v>5.3666781173000402E-2</v>
      </c>
      <c r="O68" s="46">
        <f t="shared" si="48"/>
        <v>-8.9010384729526493E-8</v>
      </c>
      <c r="P68" s="31">
        <f t="shared" si="49"/>
        <v>8.9010384729526493E-8</v>
      </c>
      <c r="Q68" s="4">
        <f t="shared" si="50"/>
        <v>199.91099742678321</v>
      </c>
      <c r="R68" s="32">
        <f t="shared" si="41"/>
        <v>27.915402634271842</v>
      </c>
      <c r="S68" s="32">
        <f t="shared" si="42"/>
        <v>549.82706034977684</v>
      </c>
      <c r="T68" s="32">
        <f t="shared" si="43"/>
        <v>29.799531347634716</v>
      </c>
    </row>
    <row r="69" spans="6:20">
      <c r="F69" s="32">
        <f t="shared" si="44"/>
        <v>6.8863733627936144E-2</v>
      </c>
      <c r="G69" s="32">
        <f t="shared" si="45"/>
        <v>9.5987151734594489E-3</v>
      </c>
      <c r="H69" s="32">
        <f t="shared" si="46"/>
        <v>0.13938708617398449</v>
      </c>
      <c r="I69" s="32">
        <f t="shared" si="36"/>
        <v>6.1138792707153558</v>
      </c>
      <c r="J69" s="30">
        <f t="shared" si="37"/>
        <v>0.9791538295350094</v>
      </c>
      <c r="K69" s="4">
        <f t="shared" si="38"/>
        <v>6.7546404531348136E-2</v>
      </c>
      <c r="L69" s="31">
        <f t="shared" si="47"/>
        <v>7.2439427398421102E-2</v>
      </c>
      <c r="M69" s="4">
        <f t="shared" si="39"/>
        <v>5.3906144305314131E-2</v>
      </c>
      <c r="N69" s="4">
        <f t="shared" si="40"/>
        <v>5.1148904099848999E-2</v>
      </c>
      <c r="O69" s="46">
        <f t="shared" si="48"/>
        <v>-3.1703080838330067E-7</v>
      </c>
      <c r="P69" s="31">
        <f t="shared" si="49"/>
        <v>3.1703080838330067E-7</v>
      </c>
      <c r="Q69" s="4">
        <f t="shared" si="50"/>
        <v>213.74297640154953</v>
      </c>
      <c r="R69" s="32">
        <f t="shared" si="41"/>
        <v>29.793010670766719</v>
      </c>
      <c r="S69" s="32">
        <f t="shared" si="42"/>
        <v>602.09598053565162</v>
      </c>
      <c r="T69" s="32">
        <f t="shared" si="43"/>
        <v>32.66179855908063</v>
      </c>
    </row>
    <row r="70" spans="6:20">
      <c r="F70" s="32">
        <f t="shared" si="44"/>
        <v>6.7920547242363127E-2</v>
      </c>
      <c r="G70" s="32">
        <f t="shared" si="45"/>
        <v>9.4670213688638361E-3</v>
      </c>
      <c r="H70" s="32">
        <f t="shared" si="46"/>
        <v>0.13938376166320263</v>
      </c>
      <c r="I70" s="32">
        <f t="shared" si="36"/>
        <v>6.1138792707153549</v>
      </c>
      <c r="J70" s="30">
        <f t="shared" si="37"/>
        <v>0.97646469633932464</v>
      </c>
      <c r="K70" s="4">
        <f t="shared" si="38"/>
        <v>7.0164858563291757E-2</v>
      </c>
      <c r="L70" s="31">
        <f t="shared" si="47"/>
        <v>7.5459460969477379E-2</v>
      </c>
      <c r="M70" s="4">
        <f t="shared" si="39"/>
        <v>5.1354488940313026E-2</v>
      </c>
      <c r="N70" s="4">
        <f t="shared" si="40"/>
        <v>4.8846026226676907E-2</v>
      </c>
      <c r="O70" s="46">
        <f t="shared" si="48"/>
        <v>-6.6651192087707756E-7</v>
      </c>
      <c r="P70" s="31">
        <f t="shared" si="49"/>
        <v>6.6651192087707756E-7</v>
      </c>
      <c r="Q70" s="4">
        <f t="shared" si="50"/>
        <v>227.81220212170732</v>
      </c>
      <c r="R70" s="32">
        <f t="shared" si="41"/>
        <v>31.753321684501394</v>
      </c>
      <c r="S70" s="32">
        <f t="shared" si="42"/>
        <v>655.57799148108904</v>
      </c>
      <c r="T70" s="32">
        <f t="shared" si="43"/>
        <v>35.633909391495109</v>
      </c>
    </row>
    <row r="71" spans="6:20">
      <c r="F71" s="32">
        <f t="shared" si="44"/>
        <v>6.6879088221236838E-2</v>
      </c>
      <c r="G71" s="32">
        <f t="shared" si="45"/>
        <v>9.3362879876768973E-3</v>
      </c>
      <c r="H71" s="32">
        <f t="shared" si="46"/>
        <v>0.13959951063914541</v>
      </c>
      <c r="I71" s="32">
        <f t="shared" si="36"/>
        <v>6.1138792707153549</v>
      </c>
      <c r="J71" s="30">
        <f t="shared" si="37"/>
        <v>0.97342258605462573</v>
      </c>
      <c r="K71" s="4">
        <f t="shared" si="38"/>
        <v>7.2685551638834625E-2</v>
      </c>
      <c r="L71" s="31">
        <f t="shared" si="47"/>
        <v>7.8382852512749221E-2</v>
      </c>
      <c r="M71" s="4">
        <f t="shared" si="39"/>
        <v>4.9025943563453175E-2</v>
      </c>
      <c r="N71" s="4">
        <f t="shared" si="40"/>
        <v>4.6734729359424756E-2</v>
      </c>
      <c r="O71" s="46">
        <f t="shared" si="48"/>
        <v>-3.8004390054968695E-6</v>
      </c>
      <c r="P71" s="31">
        <f t="shared" si="49"/>
        <v>3.8004390054968695E-6</v>
      </c>
      <c r="Q71" s="4">
        <f t="shared" si="50"/>
        <v>242.08785823303805</v>
      </c>
      <c r="R71" s="32">
        <f t="shared" si="41"/>
        <v>33.795346541010922</v>
      </c>
      <c r="S71" s="32">
        <f t="shared" si="42"/>
        <v>710.1267229487421</v>
      </c>
      <c r="T71" s="32">
        <f t="shared" si="43"/>
        <v>38.71210863937344</v>
      </c>
    </row>
    <row r="72" spans="6:20">
      <c r="F72" s="32">
        <f t="shared" si="44"/>
        <v>6.5748452372948116E-2</v>
      </c>
      <c r="G72" s="32">
        <f t="shared" si="45"/>
        <v>9.2065747111861381E-3</v>
      </c>
      <c r="H72" s="32">
        <f t="shared" si="46"/>
        <v>0.14002724594889687</v>
      </c>
      <c r="I72" s="32">
        <f t="shared" si="36"/>
        <v>6.1138792707153522</v>
      </c>
      <c r="J72" s="30">
        <f t="shared" si="37"/>
        <v>0.96998167146625269</v>
      </c>
      <c r="K72" s="4">
        <f t="shared" si="38"/>
        <v>7.5106564404985823E-2</v>
      </c>
      <c r="L72" s="31">
        <f t="shared" si="47"/>
        <v>8.1205641119798111E-2</v>
      </c>
      <c r="M72" s="4">
        <f t="shared" si="39"/>
        <v>4.6891385379764484E-2</v>
      </c>
      <c r="N72" s="4">
        <f t="shared" si="40"/>
        <v>4.4791070052366919E-2</v>
      </c>
      <c r="O72" s="46">
        <f t="shared" si="48"/>
        <v>-4.4647091579363973E-9</v>
      </c>
      <c r="P72" s="31">
        <f t="shared" si="49"/>
        <v>4.4647091579363973E-9</v>
      </c>
      <c r="Q72" s="4">
        <f t="shared" si="50"/>
        <v>256.50709718686346</v>
      </c>
      <c r="R72" s="32">
        <f t="shared" si="41"/>
        <v>35.917982385422519</v>
      </c>
      <c r="S72" s="32">
        <f t="shared" si="42"/>
        <v>765.49171730537876</v>
      </c>
      <c r="T72" s="32">
        <f t="shared" si="43"/>
        <v>41.888350539581367</v>
      </c>
    </row>
    <row r="73" spans="6:20">
      <c r="F73" s="32">
        <f t="shared" si="44"/>
        <v>6.487562178200576E-2</v>
      </c>
      <c r="G73" s="32">
        <f t="shared" si="45"/>
        <v>9.105655909030036E-3</v>
      </c>
      <c r="H73" s="32">
        <f t="shared" si="46"/>
        <v>0.14035558594916817</v>
      </c>
      <c r="I73" s="32">
        <f t="shared" si="36"/>
        <v>6.113879270715354</v>
      </c>
      <c r="J73" s="30">
        <f t="shared" si="37"/>
        <v>0.96609002816902934</v>
      </c>
      <c r="K73" s="4">
        <f t="shared" si="38"/>
        <v>7.742009984109087E-2</v>
      </c>
      <c r="L73" s="31">
        <f t="shared" si="47"/>
        <v>8.3916959200775673E-2</v>
      </c>
      <c r="M73" s="4">
        <f t="shared" si="39"/>
        <v>4.4890181192484564E-2</v>
      </c>
      <c r="N73" s="4">
        <f t="shared" si="40"/>
        <v>4.2961626016289563E-2</v>
      </c>
      <c r="O73" s="46">
        <f t="shared" si="48"/>
        <v>-2.5741407561064023E-8</v>
      </c>
      <c r="P73" s="31">
        <f t="shared" si="49"/>
        <v>2.5741407561064023E-8</v>
      </c>
      <c r="Q73" s="4">
        <f t="shared" si="50"/>
        <v>270.8865338736436</v>
      </c>
      <c r="R73" s="32">
        <f t="shared" si="41"/>
        <v>38.020438187574435</v>
      </c>
      <c r="S73" s="32">
        <f t="shared" si="42"/>
        <v>821.25895122626412</v>
      </c>
      <c r="T73" s="32">
        <f t="shared" si="43"/>
        <v>45.115451251889112</v>
      </c>
    </row>
    <row r="74" spans="6:20">
      <c r="F74" s="32">
        <f t="shared" si="44"/>
        <v>6.3923900450449461E-2</v>
      </c>
      <c r="G74" s="32">
        <f t="shared" si="45"/>
        <v>9.005527598607177E-3</v>
      </c>
      <c r="H74" s="32">
        <f t="shared" si="46"/>
        <v>0.1408788815317645</v>
      </c>
      <c r="I74" s="32">
        <f t="shared" si="36"/>
        <v>6.1138792707153558</v>
      </c>
      <c r="J74" s="30">
        <f t="shared" si="37"/>
        <v>0.96168880064992091</v>
      </c>
      <c r="K74" s="4">
        <f t="shared" si="38"/>
        <v>7.9650032444800262E-2</v>
      </c>
      <c r="L74" s="31">
        <f t="shared" si="47"/>
        <v>8.654320123070261E-2</v>
      </c>
      <c r="M74" s="4">
        <f t="shared" si="39"/>
        <v>4.3051870962538354E-2</v>
      </c>
      <c r="N74" s="4">
        <f t="shared" si="40"/>
        <v>4.1274908910148136E-2</v>
      </c>
      <c r="O74" s="46">
        <f t="shared" si="48"/>
        <v>-2.6262258367992786E-8</v>
      </c>
      <c r="P74" s="31">
        <f t="shared" si="49"/>
        <v>2.6262258367992786E-8</v>
      </c>
      <c r="Q74" s="4">
        <f t="shared" si="50"/>
        <v>285.32814130378</v>
      </c>
      <c r="R74" s="32">
        <f t="shared" si="41"/>
        <v>40.196709416413782</v>
      </c>
      <c r="S74" s="32">
        <f t="shared" si="42"/>
        <v>877.4729270920916</v>
      </c>
      <c r="T74" s="32">
        <f t="shared" si="43"/>
        <v>48.426373220397281</v>
      </c>
    </row>
    <row r="75" spans="6:20">
      <c r="F75" s="32">
        <f t="shared" si="44"/>
        <v>6.290373769724994E-2</v>
      </c>
      <c r="G75" s="32">
        <f t="shared" si="45"/>
        <v>8.9062128669619763E-3</v>
      </c>
      <c r="H75" s="32">
        <f t="shared" si="46"/>
        <v>0.14158479595961024</v>
      </c>
      <c r="I75" s="32">
        <f t="shared" si="36"/>
        <v>6.1138792707153549</v>
      </c>
      <c r="J75" s="30">
        <f t="shared" si="37"/>
        <v>0.95671123924086077</v>
      </c>
      <c r="K75" s="4">
        <f t="shared" si="38"/>
        <v>8.1805691381392973E-2</v>
      </c>
      <c r="L75" s="31">
        <f t="shared" si="47"/>
        <v>8.9094095458364289E-2</v>
      </c>
      <c r="M75" s="4">
        <f t="shared" si="39"/>
        <v>4.1361705007305453E-2</v>
      </c>
      <c r="N75" s="4">
        <f t="shared" si="40"/>
        <v>3.9718865028760868E-2</v>
      </c>
      <c r="O75" s="46">
        <f t="shared" si="48"/>
        <v>-4.3895071876187686E-6</v>
      </c>
      <c r="P75" s="31">
        <f t="shared" si="49"/>
        <v>4.3895071876187686E-6</v>
      </c>
      <c r="Q75" s="4">
        <f t="shared" si="50"/>
        <v>299.79082905861418</v>
      </c>
      <c r="R75" s="32">
        <f t="shared" si="41"/>
        <v>42.445823362826282</v>
      </c>
      <c r="S75" s="32">
        <f t="shared" si="42"/>
        <v>933.95662208829867</v>
      </c>
      <c r="T75" s="32">
        <f t="shared" si="43"/>
        <v>51.815690865698613</v>
      </c>
    </row>
    <row r="76" spans="6:20">
      <c r="F76" s="32">
        <f t="shared" si="44"/>
        <v>6.1813628278934829E-2</v>
      </c>
      <c r="G76" s="32">
        <f t="shared" si="45"/>
        <v>8.807728880323891E-3</v>
      </c>
      <c r="H76" s="32">
        <f t="shared" si="46"/>
        <v>0.14248846290948811</v>
      </c>
      <c r="I76" s="32">
        <f t="shared" si="36"/>
        <v>6.113879270715354</v>
      </c>
      <c r="J76" s="30">
        <f t="shared" si="37"/>
        <v>0.95108158203424964</v>
      </c>
      <c r="K76" s="4">
        <f t="shared" si="38"/>
        <v>8.3881084827032437E-2</v>
      </c>
      <c r="L76" s="31">
        <f t="shared" si="47"/>
        <v>9.1561350210955184E-2</v>
      </c>
      <c r="M76" s="4">
        <f t="shared" si="39"/>
        <v>3.9801889330812641E-2</v>
      </c>
      <c r="N76" s="4">
        <f t="shared" si="40"/>
        <v>3.8278339113644061E-2</v>
      </c>
      <c r="O76" s="46">
        <f t="shared" si="48"/>
        <v>-1.9176124307351827E-6</v>
      </c>
      <c r="P76" s="31">
        <f t="shared" si="49"/>
        <v>1.9176124307351827E-6</v>
      </c>
      <c r="Q76" s="4">
        <f t="shared" si="50"/>
        <v>314.1781757095149</v>
      </c>
      <c r="R76" s="32">
        <f t="shared" si="41"/>
        <v>44.766765336555856</v>
      </c>
      <c r="S76" s="32">
        <f t="shared" si="42"/>
        <v>990.34220636081704</v>
      </c>
      <c r="T76" s="32">
        <f t="shared" si="43"/>
        <v>55.2702072814375</v>
      </c>
    </row>
    <row r="77" spans="6:20">
      <c r="F77" s="32">
        <f t="shared" si="44"/>
        <v>6.0663964810329707E-2</v>
      </c>
      <c r="G77" s="32">
        <f t="shared" si="45"/>
        <v>8.710087735143264E-3</v>
      </c>
      <c r="H77" s="32">
        <f t="shared" si="46"/>
        <v>0.14357926921486233</v>
      </c>
      <c r="I77" s="32">
        <f t="shared" si="36"/>
        <v>6.1138792707153549</v>
      </c>
      <c r="J77" s="30">
        <f t="shared" si="37"/>
        <v>0.94471374822821041</v>
      </c>
      <c r="K77" s="4">
        <f t="shared" si="38"/>
        <v>8.5889841042524118E-2</v>
      </c>
      <c r="L77" s="31">
        <f t="shared" si="47"/>
        <v>9.3960055252508889E-2</v>
      </c>
      <c r="M77" s="4">
        <f t="shared" si="39"/>
        <v>3.8363922148471126E-2</v>
      </c>
      <c r="N77" s="4">
        <f t="shared" si="40"/>
        <v>3.6946509147864674E-2</v>
      </c>
      <c r="O77" s="46">
        <f t="shared" si="48"/>
        <v>-2.2569185923471125E-6</v>
      </c>
      <c r="P77" s="31">
        <f t="shared" si="49"/>
        <v>2.2569185923471125E-6</v>
      </c>
      <c r="Q77" s="4">
        <f t="shared" si="50"/>
        <v>328.44908096529235</v>
      </c>
      <c r="R77" s="32">
        <f t="shared" si="41"/>
        <v>47.158479019289828</v>
      </c>
      <c r="S77" s="32">
        <f t="shared" si="42"/>
        <v>1046.4501937568425</v>
      </c>
      <c r="T77" s="32">
        <f t="shared" si="43"/>
        <v>58.784176198228863</v>
      </c>
    </row>
    <row r="78" spans="6:20">
      <c r="F78" s="32">
        <f t="shared" si="44"/>
        <v>6.0052761391706178E-2</v>
      </c>
      <c r="G78" s="32">
        <f t="shared" si="45"/>
        <v>8.637583168626355E-3</v>
      </c>
      <c r="H78" s="32">
        <f t="shared" si="46"/>
        <v>0.14383323877957896</v>
      </c>
      <c r="I78" s="32">
        <f t="shared" si="36"/>
        <v>6.113879270715354</v>
      </c>
      <c r="J78" s="30">
        <f t="shared" si="37"/>
        <v>0.93750979870705053</v>
      </c>
      <c r="K78" s="4">
        <f t="shared" si="38"/>
        <v>8.7964355488859253E-2</v>
      </c>
      <c r="L78" s="31">
        <f t="shared" si="47"/>
        <v>9.6448374598351289E-2</v>
      </c>
      <c r="M78" s="4">
        <f t="shared" si="39"/>
        <v>3.7022799377563746E-2</v>
      </c>
      <c r="N78" s="4">
        <f t="shared" si="40"/>
        <v>3.5701046688448285E-2</v>
      </c>
      <c r="O78" s="46">
        <f t="shared" si="48"/>
        <v>-3.8653645585418062E-6</v>
      </c>
      <c r="P78" s="31">
        <f t="shared" si="49"/>
        <v>3.8653645585418062E-6</v>
      </c>
      <c r="Q78" s="4">
        <f t="shared" si="50"/>
        <v>342.89178808163649</v>
      </c>
      <c r="R78" s="32">
        <f t="shared" si="41"/>
        <v>49.319236430702801</v>
      </c>
      <c r="S78" s="32">
        <f t="shared" si="42"/>
        <v>1103.791427001353</v>
      </c>
      <c r="T78" s="32">
        <f t="shared" si="43"/>
        <v>62.325672324908282</v>
      </c>
    </row>
    <row r="79" spans="6:20">
      <c r="F79" s="32">
        <f t="shared" si="44"/>
        <v>5.9364846329979903E-2</v>
      </c>
      <c r="G79" s="32">
        <f t="shared" si="45"/>
        <v>8.565724628255637E-3</v>
      </c>
      <c r="H79" s="32">
        <f t="shared" si="46"/>
        <v>0.14428951067510556</v>
      </c>
      <c r="I79" s="32">
        <f t="shared" si="36"/>
        <v>6.1138792707153549</v>
      </c>
      <c r="J79" s="30">
        <f t="shared" si="37"/>
        <v>0.92935810452109291</v>
      </c>
      <c r="K79" s="4">
        <f t="shared" si="38"/>
        <v>8.9986231877242612E-2</v>
      </c>
      <c r="L79" s="31">
        <f t="shared" si="47"/>
        <v>9.8884472993054556E-2</v>
      </c>
      <c r="M79" s="4">
        <f t="shared" si="39"/>
        <v>3.5785147829496863E-2</v>
      </c>
      <c r="N79" s="4">
        <f t="shared" si="40"/>
        <v>3.4548813433447248E-2</v>
      </c>
      <c r="O79" s="46">
        <f t="shared" si="48"/>
        <v>-3.7290094165864929E-6</v>
      </c>
      <c r="P79" s="31">
        <f t="shared" si="49"/>
        <v>3.7290094165864929E-6</v>
      </c>
      <c r="Q79" s="4">
        <f t="shared" si="50"/>
        <v>357.10071923034093</v>
      </c>
      <c r="R79" s="32">
        <f t="shared" si="41"/>
        <v>51.525888039474154</v>
      </c>
      <c r="S79" s="32">
        <f t="shared" si="42"/>
        <v>1160.4009983630124</v>
      </c>
      <c r="T79" s="32">
        <f t="shared" si="43"/>
        <v>65.899724585207593</v>
      </c>
    </row>
    <row r="80" spans="6:20">
      <c r="F80" s="32">
        <f t="shared" si="44"/>
        <v>5.8598342114433537E-2</v>
      </c>
      <c r="G80" s="32">
        <f t="shared" si="45"/>
        <v>8.4945071433203626E-3</v>
      </c>
      <c r="H80" s="32">
        <f t="shared" si="46"/>
        <v>0.14496156097269611</v>
      </c>
      <c r="I80" s="32">
        <f t="shared" si="36"/>
        <v>6.113879270715354</v>
      </c>
      <c r="J80" s="30">
        <f t="shared" si="37"/>
        <v>0.92013114208559144</v>
      </c>
      <c r="K80" s="4">
        <f t="shared" si="38"/>
        <v>9.1960060089844642E-2</v>
      </c>
      <c r="L80" s="31">
        <f t="shared" si="47"/>
        <v>0.10127314454796284</v>
      </c>
      <c r="M80" s="4">
        <f t="shared" si="39"/>
        <v>3.4643747598562161E-2</v>
      </c>
      <c r="N80" s="4">
        <f t="shared" si="40"/>
        <v>3.3483745181828325E-2</v>
      </c>
      <c r="O80" s="46">
        <f t="shared" si="48"/>
        <v>-1.8370485352914301E-6</v>
      </c>
      <c r="P80" s="31">
        <f t="shared" si="49"/>
        <v>1.8370485352914301E-6</v>
      </c>
      <c r="Q80" s="4">
        <f t="shared" si="50"/>
        <v>370.97410671717353</v>
      </c>
      <c r="R80" s="32">
        <f t="shared" si="41"/>
        <v>53.77698559017302</v>
      </c>
      <c r="S80" s="32">
        <f t="shared" si="42"/>
        <v>1215.8824257894812</v>
      </c>
      <c r="T80" s="32">
        <f t="shared" si="43"/>
        <v>69.490946518629713</v>
      </c>
    </row>
    <row r="81" spans="6:20">
      <c r="F81" s="32">
        <f t="shared" si="44"/>
        <v>5.775112909033224E-2</v>
      </c>
      <c r="G81" s="32">
        <f t="shared" si="45"/>
        <v>8.4239241359466508E-3</v>
      </c>
      <c r="H81" s="32">
        <f t="shared" si="46"/>
        <v>0.1458659643306757</v>
      </c>
      <c r="I81" s="32">
        <f t="shared" si="36"/>
        <v>6.1138792707153549</v>
      </c>
      <c r="J81" s="30">
        <f t="shared" si="37"/>
        <v>0.90968280188452244</v>
      </c>
      <c r="K81" s="4">
        <f t="shared" si="38"/>
        <v>9.3892619119528009E-2</v>
      </c>
      <c r="L81" s="31">
        <f t="shared" si="47"/>
        <v>0.10362195596320137</v>
      </c>
      <c r="M81" s="4">
        <f t="shared" si="39"/>
        <v>3.3593252898663641E-2</v>
      </c>
      <c r="N81" s="4">
        <f t="shared" si="40"/>
        <v>3.2501424331527848E-2</v>
      </c>
      <c r="O81" s="46">
        <f t="shared" si="48"/>
        <v>-3.4130738235660374E-9</v>
      </c>
      <c r="P81" s="31">
        <f t="shared" si="49"/>
        <v>3.4130738235660374E-9</v>
      </c>
      <c r="Q81" s="4">
        <f t="shared" si="50"/>
        <v>384.40151612843118</v>
      </c>
      <c r="R81" s="32">
        <f t="shared" si="41"/>
        <v>56.071097840247404</v>
      </c>
      <c r="S81" s="32">
        <f t="shared" si="42"/>
        <v>1269.8048735500597</v>
      </c>
      <c r="T81" s="32">
        <f t="shared" si="43"/>
        <v>73.082423288833752</v>
      </c>
    </row>
    <row r="82" spans="6:20">
      <c r="F82" s="32">
        <f t="shared" si="44"/>
        <v>5.6820765532517484E-2</v>
      </c>
      <c r="G82" s="32">
        <f t="shared" si="45"/>
        <v>8.3539677358253264E-3</v>
      </c>
      <c r="H82" s="32">
        <f t="shared" si="46"/>
        <v>0.14702314651224654</v>
      </c>
      <c r="I82" s="32">
        <f t="shared" si="36"/>
        <v>6.1138792707153549</v>
      </c>
      <c r="J82" s="30">
        <f t="shared" si="37"/>
        <v>0.89784504966164569</v>
      </c>
      <c r="K82" s="4">
        <f t="shared" si="38"/>
        <v>9.5793389758020181E-2</v>
      </c>
      <c r="L82" s="31">
        <f t="shared" si="47"/>
        <v>0.1059419259635631</v>
      </c>
      <c r="M82" s="4">
        <f t="shared" si="39"/>
        <v>3.2630094835747275E-2</v>
      </c>
      <c r="N82" s="4">
        <f t="shared" si="40"/>
        <v>3.1599015948627282E-2</v>
      </c>
      <c r="O82" s="46">
        <f t="shared" si="48"/>
        <v>-1.8839330385156394E-6</v>
      </c>
      <c r="P82" s="31">
        <f t="shared" si="49"/>
        <v>1.8839330385156394E-6</v>
      </c>
      <c r="Q82" s="4">
        <f t="shared" si="50"/>
        <v>397.26268314445434</v>
      </c>
      <c r="R82" s="32">
        <f t="shared" si="41"/>
        <v>58.406809667795287</v>
      </c>
      <c r="S82" s="32">
        <f t="shared" si="42"/>
        <v>1321.6987966282575</v>
      </c>
      <c r="T82" s="32">
        <f t="shared" si="43"/>
        <v>76.655521171627669</v>
      </c>
    </row>
    <row r="83" spans="6:20">
      <c r="F83" s="32">
        <f t="shared" si="44"/>
        <v>5.6536854575611757E-2</v>
      </c>
      <c r="G83" s="32">
        <f t="shared" si="45"/>
        <v>8.3063201835541622E-3</v>
      </c>
      <c r="H83" s="32">
        <f t="shared" si="46"/>
        <v>0.14691868244006009</v>
      </c>
      <c r="I83" s="32">
        <f t="shared" si="36"/>
        <v>6.1138792707153549</v>
      </c>
      <c r="J83" s="30">
        <f t="shared" si="37"/>
        <v>0.88442370636159773</v>
      </c>
      <c r="K83" s="4">
        <f t="shared" si="38"/>
        <v>9.7789359290105959E-2</v>
      </c>
      <c r="L83" s="31">
        <f t="shared" si="47"/>
        <v>0.10838861223490064</v>
      </c>
      <c r="M83" s="4">
        <f t="shared" si="39"/>
        <v>3.1692010631212103E-2</v>
      </c>
      <c r="N83" s="4">
        <f t="shared" si="40"/>
        <v>3.0718480229213196E-2</v>
      </c>
      <c r="O83" s="46">
        <f t="shared" si="48"/>
        <v>-3.297589503126197E-7</v>
      </c>
      <c r="P83" s="31">
        <f t="shared" si="49"/>
        <v>3.297589503126197E-7</v>
      </c>
      <c r="Q83" s="4">
        <f t="shared" si="50"/>
        <v>409.65130548327193</v>
      </c>
      <c r="R83" s="32">
        <f t="shared" si="41"/>
        <v>60.185430061452877</v>
      </c>
      <c r="S83" s="32">
        <f t="shared" si="42"/>
        <v>1372.8627270968548</v>
      </c>
      <c r="T83" s="32">
        <f t="shared" si="43"/>
        <v>80.041641840895537</v>
      </c>
    </row>
    <row r="84" spans="6:20">
      <c r="F84" s="32">
        <f t="shared" si="44"/>
        <v>5.614404851091008E-2</v>
      </c>
      <c r="G84" s="32">
        <f t="shared" si="45"/>
        <v>8.259318516954977E-3</v>
      </c>
      <c r="H84" s="32">
        <f t="shared" si="46"/>
        <v>0.14710942185350245</v>
      </c>
      <c r="I84" s="32">
        <f t="shared" si="36"/>
        <v>6.113879270715354</v>
      </c>
      <c r="J84" s="30">
        <f t="shared" si="37"/>
        <v>0.86919300003545974</v>
      </c>
      <c r="K84" s="4">
        <f t="shared" si="38"/>
        <v>9.9767746073694333E-2</v>
      </c>
      <c r="L84" s="31">
        <f t="shared" si="47"/>
        <v>0.11082445184402542</v>
      </c>
      <c r="M84" s="4">
        <f t="shared" si="39"/>
        <v>3.0834713625632105E-2</v>
      </c>
      <c r="N84" s="4">
        <f t="shared" si="40"/>
        <v>2.9912374135307142E-2</v>
      </c>
      <c r="O84" s="46">
        <f t="shared" si="48"/>
        <v>-1.4106475021424814E-7</v>
      </c>
      <c r="P84" s="31">
        <f t="shared" si="49"/>
        <v>1.4106475021424814E-7</v>
      </c>
      <c r="Q84" s="4">
        <f t="shared" si="50"/>
        <v>421.14978743810116</v>
      </c>
      <c r="R84" s="32">
        <f t="shared" si="41"/>
        <v>61.955101743744514</v>
      </c>
      <c r="S84" s="32">
        <f t="shared" si="42"/>
        <v>1420.7871589686233</v>
      </c>
      <c r="T84" s="32">
        <f t="shared" si="43"/>
        <v>83.332689672228042</v>
      </c>
    </row>
    <row r="85" spans="6:20">
      <c r="F85" s="32">
        <f t="shared" si="44"/>
        <v>5.562621749226767E-2</v>
      </c>
      <c r="G85" s="32">
        <f t="shared" si="45"/>
        <v>8.2129503083003281E-3</v>
      </c>
      <c r="H85" s="32">
        <f t="shared" si="46"/>
        <v>0.14764531328131328</v>
      </c>
      <c r="I85" s="32">
        <f t="shared" si="36"/>
        <v>6.1138792707153549</v>
      </c>
      <c r="J85" s="30">
        <f t="shared" si="37"/>
        <v>0.85188836274104374</v>
      </c>
      <c r="K85" s="4">
        <f t="shared" si="38"/>
        <v>0.10173455196244363</v>
      </c>
      <c r="L85" s="31">
        <f t="shared" si="47"/>
        <v>0.11325666837648432</v>
      </c>
      <c r="M85" s="4">
        <f t="shared" si="39"/>
        <v>3.005695139245055E-2</v>
      </c>
      <c r="N85" s="4">
        <f t="shared" si="40"/>
        <v>2.9179892773714109E-2</v>
      </c>
      <c r="O85" s="46">
        <f t="shared" si="48"/>
        <v>-4.3527468995829821E-7</v>
      </c>
      <c r="P85" s="31">
        <f t="shared" si="49"/>
        <v>4.3527468995829821E-7</v>
      </c>
      <c r="Q85" s="4">
        <f t="shared" si="50"/>
        <v>431.52893542932918</v>
      </c>
      <c r="R85" s="32">
        <f t="shared" si="41"/>
        <v>63.713224861414915</v>
      </c>
      <c r="S85" s="32">
        <f t="shared" si="42"/>
        <v>1464.5905982861666</v>
      </c>
      <c r="T85" s="32">
        <f t="shared" si="43"/>
        <v>86.491068807644439</v>
      </c>
    </row>
    <row r="86" spans="6:20">
      <c r="F86" s="32">
        <f t="shared" si="44"/>
        <v>5.4963060867623842E-2</v>
      </c>
      <c r="G86" s="32">
        <f t="shared" si="45"/>
        <v>8.1672030941922318E-3</v>
      </c>
      <c r="H86" s="32">
        <f t="shared" si="46"/>
        <v>0.14859440077150338</v>
      </c>
      <c r="I86" s="32">
        <f t="shared" si="36"/>
        <v>6.113879270715354</v>
      </c>
      <c r="J86" s="30">
        <f t="shared" si="37"/>
        <v>0.83219664979210417</v>
      </c>
      <c r="K86" s="4">
        <f t="shared" si="38"/>
        <v>0.1036958243868171</v>
      </c>
      <c r="L86" s="31">
        <f t="shared" si="47"/>
        <v>0.11569267131426263</v>
      </c>
      <c r="M86" s="4">
        <f t="shared" si="39"/>
        <v>2.9359038219126363E-2</v>
      </c>
      <c r="N86" s="4">
        <f t="shared" si="40"/>
        <v>2.8521669436079224E-2</v>
      </c>
      <c r="O86" s="46">
        <f t="shared" si="48"/>
        <v>-3.2182812526038163E-8</v>
      </c>
      <c r="P86" s="31">
        <f t="shared" si="49"/>
        <v>3.2182812526038163E-8</v>
      </c>
      <c r="Q86" s="4">
        <f t="shared" si="50"/>
        <v>440.50956054829908</v>
      </c>
      <c r="R86" s="32">
        <f t="shared" si="41"/>
        <v>65.457254183792799</v>
      </c>
      <c r="S86" s="32">
        <f t="shared" si="42"/>
        <v>1503.200505729061</v>
      </c>
      <c r="T86" s="32">
        <f t="shared" si="43"/>
        <v>89.471095844638683</v>
      </c>
    </row>
    <row r="87" spans="6:20">
      <c r="F87" s="32">
        <f t="shared" si="44"/>
        <v>5.4130892867513901E-2</v>
      </c>
      <c r="G87" s="32">
        <f t="shared" si="45"/>
        <v>8.1220644785502047E-3</v>
      </c>
      <c r="H87" s="32">
        <f t="shared" si="46"/>
        <v>0.15004490131779405</v>
      </c>
      <c r="I87" s="32">
        <f t="shared" si="36"/>
        <v>6.1138792707153549</v>
      </c>
      <c r="J87" s="30">
        <f t="shared" si="37"/>
        <v>0.80974245658450061</v>
      </c>
      <c r="K87" s="4">
        <f t="shared" si="38"/>
        <v>0.1056619073934718</v>
      </c>
      <c r="L87" s="31">
        <f t="shared" si="47"/>
        <v>0.11814537283715888</v>
      </c>
      <c r="M87" s="4">
        <f t="shared" si="39"/>
        <v>2.8744033100408902E-2</v>
      </c>
      <c r="N87" s="4">
        <f t="shared" si="40"/>
        <v>2.7940898975404686E-2</v>
      </c>
      <c r="O87" s="46">
        <f t="shared" si="48"/>
        <v>-1.6567602778572166E-7</v>
      </c>
      <c r="P87" s="31">
        <f t="shared" si="49"/>
        <v>1.6567602778572166E-7</v>
      </c>
      <c r="Q87" s="4">
        <f t="shared" si="50"/>
        <v>447.7639498029011</v>
      </c>
      <c r="R87" s="32">
        <f t="shared" si="41"/>
        <v>67.18469766184198</v>
      </c>
      <c r="S87" s="32">
        <f t="shared" si="42"/>
        <v>1535.3567067127183</v>
      </c>
      <c r="T87" s="32">
        <f t="shared" si="43"/>
        <v>92.219040920180746</v>
      </c>
    </row>
    <row r="88" spans="6:20">
      <c r="F88" s="32">
        <f t="shared" si="44"/>
        <v>5.3541494290379278E-2</v>
      </c>
      <c r="G88" s="32">
        <f t="shared" si="45"/>
        <v>8.1071463438982371E-3</v>
      </c>
      <c r="H88" s="32">
        <f t="shared" si="46"/>
        <v>0.15141800675060701</v>
      </c>
      <c r="I88" s="32">
        <f t="shared" si="36"/>
        <v>6.113879270715354</v>
      </c>
      <c r="J88" s="30">
        <f t="shared" si="37"/>
        <v>0.78406832006466809</v>
      </c>
      <c r="K88" s="4">
        <f t="shared" si="38"/>
        <v>0.10657612683438129</v>
      </c>
      <c r="L88" s="31">
        <f t="shared" si="47"/>
        <v>0.11928954445414144</v>
      </c>
      <c r="M88" s="4">
        <f t="shared" si="39"/>
        <v>2.7815095777832952E-2</v>
      </c>
      <c r="N88" s="4">
        <f t="shared" si="40"/>
        <v>2.7062353814508788E-2</v>
      </c>
      <c r="O88" s="46">
        <f t="shared" si="48"/>
        <v>-1.2763975404395111E-7</v>
      </c>
      <c r="P88" s="31">
        <f t="shared" si="49"/>
        <v>1.2763975404395111E-7</v>
      </c>
      <c r="Q88" s="4">
        <f t="shared" si="50"/>
        <v>446.88766087589488</v>
      </c>
      <c r="R88" s="32">
        <f t="shared" si="41"/>
        <v>67.666838851269233</v>
      </c>
      <c r="S88" s="32">
        <f t="shared" si="42"/>
        <v>1539.8750370221196</v>
      </c>
      <c r="T88" s="32">
        <f t="shared" si="43"/>
        <v>93.214616078729307</v>
      </c>
    </row>
    <row r="89" spans="6:20">
      <c r="F89" s="32">
        <f t="shared" si="44"/>
        <v>5.2729140511628816E-2</v>
      </c>
      <c r="G89" s="32">
        <f t="shared" si="45"/>
        <v>8.0936225227249033E-3</v>
      </c>
      <c r="H89" s="32">
        <f t="shared" si="46"/>
        <v>0.15349430019516336</v>
      </c>
      <c r="I89" s="32">
        <f t="shared" si="36"/>
        <v>6.1138792707153549</v>
      </c>
      <c r="J89" s="30">
        <f t="shared" si="37"/>
        <v>0.75460494248352949</v>
      </c>
      <c r="K89" s="4">
        <f t="shared" si="38"/>
        <v>0.10746311180648312</v>
      </c>
      <c r="L89" s="31">
        <f t="shared" si="47"/>
        <v>0.12040187159545536</v>
      </c>
      <c r="M89" s="4">
        <f t="shared" si="39"/>
        <v>2.6986940188303318E-2</v>
      </c>
      <c r="N89" s="4">
        <f t="shared" si="40"/>
        <v>2.6277783224151929E-2</v>
      </c>
      <c r="O89" s="46">
        <f t="shared" si="48"/>
        <v>3.9648279104298467E-10</v>
      </c>
      <c r="P89" s="31">
        <f t="shared" si="49"/>
        <v>3.9648279104298467E-10</v>
      </c>
      <c r="Q89" s="4">
        <f t="shared" si="50"/>
        <v>443.18566357971514</v>
      </c>
      <c r="R89" s="32">
        <f t="shared" si="41"/>
        <v>68.02647328769747</v>
      </c>
      <c r="S89" s="32">
        <f t="shared" si="42"/>
        <v>1533.6635168560863</v>
      </c>
      <c r="T89" s="32">
        <f t="shared" si="43"/>
        <v>93.724182174802166</v>
      </c>
    </row>
    <row r="90" spans="6:20">
      <c r="F90" s="32">
        <f t="shared" si="44"/>
        <v>5.1636673453054331E-2</v>
      </c>
      <c r="G90" s="32">
        <f t="shared" si="45"/>
        <v>8.081540737543174E-3</v>
      </c>
      <c r="H90" s="32">
        <f t="shared" si="46"/>
        <v>0.15650777242439012</v>
      </c>
      <c r="I90" s="32">
        <f t="shared" si="36"/>
        <v>6.1138792707153549</v>
      </c>
      <c r="J90" s="30">
        <f t="shared" si="37"/>
        <v>0.720624325955043</v>
      </c>
      <c r="K90" s="4">
        <f t="shared" si="38"/>
        <v>0.10834045980541629</v>
      </c>
      <c r="L90" s="31">
        <f t="shared" si="47"/>
        <v>0.12150429050730903</v>
      </c>
      <c r="M90" s="4">
        <f t="shared" si="39"/>
        <v>2.62708252865664E-2</v>
      </c>
      <c r="N90" s="4">
        <f t="shared" si="40"/>
        <v>2.5598335877111945E-2</v>
      </c>
      <c r="O90" s="46">
        <f t="shared" si="48"/>
        <v>-1.0597169985970822E-7</v>
      </c>
      <c r="P90" s="31">
        <f t="shared" si="49"/>
        <v>1.0597169985970822E-7</v>
      </c>
      <c r="Q90" s="4">
        <f t="shared" si="50"/>
        <v>436.12851687215283</v>
      </c>
      <c r="R90" s="32">
        <f t="shared" si="41"/>
        <v>68.257502666413686</v>
      </c>
      <c r="S90" s="32">
        <f t="shared" si="42"/>
        <v>1514.6775978082978</v>
      </c>
      <c r="T90" s="32">
        <f t="shared" si="43"/>
        <v>93.657993901959486</v>
      </c>
    </row>
    <row r="91" spans="6:20">
      <c r="F91" s="32">
        <f t="shared" si="44"/>
        <v>5.018416284499131E-2</v>
      </c>
      <c r="G91" s="32">
        <f t="shared" si="45"/>
        <v>8.0709553079096521E-3</v>
      </c>
      <c r="H91" s="32">
        <f t="shared" si="46"/>
        <v>0.16082673995856411</v>
      </c>
      <c r="I91" s="32">
        <f t="shared" si="36"/>
        <v>6.1138792707153549</v>
      </c>
      <c r="J91" s="30">
        <f t="shared" si="37"/>
        <v>0.68116182528357749</v>
      </c>
      <c r="K91" s="4">
        <f t="shared" si="38"/>
        <v>0.1092313738703773</v>
      </c>
      <c r="L91" s="31">
        <f t="shared" si="47"/>
        <v>0.12262597790964654</v>
      </c>
      <c r="M91" s="4">
        <f t="shared" si="39"/>
        <v>2.5686702544390837E-2</v>
      </c>
      <c r="N91" s="4">
        <f t="shared" si="40"/>
        <v>2.5043419672567256E-2</v>
      </c>
      <c r="O91" s="46">
        <f t="shared" si="48"/>
        <v>-1.5801650997127048E-6</v>
      </c>
      <c r="P91" s="31">
        <f t="shared" si="49"/>
        <v>1.5801650997127048E-6</v>
      </c>
      <c r="Q91" s="4">
        <f t="shared" si="50"/>
        <v>425.01509301932913</v>
      </c>
      <c r="R91" s="32">
        <f t="shared" si="41"/>
        <v>68.353791843484586</v>
      </c>
      <c r="S91" s="32">
        <f t="shared" si="42"/>
        <v>1480.2174239739845</v>
      </c>
      <c r="T91" s="32">
        <f t="shared" si="43"/>
        <v>92.899045502476412</v>
      </c>
    </row>
    <row r="92" spans="6:20">
      <c r="F92" s="32">
        <f t="shared" si="44"/>
        <v>4.8249806413308359E-2</v>
      </c>
      <c r="G92" s="32">
        <f t="shared" si="45"/>
        <v>8.0619280009292249E-3</v>
      </c>
      <c r="H92" s="32">
        <f t="shared" si="46"/>
        <v>0.16708726107356087</v>
      </c>
      <c r="I92" s="32">
        <f t="shared" si="36"/>
        <v>6.113879270715354</v>
      </c>
      <c r="J92" s="30">
        <f t="shared" si="37"/>
        <v>0.63487716375009062</v>
      </c>
      <c r="K92" s="4">
        <f t="shared" si="38"/>
        <v>0.11015476558807534</v>
      </c>
      <c r="L92" s="31">
        <f t="shared" si="47"/>
        <v>0.12379092602644969</v>
      </c>
      <c r="M92" s="4">
        <f t="shared" si="39"/>
        <v>2.526838495686563E-2</v>
      </c>
      <c r="N92" s="4">
        <f t="shared" si="40"/>
        <v>2.4645629698148454E-2</v>
      </c>
      <c r="O92" s="46">
        <f t="shared" si="48"/>
        <v>-4.8171381994421836E-8</v>
      </c>
      <c r="P92" s="31">
        <f t="shared" si="49"/>
        <v>4.8171381994421836E-8</v>
      </c>
      <c r="Q92" s="4">
        <f t="shared" si="50"/>
        <v>408.82323318242851</v>
      </c>
      <c r="R92" s="32">
        <f t="shared" si="41"/>
        <v>68.30915429568968</v>
      </c>
      <c r="S92" s="32">
        <f t="shared" si="42"/>
        <v>1426.3624764046442</v>
      </c>
      <c r="T92" s="32">
        <f t="shared" si="43"/>
        <v>91.279572786696789</v>
      </c>
    </row>
    <row r="93" spans="6:20">
      <c r="F93" s="32">
        <f t="shared" si="44"/>
        <v>5.079961442433014E-2</v>
      </c>
      <c r="G93" s="32">
        <f t="shared" si="45"/>
        <v>8.2376353567486273E-3</v>
      </c>
      <c r="H93" s="32">
        <f t="shared" si="46"/>
        <v>0.16215940711556398</v>
      </c>
      <c r="I93" s="32">
        <f t="shared" si="36"/>
        <v>6.1138792707153549</v>
      </c>
      <c r="J93" s="30">
        <f t="shared" si="37"/>
        <v>0.57978276494229386</v>
      </c>
      <c r="K93" s="4">
        <f t="shared" si="38"/>
        <v>0.10549473082609853</v>
      </c>
      <c r="L93" s="31">
        <f t="shared" si="47"/>
        <v>0.11793639955136946</v>
      </c>
      <c r="M93" s="4">
        <f t="shared" si="39"/>
        <v>2.2711303909552918E-2</v>
      </c>
      <c r="N93" s="4">
        <f t="shared" si="40"/>
        <v>2.2206955005516855E-2</v>
      </c>
      <c r="O93" s="46">
        <f t="shared" si="48"/>
        <v>-7.1465054540809092E-8</v>
      </c>
      <c r="P93" s="31">
        <f t="shared" si="49"/>
        <v>7.1465054540809092E-8</v>
      </c>
      <c r="Q93" s="4">
        <f t="shared" si="50"/>
        <v>358.24676604329966</v>
      </c>
      <c r="R93" s="32">
        <f t="shared" si="41"/>
        <v>58.093083182649629</v>
      </c>
      <c r="S93" s="32">
        <f t="shared" si="42"/>
        <v>1259.6509871468388</v>
      </c>
      <c r="T93" s="32">
        <f t="shared" si="43"/>
        <v>79.666296723748857</v>
      </c>
    </row>
    <row r="94" spans="6:20">
      <c r="F94" s="32">
        <f t="shared" si="44"/>
        <v>5.4558191504827658E-2</v>
      </c>
      <c r="G94" s="32">
        <f t="shared" si="45"/>
        <v>8.458271075005689E-3</v>
      </c>
      <c r="H94" s="32">
        <f t="shared" si="46"/>
        <v>0.15503210135286921</v>
      </c>
      <c r="I94" s="32">
        <f t="shared" si="36"/>
        <v>6.113879270715354</v>
      </c>
      <c r="J94" s="30">
        <f t="shared" si="37"/>
        <v>0.51263967181636805</v>
      </c>
      <c r="K94" s="4">
        <f t="shared" si="38"/>
        <v>0.1000172678240225</v>
      </c>
      <c r="L94" s="31">
        <f t="shared" si="47"/>
        <v>0.11113242982140428</v>
      </c>
      <c r="M94" s="4">
        <f t="shared" si="39"/>
        <v>2.0086904653538129E-2</v>
      </c>
      <c r="N94" s="4">
        <f t="shared" si="40"/>
        <v>1.969136606097344E-2</v>
      </c>
      <c r="O94" s="46">
        <f t="shared" si="48"/>
        <v>-3.8761679321819287E-7</v>
      </c>
      <c r="P94" s="31">
        <f t="shared" si="49"/>
        <v>3.8761679321819287E-7</v>
      </c>
      <c r="Q94" s="4">
        <f t="shared" si="50"/>
        <v>300.01069061646905</v>
      </c>
      <c r="R94" s="32">
        <f t="shared" si="41"/>
        <v>46.511287794596711</v>
      </c>
      <c r="S94" s="32">
        <f t="shared" si="42"/>
        <v>1063.7007933853495</v>
      </c>
      <c r="T94" s="32">
        <f t="shared" si="43"/>
        <v>66.087329246290494</v>
      </c>
    </row>
    <row r="95" spans="6:20">
      <c r="F95" s="32">
        <f t="shared" si="44"/>
        <v>6.0807750542243362E-2</v>
      </c>
      <c r="G95" s="32">
        <f t="shared" si="45"/>
        <v>8.742489826806232E-3</v>
      </c>
      <c r="H95" s="32">
        <f t="shared" si="46"/>
        <v>0.14377262353641568</v>
      </c>
      <c r="I95" s="32">
        <f t="shared" si="36"/>
        <v>6.1138792707153549</v>
      </c>
      <c r="J95" s="30">
        <f t="shared" si="37"/>
        <v>0.42732039622467755</v>
      </c>
      <c r="K95" s="4">
        <f t="shared" si="38"/>
        <v>9.3185167059214161E-2</v>
      </c>
      <c r="L95" s="31">
        <f t="shared" si="47"/>
        <v>0.10276096472420525</v>
      </c>
      <c r="M95" s="4">
        <f t="shared" si="39"/>
        <v>1.7245126734566987E-2</v>
      </c>
      <c r="N95" s="4">
        <f t="shared" si="40"/>
        <v>1.6952773998461054E-2</v>
      </c>
      <c r="O95" s="46">
        <f t="shared" si="48"/>
        <v>-3.327849162904073E-9</v>
      </c>
      <c r="P95" s="31">
        <f t="shared" si="49"/>
        <v>3.327849162904073E-9</v>
      </c>
      <c r="Q95" s="4">
        <f t="shared" si="50"/>
        <v>231.6053383559107</v>
      </c>
      <c r="R95" s="32">
        <f t="shared" si="41"/>
        <v>33.298507120468528</v>
      </c>
      <c r="S95" s="32">
        <f t="shared" si="42"/>
        <v>829.11756047767039</v>
      </c>
      <c r="T95" s="32">
        <f t="shared" si="43"/>
        <v>50.024032368070344</v>
      </c>
    </row>
    <row r="96" spans="6:20">
      <c r="F96" s="32">
        <f t="shared" si="44"/>
        <v>7.4057698845179168E-2</v>
      </c>
      <c r="G96" s="32">
        <f t="shared" si="45"/>
        <v>9.0798572545421792E-3</v>
      </c>
      <c r="H96" s="32">
        <f t="shared" si="46"/>
        <v>0.12260517672205849</v>
      </c>
      <c r="I96" s="32">
        <f t="shared" si="36"/>
        <v>6.113879270715354</v>
      </c>
      <c r="J96" s="30">
        <f t="shared" si="37"/>
        <v>0.30844780825748447</v>
      </c>
      <c r="K96" s="4">
        <f t="shared" si="38"/>
        <v>8.3087371438165775E-2</v>
      </c>
      <c r="L96" s="31">
        <f t="shared" si="47"/>
        <v>9.0616454447232625E-2</v>
      </c>
      <c r="M96" s="4">
        <f t="shared" si="39"/>
        <v>1.3718607463228253E-2</v>
      </c>
      <c r="N96" s="4">
        <f t="shared" si="40"/>
        <v>1.3532954177055375E-2</v>
      </c>
      <c r="O96" s="46">
        <f t="shared" si="48"/>
        <v>-1.808064024610978E-7</v>
      </c>
      <c r="P96" s="31">
        <f t="shared" si="49"/>
        <v>1.808064024610978E-7</v>
      </c>
      <c r="Q96" s="4">
        <f t="shared" si="50"/>
        <v>146.43769904356327</v>
      </c>
      <c r="R96" s="32">
        <f t="shared" si="41"/>
        <v>17.954019970007693</v>
      </c>
      <c r="S96" s="32">
        <f t="shared" si="42"/>
        <v>531.19198313280265</v>
      </c>
      <c r="T96" s="32">
        <f t="shared" si="43"/>
        <v>30.234093563192271</v>
      </c>
    </row>
    <row r="97" spans="6:20">
      <c r="F97" s="32">
        <f t="shared" si="44"/>
        <v>9.016859562425035E-2</v>
      </c>
      <c r="G97" s="32">
        <f t="shared" si="45"/>
        <v>9.0612104405895476E-3</v>
      </c>
      <c r="H97" s="32">
        <f t="shared" si="46"/>
        <v>0.1004918661298589</v>
      </c>
      <c r="I97" s="32">
        <f t="shared" si="36"/>
        <v>6.1138792707153549</v>
      </c>
      <c r="J97" s="30">
        <f t="shared" si="37"/>
        <v>0.2203521163255425</v>
      </c>
      <c r="K97" s="4">
        <f t="shared" si="38"/>
        <v>7.3827667185146564E-2</v>
      </c>
      <c r="L97" s="31">
        <f t="shared" si="47"/>
        <v>7.9712667469527071E-2</v>
      </c>
      <c r="M97" s="4">
        <f t="shared" si="39"/>
        <v>1.1052618244508382E-2</v>
      </c>
      <c r="N97" s="4">
        <f t="shared" si="40"/>
        <v>1.0931793306365256E-2</v>
      </c>
      <c r="O97" s="46">
        <f t="shared" si="48"/>
        <v>9.1653240552602711E-10</v>
      </c>
      <c r="P97" s="31">
        <f t="shared" si="49"/>
        <v>9.1653240552602711E-10</v>
      </c>
      <c r="Q97" s="4">
        <f t="shared" si="50"/>
        <v>90.816901419216151</v>
      </c>
      <c r="R97" s="32">
        <f t="shared" si="41"/>
        <v>9.1263598997484632</v>
      </c>
      <c r="S97" s="32">
        <f t="shared" si="42"/>
        <v>333.06723385631409</v>
      </c>
      <c r="T97" s="32">
        <f t="shared" si="43"/>
        <v>17.765354616007418</v>
      </c>
    </row>
    <row r="98" spans="6:20">
      <c r="F98" s="32">
        <f t="shared" si="44"/>
        <v>-4.0848875314281807</v>
      </c>
      <c r="G98" s="32" t="e">
        <f t="shared" si="45"/>
        <v>#DIV/0!</v>
      </c>
      <c r="H98" s="32" t="e">
        <f t="shared" si="46"/>
        <v>#DIV/0!</v>
      </c>
      <c r="I98" s="32">
        <f t="shared" si="36"/>
        <v>6.113879270715354</v>
      </c>
      <c r="J98" s="30">
        <f t="shared" si="37"/>
        <v>0</v>
      </c>
      <c r="K98" s="4" t="e">
        <f t="shared" si="38"/>
        <v>#DIV/0!</v>
      </c>
      <c r="L98" s="31" t="e">
        <f t="shared" si="47"/>
        <v>#DIV/0!</v>
      </c>
      <c r="M98" s="4" t="e">
        <f t="shared" si="39"/>
        <v>#DIV/0!</v>
      </c>
      <c r="N98" s="4" t="e">
        <f t="shared" si="40"/>
        <v>#DIV/0!</v>
      </c>
      <c r="O98" s="46" t="e">
        <f t="shared" si="48"/>
        <v>#DIV/0!</v>
      </c>
      <c r="P98" s="31" t="e">
        <f t="shared" si="49"/>
        <v>#DIV/0!</v>
      </c>
      <c r="Q98" s="4">
        <f t="shared" si="50"/>
        <v>0</v>
      </c>
      <c r="R98" s="32" t="e">
        <f t="shared" si="41"/>
        <v>#DIV/0!</v>
      </c>
      <c r="S98" s="32" t="e">
        <f t="shared" si="42"/>
        <v>#DIV/0!</v>
      </c>
      <c r="T98" s="32" t="e">
        <f t="shared" si="43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L193:L194"/>
    <mergeCell ref="L196:L197"/>
    <mergeCell ref="L198:L199"/>
    <mergeCell ref="L201:L205"/>
    <mergeCell ref="H2:J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17E9-600A-47F9-992F-B0ED57CF5A49}">
  <sheetPr codeName="Sheet9"/>
  <dimension ref="A1:AF249"/>
  <sheetViews>
    <sheetView topLeftCell="D1" zoomScale="55" zoomScaleNormal="55" workbookViewId="0">
      <selection activeCell="W12" sqref="W12:AB54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4" max="14" width="14" bestFit="1" customWidth="1"/>
    <col min="15" max="15" width="6.2851562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1</v>
      </c>
      <c r="H2" s="81" t="s">
        <v>4</v>
      </c>
      <c r="I2" s="81"/>
      <c r="J2" s="81"/>
      <c r="L2" s="63" t="s">
        <v>5</v>
      </c>
      <c r="M2" s="61">
        <f>AVERAGE(S3:S4)</f>
        <v>1.2611354263221411E-7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3.5999999999999996</v>
      </c>
      <c r="H3" s="5" t="s">
        <v>14</v>
      </c>
      <c r="I3" s="1">
        <f>((0.02/2)*(S57+2*SUM(S58:S96)+S97)+((F53-F52)/2)*(S96+S97))*B6</f>
        <v>56.261582968409769</v>
      </c>
      <c r="J3" s="1" t="s">
        <v>15</v>
      </c>
      <c r="L3" s="63" t="s">
        <v>16</v>
      </c>
      <c r="M3" s="61">
        <f>AVERAGE(T3:T4)</f>
        <v>-1.0509461886017871E-7</v>
      </c>
      <c r="O3" s="50">
        <f>0.75*PI()*$B$8*J40*$B$5/$B$10*(SQRT(1+($F$2/((0.75*PI())))^2))</f>
        <v>1433258.0035718603</v>
      </c>
      <c r="P3" s="1">
        <f>2*(1+2*C40)*(((0.044)/((O3)^(1/6)))-((5)/((O3)^(2/3))))</f>
        <v>8.2414357902275154E-3</v>
      </c>
      <c r="Q3" s="1">
        <f>2*(1+2*L40)*((0.044/(K40^(1/6)))-(5/(K40^(2/3))))</f>
        <v>8.2521130892653175E-3</v>
      </c>
      <c r="R3" s="1">
        <f>P3-Q3</f>
        <v>-1.0677299037802068E-5</v>
      </c>
      <c r="S3" s="61">
        <f>-R3*0.3*($B$4)*(I40*$B$2)</f>
        <v>9.7985060759555764E-6</v>
      </c>
      <c r="T3" s="61">
        <f>R3*0.25*(I40*$B$2)</f>
        <v>-8.1654217299629809E-6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3.8458977841110036</v>
      </c>
      <c r="J4" s="1" t="s">
        <v>20</v>
      </c>
      <c r="L4" s="63" t="s">
        <v>21</v>
      </c>
      <c r="M4" s="61">
        <f>I5-M2</f>
        <v>7.5367435090281321E-2</v>
      </c>
      <c r="O4" s="50">
        <f>0.75*PI()*$B$8*J41*$B$5/$B$10*(SQRT(1+($F$2/((0.75*PI())))^2))</f>
        <v>1415787.0640582214</v>
      </c>
      <c r="P4" s="1">
        <f>2*(1+2*C41)*(((0.044)/((O4)^(1/6)))-((5)/((O4)^(2/3))))</f>
        <v>8.216616544465271E-3</v>
      </c>
      <c r="Q4" s="1">
        <f>2*(1+2*L41)*((0.044/(K41^(1/6)))-(5/(K41^(2/3))))</f>
        <v>8.2060857266831478E-3</v>
      </c>
      <c r="R4" s="1">
        <f>P4-Q4</f>
        <v>1.0530817782123184E-5</v>
      </c>
      <c r="S4" s="61">
        <f>-R4*0.3*($B$4)*(I41*$B$2)</f>
        <v>-9.5462789906911482E-6</v>
      </c>
      <c r="T4" s="61">
        <f>R4*0.25*(I41*$B$2)</f>
        <v>7.9552324922426235E-6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7.5367561203823957E-2</v>
      </c>
      <c r="J5" s="1" t="s">
        <v>24</v>
      </c>
      <c r="L5" s="63" t="s">
        <v>25</v>
      </c>
      <c r="M5" s="61">
        <f>I6-M3</f>
        <v>2.1466494868257989E-2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2.1466389773639127E-2</v>
      </c>
      <c r="J6" s="1" t="s">
        <v>24</v>
      </c>
      <c r="L6" s="63" t="s">
        <v>29</v>
      </c>
      <c r="M6" s="61">
        <f>10*M5</f>
        <v>0.2146649486825799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0.21466389773639127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0.55878608563698162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4.2516353232050275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469011.29596325703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1.0098142106862729</v>
      </c>
      <c r="P13" s="43">
        <v>1.0344061447630497</v>
      </c>
      <c r="Q13" s="38">
        <f>N13-P13</f>
        <v>-2.4591934076776845E-2</v>
      </c>
      <c r="R13" s="45">
        <f>DEGREES(N13)</f>
        <v>57.858092364657949</v>
      </c>
      <c r="S13" s="45">
        <f t="shared" ref="S13:U28" si="3">DEGREES(O13)</f>
        <v>57.858092364657949</v>
      </c>
      <c r="T13" s="45">
        <f t="shared" si="3"/>
        <v>59.267106397321214</v>
      </c>
      <c r="U13" s="45">
        <f t="shared" si="3"/>
        <v>-1.4090140326632619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4.3761681337723886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495571.93592301634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0.96603442754940205</v>
      </c>
      <c r="P14" s="43">
        <v>0.99354195985159743</v>
      </c>
      <c r="Q14" s="38">
        <f t="shared" ref="Q14:Q54" si="10">N14-P14</f>
        <v>-2.7507532302195381E-2</v>
      </c>
      <c r="R14" s="45">
        <f t="shared" ref="R14:U54" si="11">DEGREES(N14)</f>
        <v>55.34969556291724</v>
      </c>
      <c r="S14" s="45">
        <f t="shared" si="3"/>
        <v>55.34969556291724</v>
      </c>
      <c r="T14" s="45">
        <f t="shared" si="3"/>
        <v>56.925761068652818</v>
      </c>
      <c r="U14" s="45">
        <f t="shared" si="3"/>
        <v>-1.5760655057355764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4.5086162186413246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523781.93260283285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0.92475145424489835</v>
      </c>
      <c r="P15" s="43">
        <v>0.95518058247296578</v>
      </c>
      <c r="Q15" s="38">
        <f t="shared" si="10"/>
        <v>-3.0429128228067426E-2</v>
      </c>
      <c r="R15" s="45">
        <f t="shared" si="11"/>
        <v>52.984355426817935</v>
      </c>
      <c r="S15" s="45">
        <f t="shared" si="3"/>
        <v>52.984355426817935</v>
      </c>
      <c r="T15" s="45">
        <f t="shared" si="3"/>
        <v>54.72781604854859</v>
      </c>
      <c r="U15" s="45">
        <f t="shared" si="3"/>
        <v>-1.7434606217306605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4.6483030169489572</v>
      </c>
      <c r="I16" s="34">
        <f t="shared" si="1"/>
        <v>0.58559340000000004</v>
      </c>
      <c r="J16" s="33">
        <f t="shared" si="6"/>
        <v>0.140542416</v>
      </c>
      <c r="K16" s="33">
        <f t="shared" si="7"/>
        <v>553630.28500177583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0.88588664801948269</v>
      </c>
      <c r="P16" s="43">
        <v>0.91924844387455418</v>
      </c>
      <c r="Q16" s="38">
        <f t="shared" si="10"/>
        <v>-3.3361795855071485E-2</v>
      </c>
      <c r="R16" s="45">
        <f t="shared" si="11"/>
        <v>50.757566058507848</v>
      </c>
      <c r="S16" s="45">
        <f t="shared" si="3"/>
        <v>50.757566058507848</v>
      </c>
      <c r="T16" s="45">
        <f t="shared" si="3"/>
        <v>52.669056157980485</v>
      </c>
      <c r="U16" s="45">
        <f t="shared" si="3"/>
        <v>-1.9114900994726396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4.7945958876831796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585103.42200591578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0.84934104714890957</v>
      </c>
      <c r="P17" s="43">
        <v>0.88565017536570301</v>
      </c>
      <c r="Q17" s="38">
        <f t="shared" si="10"/>
        <v>-3.6309128216793551E-2</v>
      </c>
      <c r="R17" s="45">
        <f t="shared" si="11"/>
        <v>48.663657368854373</v>
      </c>
      <c r="S17" s="45">
        <f t="shared" si="3"/>
        <v>48.663657368854381</v>
      </c>
      <c r="T17" s="45">
        <f t="shared" si="3"/>
        <v>50.74401717347601</v>
      </c>
      <c r="U17" s="45">
        <f t="shared" si="3"/>
        <v>-2.0803598046216392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4.946908789681757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618186.18076108466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0.81500231063558914</v>
      </c>
      <c r="P18" s="43">
        <v>0.854275966235301</v>
      </c>
      <c r="Q18" s="38">
        <f t="shared" si="10"/>
        <v>-3.9273655599711854E-2</v>
      </c>
      <c r="R18" s="45">
        <f t="shared" si="11"/>
        <v>46.696192692829342</v>
      </c>
      <c r="S18" s="45">
        <f t="shared" si="3"/>
        <v>46.696192692829342</v>
      </c>
      <c r="T18" s="45">
        <f t="shared" si="3"/>
        <v>48.946407404743162</v>
      </c>
      <c r="U18" s="45">
        <f t="shared" si="3"/>
        <v>-2.2502147119138214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5.1047028786309676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652792.17277173698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0.78275037444240592</v>
      </c>
      <c r="P19" s="43">
        <v>0.8219312007382823</v>
      </c>
      <c r="Q19" s="38">
        <f t="shared" si="10"/>
        <v>-3.9180826295876381E-2</v>
      </c>
      <c r="R19" s="45">
        <f t="shared" si="11"/>
        <v>44.848292867834715</v>
      </c>
      <c r="S19" s="45">
        <f t="shared" si="3"/>
        <v>44.848292867834715</v>
      </c>
      <c r="T19" s="45">
        <f t="shared" si="3"/>
        <v>47.09318885242363</v>
      </c>
      <c r="U19" s="45">
        <f t="shared" si="3"/>
        <v>-2.2448959845889109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5.2674855902229529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688971.04490614112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0.75246189648786066</v>
      </c>
      <c r="P20" s="43">
        <v>0.79157347373577835</v>
      </c>
      <c r="Q20" s="38">
        <f t="shared" si="10"/>
        <v>-3.9111577247917695E-2</v>
      </c>
      <c r="R20" s="45">
        <f t="shared" si="11"/>
        <v>43.112890913164236</v>
      </c>
      <c r="S20" s="45">
        <f t="shared" si="3"/>
        <v>43.112890913164236</v>
      </c>
      <c r="T20" s="45">
        <f t="shared" si="3"/>
        <v>45.353819219569814</v>
      </c>
      <c r="U20" s="45">
        <f t="shared" si="3"/>
        <v>-2.2409283064055794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5.434808687133347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726706.5084060923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0.724013628286163</v>
      </c>
      <c r="P21" s="43">
        <v>0.76307631872014459</v>
      </c>
      <c r="Q21" s="38">
        <f t="shared" si="10"/>
        <v>-3.9062690433981584E-2</v>
      </c>
      <c r="R21" s="45">
        <f t="shared" si="11"/>
        <v>41.482925210750736</v>
      </c>
      <c r="S21" s="45">
        <f t="shared" si="3"/>
        <v>41.482925210750736</v>
      </c>
      <c r="T21" s="45">
        <f t="shared" si="3"/>
        <v>43.721052509043936</v>
      </c>
      <c r="U21" s="45">
        <f t="shared" si="3"/>
        <v>-2.238127298293199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5.6062656507433051</v>
      </c>
      <c r="I22" s="34">
        <f t="shared" si="1"/>
        <v>0.671763</v>
      </c>
      <c r="J22" s="33">
        <f t="shared" si="6"/>
        <v>0.16122312</v>
      </c>
      <c r="K22" s="33">
        <f t="shared" si="7"/>
        <v>765982.74556073395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0.69728487826533259</v>
      </c>
      <c r="P22" s="43">
        <v>0.73631570779674793</v>
      </c>
      <c r="Q22" s="38">
        <f t="shared" si="10"/>
        <v>-3.9030829531415345E-2</v>
      </c>
      <c r="R22" s="45">
        <f t="shared" si="11"/>
        <v>39.951480642896946</v>
      </c>
      <c r="S22" s="45">
        <f t="shared" si="3"/>
        <v>39.951480642896946</v>
      </c>
      <c r="T22" s="45">
        <f t="shared" si="3"/>
        <v>42.187782445941622</v>
      </c>
      <c r="U22" s="45">
        <f t="shared" si="3"/>
        <v>-2.2363018030446757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5.7814887084641864</v>
      </c>
      <c r="I23" s="34">
        <f t="shared" si="1"/>
        <v>0.68610199999999999</v>
      </c>
      <c r="J23" s="33">
        <f t="shared" si="6"/>
        <v>0.16466448</v>
      </c>
      <c r="K23" s="33">
        <f t="shared" si="7"/>
        <v>806784.6032246839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0.67215923373855435</v>
      </c>
      <c r="P23" s="43">
        <v>0.71117247378863579</v>
      </c>
      <c r="Q23" s="38">
        <f t="shared" si="10"/>
        <v>-3.9013240050081444E-2</v>
      </c>
      <c r="R23" s="45">
        <f t="shared" si="11"/>
        <v>38.511887253966577</v>
      </c>
      <c r="S23" s="45">
        <f t="shared" si="3"/>
        <v>38.511887253966577</v>
      </c>
      <c r="T23" s="45">
        <f t="shared" si="3"/>
        <v>40.747181253966993</v>
      </c>
      <c r="U23" s="45">
        <f t="shared" si="3"/>
        <v>-2.2352940000004193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5.9601457099574349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845851.35274922638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0.64852569579686214</v>
      </c>
      <c r="P24" s="43">
        <v>0.68716088594881997</v>
      </c>
      <c r="Q24" s="38">
        <f t="shared" si="10"/>
        <v>-3.8635190151957821E-2</v>
      </c>
      <c r="R24" s="45">
        <f t="shared" si="11"/>
        <v>37.157785274945311</v>
      </c>
      <c r="S24" s="45">
        <f t="shared" si="3"/>
        <v>37.157785274945311</v>
      </c>
      <c r="T24" s="45">
        <f t="shared" si="3"/>
        <v>39.371418611337894</v>
      </c>
      <c r="U24" s="45">
        <f t="shared" si="3"/>
        <v>-2.2136333363925846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6.1419370022965598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886217.79984757327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0.626279361572741</v>
      </c>
      <c r="P25" s="43">
        <v>0.6645480593452826</v>
      </c>
      <c r="Q25" s="38">
        <f t="shared" si="10"/>
        <v>-3.8268697772541604E-2</v>
      </c>
      <c r="R25" s="45">
        <f t="shared" si="11"/>
        <v>35.883164214265733</v>
      </c>
      <c r="S25" s="45">
        <f t="shared" si="3"/>
        <v>35.883164214265733</v>
      </c>
      <c r="T25" s="45">
        <f t="shared" si="3"/>
        <v>38.075799084094058</v>
      </c>
      <c r="U25" s="45">
        <f t="shared" si="3"/>
        <v>-2.1926348698283284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6.3265924046729749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927866.62049971754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0.60532176630538514</v>
      </c>
      <c r="P26" s="43">
        <v>0.64323389730605662</v>
      </c>
      <c r="Q26" s="38">
        <f t="shared" si="10"/>
        <v>-3.7912131000671478E-2</v>
      </c>
      <c r="R26" s="45">
        <f t="shared" si="11"/>
        <v>34.682382456702889</v>
      </c>
      <c r="S26" s="45">
        <f t="shared" si="3"/>
        <v>34.682382456702889</v>
      </c>
      <c r="T26" s="45">
        <f t="shared" si="3"/>
        <v>36.854587555388456</v>
      </c>
      <c r="U26" s="45">
        <f t="shared" si="3"/>
        <v>-2.1722050986855663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6.5138683459202946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970781.89322028053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0.58556097632220594</v>
      </c>
      <c r="P27" s="43">
        <v>0.62312489425135575</v>
      </c>
      <c r="Q27" s="38">
        <f t="shared" si="10"/>
        <v>-3.7563917929149815E-2</v>
      </c>
      <c r="R27" s="45">
        <f t="shared" si="11"/>
        <v>33.550172590822328</v>
      </c>
      <c r="S27" s="45">
        <f t="shared" si="3"/>
        <v>33.550172590822328</v>
      </c>
      <c r="T27" s="45">
        <f t="shared" si="3"/>
        <v>35.702426550138419</v>
      </c>
      <c r="U27" s="45">
        <f t="shared" si="3"/>
        <v>-2.1522539593160879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6.7035452008269107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1014949.0113176866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0.56691150494100939</v>
      </c>
      <c r="P28" s="43">
        <v>0.60413499766476297</v>
      </c>
      <c r="Q28" s="38">
        <f t="shared" si="10"/>
        <v>-3.7223492723753582E-2</v>
      </c>
      <c r="R28" s="45">
        <f t="shared" si="11"/>
        <v>32.481636590529753</v>
      </c>
      <c r="S28" s="45">
        <f t="shared" si="3"/>
        <v>32.481636590529753</v>
      </c>
      <c r="T28" s="45">
        <v>0</v>
      </c>
      <c r="U28" s="45">
        <f t="shared" si="3"/>
        <v>-2.1327490318070095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6.8954248418431128</v>
      </c>
      <c r="I29" s="34">
        <f t="shared" si="1"/>
        <v>0.75179680000000004</v>
      </c>
      <c r="J29" s="33">
        <f t="shared" si="6"/>
        <v>0.180431232</v>
      </c>
      <c r="K29" s="33">
        <f t="shared" si="7"/>
        <v>1054364.4062518287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0.54929410699458592</v>
      </c>
      <c r="P29" s="43">
        <v>0.58617573000146805</v>
      </c>
      <c r="Q29" s="38">
        <f t="shared" si="10"/>
        <v>-3.6881623006882136E-2</v>
      </c>
      <c r="R29" s="45">
        <f t="shared" si="11"/>
        <v>31.472234042197247</v>
      </c>
      <c r="S29" s="45">
        <f t="shared" si="11"/>
        <v>31.472234042197247</v>
      </c>
      <c r="T29" s="45">
        <f t="shared" si="11"/>
        <v>33.585395382084187</v>
      </c>
      <c r="U29" s="45">
        <f t="shared" si="11"/>
        <v>-2.1131613398869433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7.0893284095120901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1094669.1114917067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0.53263549425055279</v>
      </c>
      <c r="P30" s="43">
        <v>0.5691831842693742</v>
      </c>
      <c r="Q30" s="38">
        <f t="shared" si="10"/>
        <v>-3.654769001882141E-2</v>
      </c>
      <c r="R30" s="45">
        <f t="shared" si="11"/>
        <v>30.517765839421301</v>
      </c>
      <c r="S30" s="45">
        <f t="shared" si="11"/>
        <v>30.517765839421301</v>
      </c>
      <c r="T30" s="45">
        <f t="shared" si="11"/>
        <v>32.611794228452169</v>
      </c>
      <c r="U30" s="45">
        <f t="shared" si="11"/>
        <v>-2.0940283890308709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7.2850942962156529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1135847.0561193617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0.51686800322447257</v>
      </c>
      <c r="P31" s="43">
        <v>0.5530891119793685</v>
      </c>
      <c r="Q31" s="38">
        <f t="shared" si="10"/>
        <v>-3.6221108754895925E-2</v>
      </c>
      <c r="R31" s="45">
        <f t="shared" si="11"/>
        <v>29.614355150116502</v>
      </c>
      <c r="S31" s="45">
        <f t="shared" si="11"/>
        <v>29.614355150116502</v>
      </c>
      <c r="T31" s="45">
        <f t="shared" si="11"/>
        <v>31.689671811056396</v>
      </c>
      <c r="U31" s="45">
        <f t="shared" si="11"/>
        <v>-2.0753166609398925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7.4825763323886578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1177883.6278350076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0.50192923841633807</v>
      </c>
      <c r="P32" s="43">
        <v>0.53783119055404149</v>
      </c>
      <c r="Q32" s="38">
        <f t="shared" si="10"/>
        <v>-3.5901952137703419E-2</v>
      </c>
      <c r="R32" s="45">
        <f t="shared" si="11"/>
        <v>28.758426975471835</v>
      </c>
      <c r="S32" s="45">
        <f t="shared" si="11"/>
        <v>28.758426975471835</v>
      </c>
      <c r="T32" s="45">
        <f t="shared" si="11"/>
        <v>30.815457309242927</v>
      </c>
      <c r="U32" s="45">
        <f t="shared" si="11"/>
        <v>-2.0570303337710896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7.6816421612649011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1220765.5306896202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0.48776170745871117</v>
      </c>
      <c r="P33" s="43">
        <v>0.52335115441944036</v>
      </c>
      <c r="Q33" s="38">
        <f t="shared" si="10"/>
        <v>-3.5589446960729187E-2</v>
      </c>
      <c r="R33" s="45">
        <f t="shared" si="11"/>
        <v>27.946687245478877</v>
      </c>
      <c r="S33" s="45">
        <f t="shared" si="11"/>
        <v>27.946687245478877</v>
      </c>
      <c r="T33" s="45">
        <f t="shared" si="11"/>
        <v>29.985812351533355</v>
      </c>
      <c r="U33" s="45">
        <f t="shared" si="11"/>
        <v>-2.0391251060544775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7.8821717867509449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1253285.8344592722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0.47431245968583302</v>
      </c>
      <c r="P34" s="43">
        <v>0.50967767762102545</v>
      </c>
      <c r="Q34" s="38">
        <f t="shared" si="10"/>
        <v>-3.5365217935192428E-2</v>
      </c>
      <c r="R34" s="45">
        <f t="shared" si="11"/>
        <v>27.176102110467237</v>
      </c>
      <c r="S34" s="45">
        <f t="shared" si="11"/>
        <v>27.176102110467237</v>
      </c>
      <c r="T34" s="45">
        <f t="shared" si="11"/>
        <v>29.202379839714126</v>
      </c>
      <c r="U34" s="45">
        <f t="shared" si="11"/>
        <v>-2.0262777292468899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8.0840562786520209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1286054.860850998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0.46153273589511584</v>
      </c>
      <c r="P35" s="43">
        <v>0.49668290262130704</v>
      </c>
      <c r="Q35" s="38">
        <f t="shared" si="10"/>
        <v>-3.5150166726191201E-2</v>
      </c>
      <c r="R35" s="45">
        <f t="shared" si="11"/>
        <v>26.443877873916211</v>
      </c>
      <c r="S35" s="45">
        <f t="shared" si="11"/>
        <v>26.443877873916211</v>
      </c>
      <c r="T35" s="45">
        <f t="shared" si="11"/>
        <v>28.457834076508146</v>
      </c>
      <c r="U35" s="45">
        <f t="shared" si="11"/>
        <v>-2.0139562025919338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8.2871966198108407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1319057.1857946585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0.44937763430362548</v>
      </c>
      <c r="P36" s="43">
        <v>0.48432241197329684</v>
      </c>
      <c r="Q36" s="38">
        <f t="shared" si="10"/>
        <v>-3.4944777669671356E-2</v>
      </c>
      <c r="R36" s="45">
        <f t="shared" si="11"/>
        <v>25.747441853171065</v>
      </c>
      <c r="S36" s="45">
        <f t="shared" si="11"/>
        <v>25.747441853171065</v>
      </c>
      <c r="T36" s="45">
        <f t="shared" si="11"/>
        <v>27.749630129666237</v>
      </c>
      <c r="U36" s="45">
        <f t="shared" si="11"/>
        <v>-2.0021882764951728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8.4915026804933529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1352278.7677792399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0.43780579567971017</v>
      </c>
      <c r="P37" s="43">
        <v>0.4725549258009189</v>
      </c>
      <c r="Q37" s="38">
        <f t="shared" si="10"/>
        <v>-3.4749130121208727E-2</v>
      </c>
      <c r="R37" s="45">
        <f t="shared" si="11"/>
        <v>25.084424338814244</v>
      </c>
      <c r="S37" s="45">
        <f t="shared" si="11"/>
        <v>25.084424338814244</v>
      </c>
      <c r="T37" s="45">
        <f t="shared" si="11"/>
        <v>27.075402836510428</v>
      </c>
      <c r="U37" s="45">
        <f t="shared" si="11"/>
        <v>-1.9909784976961828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8.6968923063746075</v>
      </c>
      <c r="I38" s="34">
        <f t="shared" si="1"/>
        <v>0.78339000000000003</v>
      </c>
      <c r="J38" s="33">
        <f t="shared" si="6"/>
        <v>0.1880136</v>
      </c>
      <c r="K38" s="33">
        <f t="shared" si="7"/>
        <v>1385706.8062150788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0.42677910917556389</v>
      </c>
      <c r="P38" s="43">
        <v>0.46134322821104051</v>
      </c>
      <c r="Q38" s="38">
        <f t="shared" si="10"/>
        <v>-3.4564119035476626E-2</v>
      </c>
      <c r="R38" s="45">
        <f t="shared" si="11"/>
        <v>24.452641740112796</v>
      </c>
      <c r="S38" s="45">
        <f t="shared" si="11"/>
        <v>24.452641740112796</v>
      </c>
      <c r="T38" s="45">
        <f t="shared" si="11"/>
        <v>26.433019883433399</v>
      </c>
      <c r="U38" s="45">
        <f t="shared" si="11"/>
        <v>-1.9803781433206005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8.9032905076134838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1401712.3274536992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0.4162624393600115</v>
      </c>
      <c r="P39" s="43">
        <v>0.45072074308094512</v>
      </c>
      <c r="Q39" s="38">
        <f t="shared" si="10"/>
        <v>-3.4458303720933614E-2</v>
      </c>
      <c r="R39" s="45">
        <f t="shared" si="11"/>
        <v>23.850080945149021</v>
      </c>
      <c r="S39" s="45">
        <f t="shared" si="11"/>
        <v>23.850080945149021</v>
      </c>
      <c r="T39" s="45">
        <f t="shared" si="11"/>
        <v>25.824396317538458</v>
      </c>
      <c r="U39" s="45">
        <f t="shared" si="11"/>
        <v>-1.9743153723894364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9.1106287376708206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1417081.4002614529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0.40622337424335836</v>
      </c>
      <c r="P40" s="43">
        <v>0.44058941790483536</v>
      </c>
      <c r="Q40" s="38">
        <f t="shared" si="10"/>
        <v>-3.4366043661476997E-2</v>
      </c>
      <c r="R40" s="45">
        <f t="shared" si="11"/>
        <v>23.274884883707784</v>
      </c>
      <c r="S40" s="45">
        <f t="shared" si="11"/>
        <v>23.274884883707784</v>
      </c>
      <c r="T40" s="45">
        <f t="shared" si="11"/>
        <v>25.243914144072733</v>
      </c>
      <c r="U40" s="45">
        <f t="shared" si="11"/>
        <v>-1.9690292603649464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9.3188442516664587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1431799.0372822136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0.39663199361425661</v>
      </c>
      <c r="P41" s="43">
        <v>0.4309211085082893</v>
      </c>
      <c r="Q41" s="38">
        <f t="shared" si="10"/>
        <v>-3.4289114894032691E-2</v>
      </c>
      <c r="R41" s="45">
        <f t="shared" si="11"/>
        <v>22.725339253956722</v>
      </c>
      <c r="S41" s="45">
        <f t="shared" si="11"/>
        <v>22.725339253956722</v>
      </c>
      <c r="T41" s="45">
        <f t="shared" si="11"/>
        <v>24.689960820623966</v>
      </c>
      <c r="U41" s="45">
        <f t="shared" si="11"/>
        <v>-1.9646215666672442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9.5278795351531933</v>
      </c>
      <c r="I42" s="34">
        <f t="shared" si="1"/>
        <v>0.74610200000000004</v>
      </c>
      <c r="J42" s="33">
        <f t="shared" si="6"/>
        <v>0.17906448</v>
      </c>
      <c r="K42" s="33">
        <f t="shared" si="7"/>
        <v>1445851.5207329222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0.38746065670872165</v>
      </c>
      <c r="P42" s="43">
        <v>0.42169043425778507</v>
      </c>
      <c r="Q42" s="38">
        <f t="shared" si="10"/>
        <v>-3.4229777549063423E-2</v>
      </c>
      <c r="R42" s="45">
        <f t="shared" si="11"/>
        <v>22.199860356776998</v>
      </c>
      <c r="S42" s="45">
        <f t="shared" si="11"/>
        <v>22.199860356776998</v>
      </c>
      <c r="T42" s="45">
        <f t="shared" si="11"/>
        <v>24.161082144009992</v>
      </c>
      <c r="U42" s="45">
        <f t="shared" si="11"/>
        <v>-1.9612217872329933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9.7376817951910688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1459226.2765547545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0.37868380805580959</v>
      </c>
      <c r="P43" s="43">
        <v>0.4128750883352939</v>
      </c>
      <c r="Q43" s="38">
        <f t="shared" si="10"/>
        <v>-3.4191280279484315E-2</v>
      </c>
      <c r="R43" s="45">
        <f t="shared" si="11"/>
        <v>21.696983971540053</v>
      </c>
      <c r="S43" s="45">
        <f t="shared" si="11"/>
        <v>21.696983971540053</v>
      </c>
      <c r="T43" s="45">
        <f t="shared" si="11"/>
        <v>23.656000027703389</v>
      </c>
      <c r="U43" s="45">
        <f t="shared" si="11"/>
        <v>-1.959016056163333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9.9482025065250141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1440429.4447955899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0.37027780025721274</v>
      </c>
      <c r="P44" s="43">
        <v>0.40393002892715263</v>
      </c>
      <c r="Q44" s="38">
        <f t="shared" si="10"/>
        <v>-3.3652228669939888E-2</v>
      </c>
      <c r="R44" s="45">
        <f t="shared" si="11"/>
        <v>21.2153552021264</v>
      </c>
      <c r="S44" s="45">
        <f t="shared" si="11"/>
        <v>21.2153552021264</v>
      </c>
      <c r="T44" s="45">
        <f t="shared" si="11"/>
        <v>23.143485876123101</v>
      </c>
      <c r="U44" s="45">
        <f t="shared" si="11"/>
        <v>-1.9281306739967035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10.159397006500734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1419596.0308666816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0.36222073243253172</v>
      </c>
      <c r="P45" s="43">
        <v>0.39536054871251936</v>
      </c>
      <c r="Q45" s="38">
        <f t="shared" si="10"/>
        <v>-3.3139816279987633E-2</v>
      </c>
      <c r="R45" s="45">
        <f t="shared" si="11"/>
        <v>20.753719220521525</v>
      </c>
      <c r="S45" s="45">
        <f t="shared" si="11"/>
        <v>20.753719220521525</v>
      </c>
      <c r="T45" s="45">
        <f t="shared" si="11"/>
        <v>22.652490827203753</v>
      </c>
      <c r="U45" s="45">
        <f t="shared" si="11"/>
        <v>-1.8987716066822276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10.371224133099819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1396710.2620371573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0.35449230307861768</v>
      </c>
      <c r="P46" s="43">
        <v>0.38715226058225471</v>
      </c>
      <c r="Q46" s="38">
        <f t="shared" si="10"/>
        <v>-3.2659957503637094E-2</v>
      </c>
      <c r="R46" s="45">
        <f t="shared" si="11"/>
        <v>20.310912836277229</v>
      </c>
      <c r="S46" s="45">
        <f t="shared" si="11"/>
        <v>20.310912836277232</v>
      </c>
      <c r="T46" s="45">
        <f t="shared" si="11"/>
        <v>22.182190560312257</v>
      </c>
      <c r="U46" s="45">
        <f t="shared" si="11"/>
        <v>-1.8712777240350296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10.583645901140052</v>
      </c>
      <c r="I47" s="34">
        <f t="shared" si="1"/>
        <v>0.6372544</v>
      </c>
      <c r="J47" s="33">
        <f t="shared" si="6"/>
        <v>0.15294105599999999</v>
      </c>
      <c r="K47" s="33">
        <f t="shared" si="7"/>
        <v>1371757.6105512129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0.34707367613579787</v>
      </c>
      <c r="P47" s="43">
        <v>0.37929556082673449</v>
      </c>
      <c r="Q47" s="38">
        <f t="shared" si="10"/>
        <v>-3.222188469093662E-2</v>
      </c>
      <c r="R47" s="45">
        <f t="shared" si="11"/>
        <v>19.885856822671617</v>
      </c>
      <c r="S47" s="45">
        <f t="shared" si="11"/>
        <v>19.885856822671617</v>
      </c>
      <c r="T47" s="45">
        <f t="shared" si="11"/>
        <v>21.732034823419482</v>
      </c>
      <c r="U47" s="45">
        <f t="shared" si="11"/>
        <v>-1.8461780007478672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10.796627212276787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1344724.6771247946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0.33994735911561624</v>
      </c>
      <c r="P48" s="43">
        <v>0.37178584746782511</v>
      </c>
      <c r="Q48" s="38">
        <f t="shared" si="10"/>
        <v>-3.1838488352208871E-2</v>
      </c>
      <c r="R48" s="45">
        <f t="shared" si="11"/>
        <v>19.477548933942966</v>
      </c>
      <c r="S48" s="45">
        <f t="shared" si="11"/>
        <v>19.477548933942966</v>
      </c>
      <c r="T48" s="45">
        <f t="shared" si="11"/>
        <v>21.301759942600963</v>
      </c>
      <c r="U48" s="45">
        <f t="shared" si="11"/>
        <v>-1.8242110086579992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11.01013559496263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1097053.7922214046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0.33309709221648431</v>
      </c>
      <c r="P49" s="43">
        <v>0.36212057049130847</v>
      </c>
      <c r="Q49" s="38">
        <f t="shared" si="10"/>
        <v>-2.9023478274824155E-2</v>
      </c>
      <c r="R49" s="45">
        <f t="shared" si="11"/>
        <v>19.085057552084535</v>
      </c>
      <c r="S49" s="45">
        <f t="shared" si="11"/>
        <v>19.085057552084535</v>
      </c>
      <c r="T49" s="45">
        <f t="shared" si="11"/>
        <v>20.747980364021593</v>
      </c>
      <c r="U49" s="45">
        <f t="shared" si="11"/>
        <v>-1.6629228119370596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11.224140970982193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838783.02250046865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0.32650774743010602</v>
      </c>
      <c r="P50" s="43">
        <v>0.35260483020633698</v>
      </c>
      <c r="Q50" s="38">
        <f t="shared" si="10"/>
        <v>-2.6097082776230962E-2</v>
      </c>
      <c r="R50" s="45">
        <f t="shared" si="11"/>
        <v>18.707515906068526</v>
      </c>
      <c r="S50" s="45">
        <f t="shared" si="11"/>
        <v>18.707515906068526</v>
      </c>
      <c r="T50" s="45">
        <f t="shared" si="11"/>
        <v>20.202768606750112</v>
      </c>
      <c r="U50" s="45">
        <f t="shared" si="11"/>
        <v>-1.4952527006815874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11.438615445582984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569873.83779726073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0.32016523671905195</v>
      </c>
      <c r="P51" s="43">
        <v>0.34309892374119449</v>
      </c>
      <c r="Q51" s="38">
        <f t="shared" si="10"/>
        <v>-2.2933687022142546E-2</v>
      </c>
      <c r="R51" s="45">
        <f t="shared" si="11"/>
        <v>18.344116810808607</v>
      </c>
      <c r="S51" s="45">
        <f t="shared" si="11"/>
        <v>18.344116810808607</v>
      </c>
      <c r="T51" s="45">
        <f t="shared" si="11"/>
        <v>19.658120285851325</v>
      </c>
      <c r="U51" s="45">
        <f t="shared" si="11"/>
        <v>-1.3140034750427168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11.653533118578613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290290.53707484802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0.31405642842196735</v>
      </c>
      <c r="P52" s="43">
        <v>0.33313919252916607</v>
      </c>
      <c r="Q52" s="38">
        <f t="shared" si="10"/>
        <v>-1.9082764107198724E-2</v>
      </c>
      <c r="R52" s="45">
        <f t="shared" si="11"/>
        <v>17.99410787753116</v>
      </c>
      <c r="S52" s="45">
        <f t="shared" si="11"/>
        <v>17.99410787753116</v>
      </c>
      <c r="T52" s="45">
        <f t="shared" si="11"/>
        <v>19.08746972231738</v>
      </c>
      <c r="U52" s="45">
        <f t="shared" si="11"/>
        <v>-1.0933618447862195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11.761150563812176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146485.64856027171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0.31108580166515776</v>
      </c>
      <c r="P53" s="43">
        <v>0.32728956608628768</v>
      </c>
      <c r="Q53" s="38">
        <f t="shared" si="10"/>
        <v>-1.6203764421129918E-2</v>
      </c>
      <c r="R53" s="45">
        <f t="shared" si="11"/>
        <v>17.823903501857338</v>
      </c>
      <c r="S53" s="45">
        <f t="shared" si="11"/>
        <v>17.823903501857338</v>
      </c>
      <c r="T53" s="45">
        <f t="shared" si="11"/>
        <v>18.752310815412326</v>
      </c>
      <c r="U53" s="45">
        <f t="shared" si="11"/>
        <v>-0.92840731355498785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11.868869914112214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0.30816907111598496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17.65678715141286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2.4614228800714424E-2</v>
      </c>
      <c r="G57" s="32">
        <f t="shared" ref="G57:G98" si="37">2*(1+2*L13)*((0.044/(K13^(1/6)))-(5/(K13^(2/3))))</f>
        <v>1.174937641755233E-2</v>
      </c>
      <c r="H57" s="32">
        <f>G57/F57</f>
        <v>0.47734083048790488</v>
      </c>
      <c r="I57" s="32">
        <f t="shared" ref="I57:I98" si="38">($B$2*$B$6)/(2*G13*TAN(O13))-0.5</f>
        <v>5.7831853071795853</v>
      </c>
      <c r="J57" s="30">
        <f t="shared" ref="J57:J98" si="39">(2/PI())*ACOS((COSH((G13*I57)/$B$6))/COSH(I57))</f>
        <v>0.99315185856915722</v>
      </c>
      <c r="K57" s="4">
        <f t="shared" ref="K57:K98" si="40">(($B$2*J13*F57*COS(P13))/(8*PI()*J57*G13*(SIN(P13)^2)))*(1-H57*TAN(P13))</f>
        <v>2.9168414220722806E-3</v>
      </c>
      <c r="L57" s="31">
        <f>K57/(1-K57)</f>
        <v>2.9253742749324684E-3</v>
      </c>
      <c r="M57" s="4">
        <f t="shared" ref="M57:M98" si="41">(($B$2*J13*F57)/(8*PI()*J57*G13*COS(P13)))*(1+H57*_xlfn.COT(P13))</f>
        <v>5.3744317920348214E-2</v>
      </c>
      <c r="N57" s="4">
        <f t="shared" ref="N57:N98" si="42">M57/(1+M57)</f>
        <v>5.1003186452684347E-2</v>
      </c>
      <c r="O57" s="46">
        <f t="shared" ref="O57:O98" si="43">TAN(P13)-((1+L57)/(1-N57))*TAN(O13)</f>
        <v>-7.4114713188855319E-7</v>
      </c>
      <c r="P57" s="31">
        <f>ABS(O57)</f>
        <v>7.4114713188855319E-7</v>
      </c>
      <c r="Q57" s="4">
        <f t="shared" ref="Q57:Q98" si="44">0.5*$B$9*(H13^2)*J13*F57</f>
        <v>28.95859946744747</v>
      </c>
      <c r="R57" s="32">
        <f t="shared" ref="R57:R98" si="45">0.5*$B$9*(H13^2)*J13*G57</f>
        <v>13.823121919557975</v>
      </c>
      <c r="S57" s="32">
        <f t="shared" ref="S57:S98" si="46">$B$2*(Q57*COS(P13)-R57*SIN(P13))</f>
        <v>11.668445655909807</v>
      </c>
      <c r="T57" s="32">
        <f t="shared" ref="T57:T98" si="47">$B$2*(Q57*SIN(P13)+R57*COS(P13))*G13</f>
        <v>3.0677515278294738</v>
      </c>
    </row>
    <row r="58" spans="1:32">
      <c r="F58" s="32">
        <f t="shared" si="36"/>
        <v>2.8722043015079319E-2</v>
      </c>
      <c r="G58" s="32">
        <f t="shared" si="37"/>
        <v>1.1538347033135641E-2</v>
      </c>
      <c r="H58" s="32">
        <f t="shared" ref="H58:H98" si="48">G58/F58</f>
        <v>0.40172445348257119</v>
      </c>
      <c r="I58" s="32">
        <f t="shared" si="38"/>
        <v>5.783185307179588</v>
      </c>
      <c r="J58" s="30">
        <f t="shared" si="39"/>
        <v>0.99245505982228444</v>
      </c>
      <c r="K58" s="4">
        <f t="shared" si="40"/>
        <v>6.9423615417278763E-3</v>
      </c>
      <c r="L58" s="31">
        <f t="shared" ref="L58:L98" si="49">K58/(1-K58)</f>
        <v>6.9908948613556145E-3</v>
      </c>
      <c r="M58" s="4">
        <f t="shared" si="41"/>
        <v>5.3897812361955781E-2</v>
      </c>
      <c r="N58" s="4">
        <f t="shared" si="42"/>
        <v>5.114140263861261E-2</v>
      </c>
      <c r="O58" s="46">
        <f t="shared" si="43"/>
        <v>-3.434932775991939E-7</v>
      </c>
      <c r="P58" s="31">
        <f t="shared" ref="P58:P98" si="50">ABS(O58)</f>
        <v>3.434932775991939E-7</v>
      </c>
      <c r="Q58" s="4">
        <f t="shared" si="44"/>
        <v>36.750905472720888</v>
      </c>
      <c r="R58" s="32">
        <f t="shared" si="45"/>
        <v>14.763737416018435</v>
      </c>
      <c r="S58" s="32">
        <f t="shared" si="46"/>
        <v>30.737657222978129</v>
      </c>
      <c r="T58" s="32">
        <f t="shared" si="47"/>
        <v>4.1028647912292433</v>
      </c>
    </row>
    <row r="59" spans="1:32">
      <c r="F59" s="32">
        <f t="shared" si="36"/>
        <v>3.2874772608423398E-2</v>
      </c>
      <c r="G59" s="32">
        <f t="shared" si="37"/>
        <v>1.1326542588798491E-2</v>
      </c>
      <c r="H59" s="32">
        <f t="shared" si="48"/>
        <v>0.34453599797360507</v>
      </c>
      <c r="I59" s="32">
        <f t="shared" si="38"/>
        <v>5.7831853071795862</v>
      </c>
      <c r="J59" s="30">
        <f t="shared" si="39"/>
        <v>0.99165719633935712</v>
      </c>
      <c r="K59" s="4">
        <f t="shared" si="40"/>
        <v>1.1159447041002333E-2</v>
      </c>
      <c r="L59" s="31">
        <f t="shared" si="49"/>
        <v>1.1285385705115858E-2</v>
      </c>
      <c r="M59" s="4">
        <f t="shared" si="41"/>
        <v>5.4088972438858532E-2</v>
      </c>
      <c r="N59" s="4">
        <f t="shared" si="42"/>
        <v>5.1313479082996397E-2</v>
      </c>
      <c r="O59" s="46">
        <f t="shared" si="43"/>
        <v>-6.8186316948271042E-7</v>
      </c>
      <c r="P59" s="31">
        <f t="shared" si="50"/>
        <v>6.8186316948271042E-7</v>
      </c>
      <c r="Q59" s="4">
        <f t="shared" si="44"/>
        <v>45.804542728005657</v>
      </c>
      <c r="R59" s="32">
        <f t="shared" si="45"/>
        <v>15.781313840518063</v>
      </c>
      <c r="S59" s="32">
        <f t="shared" si="46"/>
        <v>54.264813019403341</v>
      </c>
      <c r="T59" s="32">
        <f t="shared" si="47"/>
        <v>5.3578083761751234</v>
      </c>
    </row>
    <row r="60" spans="1:32">
      <c r="F60" s="32">
        <f t="shared" si="36"/>
        <v>3.7044235346722083E-2</v>
      </c>
      <c r="G60" s="32">
        <f t="shared" si="37"/>
        <v>1.1114308324344416E-2</v>
      </c>
      <c r="H60" s="32">
        <f t="shared" si="48"/>
        <v>0.30002801300440074</v>
      </c>
      <c r="I60" s="32">
        <f t="shared" si="38"/>
        <v>5.7831853071795853</v>
      </c>
      <c r="J60" s="30">
        <f t="shared" si="39"/>
        <v>0.99074757600354679</v>
      </c>
      <c r="K60" s="4">
        <f t="shared" si="40"/>
        <v>1.5595870847352736E-2</v>
      </c>
      <c r="L60" s="31">
        <f t="shared" si="49"/>
        <v>1.5842955535728308E-2</v>
      </c>
      <c r="M60" s="4">
        <f t="shared" si="41"/>
        <v>5.4318215447696175E-2</v>
      </c>
      <c r="N60" s="4">
        <f t="shared" si="42"/>
        <v>5.1519754332074189E-2</v>
      </c>
      <c r="O60" s="46">
        <f t="shared" si="43"/>
        <v>-5.0122867678581429E-7</v>
      </c>
      <c r="P60" s="31">
        <f t="shared" si="50"/>
        <v>5.0122867678581429E-7</v>
      </c>
      <c r="Q60" s="4">
        <f t="shared" si="44"/>
        <v>56.245387974819799</v>
      </c>
      <c r="R60" s="32">
        <f t="shared" si="45"/>
        <v>16.875191994746803</v>
      </c>
      <c r="S60" s="32">
        <f t="shared" si="46"/>
        <v>82.759874248573809</v>
      </c>
      <c r="T60" s="32">
        <f t="shared" si="47"/>
        <v>6.8585985436331987</v>
      </c>
    </row>
    <row r="61" spans="1:32">
      <c r="F61" s="32">
        <f t="shared" si="36"/>
        <v>4.1209214535625004E-2</v>
      </c>
      <c r="G61" s="32">
        <f t="shared" si="37"/>
        <v>1.0901972068655391E-2</v>
      </c>
      <c r="H61" s="32">
        <f t="shared" si="48"/>
        <v>0.2645518045298032</v>
      </c>
      <c r="I61" s="32">
        <f t="shared" si="38"/>
        <v>5.7831853071795853</v>
      </c>
      <c r="J61" s="30">
        <f t="shared" si="39"/>
        <v>0.98971400731309866</v>
      </c>
      <c r="K61" s="4">
        <f t="shared" si="40"/>
        <v>2.0270259696528525E-2</v>
      </c>
      <c r="L61" s="31">
        <f t="shared" si="49"/>
        <v>2.068964415661181E-2</v>
      </c>
      <c r="M61" s="4">
        <f t="shared" si="41"/>
        <v>5.4585081431125233E-2</v>
      </c>
      <c r="N61" s="4">
        <f t="shared" si="42"/>
        <v>5.1759770161977373E-2</v>
      </c>
      <c r="O61" s="46">
        <f t="shared" si="43"/>
        <v>-7.1863844186559334E-7</v>
      </c>
      <c r="P61" s="31">
        <f t="shared" si="50"/>
        <v>7.1863844186559334E-7</v>
      </c>
      <c r="Q61" s="4">
        <f t="shared" si="44"/>
        <v>68.207321492503254</v>
      </c>
      <c r="R61" s="32">
        <f t="shared" si="45"/>
        <v>18.044369982986165</v>
      </c>
      <c r="S61" s="32">
        <f t="shared" si="46"/>
        <v>116.75366296214506</v>
      </c>
      <c r="T61" s="32">
        <f t="shared" si="47"/>
        <v>8.6329111102515821</v>
      </c>
    </row>
    <row r="62" spans="1:32">
      <c r="F62" s="32">
        <f t="shared" si="36"/>
        <v>4.5353557691686745E-2</v>
      </c>
      <c r="G62" s="32">
        <f t="shared" si="37"/>
        <v>1.0689838041323656E-2</v>
      </c>
      <c r="H62" s="32">
        <f t="shared" si="48"/>
        <v>0.23570009907476544</v>
      </c>
      <c r="I62" s="32">
        <f t="shared" si="38"/>
        <v>5.7831853071795853</v>
      </c>
      <c r="J62" s="30">
        <f t="shared" si="39"/>
        <v>0.98854263501187989</v>
      </c>
      <c r="K62" s="4">
        <f t="shared" si="40"/>
        <v>2.5194496915345359E-2</v>
      </c>
      <c r="L62" s="31">
        <f t="shared" si="49"/>
        <v>2.5845665453898655E-2</v>
      </c>
      <c r="M62" s="4">
        <f t="shared" si="41"/>
        <v>5.4888145081295699E-2</v>
      </c>
      <c r="N62" s="4">
        <f t="shared" si="42"/>
        <v>5.2032194443767978E-2</v>
      </c>
      <c r="O62" s="46">
        <f t="shared" si="43"/>
        <v>-1.8313247374113217E-6</v>
      </c>
      <c r="P62" s="31">
        <f t="shared" si="50"/>
        <v>1.8313247374113217E-6</v>
      </c>
      <c r="Q62" s="4">
        <f t="shared" si="44"/>
        <v>81.830756731376553</v>
      </c>
      <c r="R62" s="32">
        <f t="shared" si="45"/>
        <v>19.287517468948483</v>
      </c>
      <c r="S62" s="32">
        <f t="shared" si="46"/>
        <v>156.79567281056688</v>
      </c>
      <c r="T62" s="32">
        <f t="shared" si="47"/>
        <v>10.710082541050502</v>
      </c>
    </row>
    <row r="63" spans="1:32">
      <c r="F63" s="32">
        <f t="shared" si="36"/>
        <v>4.5735624728753102E-2</v>
      </c>
      <c r="G63" s="32">
        <f t="shared" si="37"/>
        <v>1.052017511125162E-2</v>
      </c>
      <c r="H63" s="32">
        <f t="shared" si="48"/>
        <v>0.23002145862539819</v>
      </c>
      <c r="I63" s="32">
        <f t="shared" si="38"/>
        <v>5.7831853071795853</v>
      </c>
      <c r="J63" s="30">
        <f t="shared" si="39"/>
        <v>0.98721775298515013</v>
      </c>
      <c r="K63" s="4">
        <f t="shared" si="40"/>
        <v>2.7668986766289518E-2</v>
      </c>
      <c r="L63" s="31">
        <f t="shared" si="49"/>
        <v>2.8456344999497583E-2</v>
      </c>
      <c r="M63" s="4">
        <f t="shared" si="41"/>
        <v>5.1658238496160892E-2</v>
      </c>
      <c r="N63" s="4">
        <f t="shared" si="42"/>
        <v>4.9120747221103503E-2</v>
      </c>
      <c r="O63" s="46">
        <f t="shared" si="43"/>
        <v>-4.3083978518154709E-7</v>
      </c>
      <c r="P63" s="31">
        <f t="shared" si="50"/>
        <v>4.3083978518154709E-7</v>
      </c>
      <c r="Q63" s="4">
        <f t="shared" si="44"/>
        <v>89.919117240572191</v>
      </c>
      <c r="R63" s="32">
        <f t="shared" si="45"/>
        <v>20.683326505984606</v>
      </c>
      <c r="S63" s="32">
        <f t="shared" si="46"/>
        <v>184.27159783354216</v>
      </c>
      <c r="T63" s="32">
        <f t="shared" si="47"/>
        <v>12.279353386810575</v>
      </c>
    </row>
    <row r="64" spans="1:32">
      <c r="F64" s="32">
        <f t="shared" si="36"/>
        <v>4.5987638078751218E-2</v>
      </c>
      <c r="G64" s="32">
        <f t="shared" si="37"/>
        <v>1.0350847844105891E-2</v>
      </c>
      <c r="H64" s="32">
        <f t="shared" si="48"/>
        <v>0.22507891852111761</v>
      </c>
      <c r="I64" s="32">
        <f t="shared" si="38"/>
        <v>5.783185307179588</v>
      </c>
      <c r="J64" s="30">
        <f t="shared" si="39"/>
        <v>0.98572159172682117</v>
      </c>
      <c r="K64" s="4">
        <f t="shared" si="40"/>
        <v>3.0109189919046622E-2</v>
      </c>
      <c r="L64" s="31">
        <f t="shared" si="49"/>
        <v>3.1043896494424475E-2</v>
      </c>
      <c r="M64" s="4">
        <f t="shared" si="41"/>
        <v>4.8856627126967353E-2</v>
      </c>
      <c r="N64" s="4">
        <f t="shared" si="42"/>
        <v>4.6580844191065125E-2</v>
      </c>
      <c r="O64" s="46">
        <f t="shared" si="43"/>
        <v>-1.281637395988966E-6</v>
      </c>
      <c r="P64" s="31">
        <f t="shared" si="50"/>
        <v>1.281637395988966E-6</v>
      </c>
      <c r="Q64" s="4">
        <f t="shared" si="44"/>
        <v>98.468527396363768</v>
      </c>
      <c r="R64" s="32">
        <f t="shared" si="45"/>
        <v>22.163189654740599</v>
      </c>
      <c r="S64" s="32">
        <f t="shared" si="46"/>
        <v>213.71298160458161</v>
      </c>
      <c r="T64" s="32">
        <f t="shared" si="47"/>
        <v>13.97499091682487</v>
      </c>
    </row>
    <row r="65" spans="6:20">
      <c r="F65" s="32">
        <f t="shared" si="36"/>
        <v>4.6124834374400576E-2</v>
      </c>
      <c r="G65" s="32">
        <f t="shared" si="37"/>
        <v>1.0182066559976281E-2</v>
      </c>
      <c r="H65" s="32">
        <f t="shared" si="48"/>
        <v>0.22075020318397845</v>
      </c>
      <c r="I65" s="32">
        <f t="shared" si="38"/>
        <v>5.7831853071795853</v>
      </c>
      <c r="J65" s="30">
        <f t="shared" si="39"/>
        <v>0.98403407726570735</v>
      </c>
      <c r="K65" s="4">
        <f t="shared" si="40"/>
        <v>3.2520627122762914E-2</v>
      </c>
      <c r="L65" s="31">
        <f t="shared" si="49"/>
        <v>3.3613767936000676E-2</v>
      </c>
      <c r="M65" s="4">
        <f t="shared" si="41"/>
        <v>4.6403489241523793E-2</v>
      </c>
      <c r="N65" s="4">
        <f t="shared" si="42"/>
        <v>4.4345694293468907E-2</v>
      </c>
      <c r="O65" s="46">
        <f t="shared" si="43"/>
        <v>-9.4273509443354442E-8</v>
      </c>
      <c r="P65" s="31">
        <f t="shared" si="50"/>
        <v>9.4273509443354442E-8</v>
      </c>
      <c r="Q65" s="4">
        <f t="shared" si="44"/>
        <v>107.48061481224168</v>
      </c>
      <c r="R65" s="32">
        <f t="shared" si="45"/>
        <v>23.726367558141273</v>
      </c>
      <c r="S65" s="32">
        <f t="shared" si="46"/>
        <v>245.1169277418424</v>
      </c>
      <c r="T65" s="32">
        <f t="shared" si="47"/>
        <v>15.799514034471137</v>
      </c>
    </row>
    <row r="66" spans="6:20">
      <c r="F66" s="32">
        <f t="shared" si="36"/>
        <v>4.6163616931092492E-2</v>
      </c>
      <c r="G66" s="32">
        <f t="shared" si="37"/>
        <v>1.0014015509841304E-2</v>
      </c>
      <c r="H66" s="32">
        <f t="shared" si="48"/>
        <v>0.21692441311063265</v>
      </c>
      <c r="I66" s="32">
        <f t="shared" si="38"/>
        <v>5.7831853071795862</v>
      </c>
      <c r="J66" s="30">
        <f t="shared" si="39"/>
        <v>0.98213255794516052</v>
      </c>
      <c r="K66" s="4">
        <f t="shared" si="40"/>
        <v>3.491024859054697E-2</v>
      </c>
      <c r="L66" s="31">
        <f t="shared" si="49"/>
        <v>3.6173059075140672E-2</v>
      </c>
      <c r="M66" s="4">
        <f t="shared" si="41"/>
        <v>4.4239892946736768E-2</v>
      </c>
      <c r="N66" s="4">
        <f t="shared" si="42"/>
        <v>4.2365641502065565E-2</v>
      </c>
      <c r="O66" s="46">
        <f t="shared" si="43"/>
        <v>-4.6402748987706133E-7</v>
      </c>
      <c r="P66" s="31">
        <f t="shared" si="50"/>
        <v>4.6402748987706133E-7</v>
      </c>
      <c r="Q66" s="4">
        <f t="shared" si="44"/>
        <v>116.96192296068978</v>
      </c>
      <c r="R66" s="32">
        <f t="shared" si="45"/>
        <v>25.37189649453866</v>
      </c>
      <c r="S66" s="32">
        <f t="shared" si="46"/>
        <v>278.4954570776988</v>
      </c>
      <c r="T66" s="32">
        <f t="shared" si="47"/>
        <v>17.756002552162805</v>
      </c>
    </row>
    <row r="67" spans="6:20">
      <c r="F67" s="32">
        <f t="shared" si="36"/>
        <v>4.6117610536202676E-2</v>
      </c>
      <c r="G67" s="32">
        <f t="shared" si="37"/>
        <v>9.8468540296007649E-3</v>
      </c>
      <c r="H67" s="32">
        <f t="shared" si="48"/>
        <v>0.21351613657153615</v>
      </c>
      <c r="I67" s="32">
        <f t="shared" si="38"/>
        <v>5.7831853071795862</v>
      </c>
      <c r="J67" s="30">
        <f t="shared" si="39"/>
        <v>0.97999149486271908</v>
      </c>
      <c r="K67" s="4">
        <f t="shared" si="40"/>
        <v>3.7283481972698686E-2</v>
      </c>
      <c r="L67" s="31">
        <f t="shared" si="49"/>
        <v>3.8727373296862225E-2</v>
      </c>
      <c r="M67" s="4">
        <f t="shared" si="41"/>
        <v>4.2319230557722999E-2</v>
      </c>
      <c r="N67" s="4">
        <f t="shared" si="42"/>
        <v>4.0601026362220023E-2</v>
      </c>
      <c r="O67" s="46">
        <f t="shared" si="43"/>
        <v>-4.3509153675458379E-6</v>
      </c>
      <c r="P67" s="31">
        <f t="shared" si="50"/>
        <v>4.3509153675458379E-6</v>
      </c>
      <c r="Q67" s="4">
        <f t="shared" si="44"/>
        <v>126.91591708093367</v>
      </c>
      <c r="R67" s="32">
        <f t="shared" si="45"/>
        <v>27.098596284554393</v>
      </c>
      <c r="S67" s="32">
        <f t="shared" si="46"/>
        <v>313.85306919756869</v>
      </c>
      <c r="T67" s="32">
        <f t="shared" si="47"/>
        <v>19.847172538243882</v>
      </c>
    </row>
    <row r="68" spans="6:20">
      <c r="F68" s="32">
        <f t="shared" si="36"/>
        <v>4.5704389528207386E-2</v>
      </c>
      <c r="G68" s="32">
        <f t="shared" si="37"/>
        <v>9.7144257971813405E-3</v>
      </c>
      <c r="H68" s="32">
        <f t="shared" si="48"/>
        <v>0.21254907673990234</v>
      </c>
      <c r="I68" s="32">
        <f t="shared" si="38"/>
        <v>5.7831853071795862</v>
      </c>
      <c r="J68" s="30">
        <f t="shared" si="39"/>
        <v>0.97758211106658011</v>
      </c>
      <c r="K68" s="4">
        <f t="shared" si="40"/>
        <v>3.9213292786412973E-2</v>
      </c>
      <c r="L68" s="31">
        <f t="shared" si="49"/>
        <v>4.08137336747059E-2</v>
      </c>
      <c r="M68" s="4">
        <f t="shared" si="41"/>
        <v>4.0266148029693659E-2</v>
      </c>
      <c r="N68" s="4">
        <f t="shared" si="42"/>
        <v>3.8707544320229374E-2</v>
      </c>
      <c r="O68" s="46">
        <f t="shared" si="43"/>
        <v>-8.7763475076219066E-7</v>
      </c>
      <c r="P68" s="31">
        <f t="shared" si="50"/>
        <v>8.7763475076219066E-7</v>
      </c>
      <c r="Q68" s="4">
        <f t="shared" si="44"/>
        <v>135.94425202579455</v>
      </c>
      <c r="R68" s="32">
        <f t="shared" si="45"/>
        <v>28.894825256179232</v>
      </c>
      <c r="S68" s="32">
        <f t="shared" si="46"/>
        <v>347.0497261069205</v>
      </c>
      <c r="T68" s="32">
        <f t="shared" si="47"/>
        <v>21.888256204614713</v>
      </c>
    </row>
    <row r="69" spans="6:20">
      <c r="F69" s="32">
        <f t="shared" si="36"/>
        <v>4.5218384350050031E-2</v>
      </c>
      <c r="G69" s="32">
        <f t="shared" si="37"/>
        <v>9.5827543377918611E-3</v>
      </c>
      <c r="H69" s="32">
        <f t="shared" si="48"/>
        <v>0.21192164371925992</v>
      </c>
      <c r="I69" s="32">
        <f t="shared" si="38"/>
        <v>5.7831853071795862</v>
      </c>
      <c r="J69" s="30">
        <f t="shared" si="39"/>
        <v>0.97487199373641698</v>
      </c>
      <c r="K69" s="4">
        <f t="shared" si="40"/>
        <v>4.1091747633088857E-2</v>
      </c>
      <c r="L69" s="31">
        <f t="shared" si="49"/>
        <v>4.285263739430803E-2</v>
      </c>
      <c r="M69" s="4">
        <f t="shared" si="41"/>
        <v>3.8420750835599676E-2</v>
      </c>
      <c r="N69" s="4">
        <f t="shared" si="42"/>
        <v>3.6999213281016533E-2</v>
      </c>
      <c r="O69" s="46">
        <f t="shared" si="43"/>
        <v>-6.328533308508355E-8</v>
      </c>
      <c r="P69" s="31">
        <f t="shared" si="50"/>
        <v>6.328533308508355E-8</v>
      </c>
      <c r="Q69" s="4">
        <f t="shared" si="44"/>
        <v>145.2154680132989</v>
      </c>
      <c r="R69" s="32">
        <f t="shared" si="45"/>
        <v>30.774300674839917</v>
      </c>
      <c r="S69" s="32">
        <f t="shared" si="46"/>
        <v>381.33743047806064</v>
      </c>
      <c r="T69" s="32">
        <f t="shared" si="47"/>
        <v>24.030393161682824</v>
      </c>
    </row>
    <row r="70" spans="6:20">
      <c r="F70" s="32">
        <f t="shared" si="36"/>
        <v>4.4667980966219885E-2</v>
      </c>
      <c r="G70" s="32">
        <f t="shared" si="37"/>
        <v>9.4519268209686275E-3</v>
      </c>
      <c r="H70" s="32">
        <f t="shared" si="48"/>
        <v>0.21160407559313321</v>
      </c>
      <c r="I70" s="32">
        <f t="shared" si="38"/>
        <v>5.7831853071795862</v>
      </c>
      <c r="J70" s="30">
        <f t="shared" si="39"/>
        <v>0.97182464249583289</v>
      </c>
      <c r="K70" s="4">
        <f t="shared" si="40"/>
        <v>4.2920633763528039E-2</v>
      </c>
      <c r="L70" s="31">
        <f t="shared" si="49"/>
        <v>4.484542795265252E-2</v>
      </c>
      <c r="M70" s="4">
        <f t="shared" si="41"/>
        <v>3.6753476279203334E-2</v>
      </c>
      <c r="N70" s="4">
        <f t="shared" si="42"/>
        <v>3.5450545496223083E-2</v>
      </c>
      <c r="O70" s="46">
        <f t="shared" si="43"/>
        <v>-6.3111276948912831E-7</v>
      </c>
      <c r="P70" s="31">
        <f t="shared" si="50"/>
        <v>6.3111276948912831E-7</v>
      </c>
      <c r="Q70" s="4">
        <f t="shared" si="44"/>
        <v>154.70478307011891</v>
      </c>
      <c r="R70" s="32">
        <f t="shared" si="45"/>
        <v>32.736162611388714</v>
      </c>
      <c r="S70" s="32">
        <f t="shared" si="46"/>
        <v>416.61570596671083</v>
      </c>
      <c r="T70" s="32">
        <f t="shared" si="47"/>
        <v>26.271661250270345</v>
      </c>
    </row>
    <row r="71" spans="6:20">
      <c r="F71" s="32">
        <f t="shared" si="36"/>
        <v>4.4061407563975676E-2</v>
      </c>
      <c r="G71" s="32">
        <f t="shared" si="37"/>
        <v>9.3220160450948816E-3</v>
      </c>
      <c r="H71" s="32">
        <f t="shared" si="48"/>
        <v>0.2115687301083069</v>
      </c>
      <c r="I71" s="32">
        <f t="shared" si="38"/>
        <v>5.7831853071795862</v>
      </c>
      <c r="J71" s="30">
        <f t="shared" si="39"/>
        <v>0.9683989556408833</v>
      </c>
      <c r="K71" s="4">
        <f t="shared" si="40"/>
        <v>4.4702767398082426E-2</v>
      </c>
      <c r="L71" s="31">
        <f t="shared" si="49"/>
        <v>4.6794616243498045E-2</v>
      </c>
      <c r="M71" s="4">
        <f t="shared" si="41"/>
        <v>3.5241009269817408E-2</v>
      </c>
      <c r="N71" s="4">
        <f t="shared" si="42"/>
        <v>3.4041357475467299E-2</v>
      </c>
      <c r="O71" s="46">
        <f t="shared" si="43"/>
        <v>-3.629684700356961E-6</v>
      </c>
      <c r="P71" s="31">
        <f t="shared" si="50"/>
        <v>3.629684700356961E-6</v>
      </c>
      <c r="Q71" s="4">
        <f t="shared" si="44"/>
        <v>164.38834473090949</v>
      </c>
      <c r="R71" s="32">
        <f t="shared" si="45"/>
        <v>34.779433339325102</v>
      </c>
      <c r="S71" s="32">
        <f t="shared" si="46"/>
        <v>452.78630078732908</v>
      </c>
      <c r="T71" s="32">
        <f t="shared" si="47"/>
        <v>28.610144142076592</v>
      </c>
    </row>
    <row r="72" spans="6:20">
      <c r="F72" s="32">
        <f t="shared" si="36"/>
        <v>4.3401226555147443E-2</v>
      </c>
      <c r="G72" s="32">
        <f t="shared" si="37"/>
        <v>9.1930819987647659E-3</v>
      </c>
      <c r="H72" s="32">
        <f t="shared" si="48"/>
        <v>0.21181617959768131</v>
      </c>
      <c r="I72" s="32">
        <f t="shared" si="38"/>
        <v>5.783185307179588</v>
      </c>
      <c r="J72" s="30">
        <f t="shared" si="39"/>
        <v>0.96454864432313192</v>
      </c>
      <c r="K72" s="4">
        <f t="shared" si="40"/>
        <v>4.6435170672601354E-2</v>
      </c>
      <c r="L72" s="31">
        <f t="shared" si="49"/>
        <v>4.8696396138429958E-2</v>
      </c>
      <c r="M72" s="4">
        <f t="shared" si="41"/>
        <v>3.3861614122054205E-2</v>
      </c>
      <c r="N72" s="4">
        <f t="shared" si="42"/>
        <v>3.2752559587783107E-2</v>
      </c>
      <c r="O72" s="46">
        <f t="shared" si="43"/>
        <v>-3.1615715593291682E-6</v>
      </c>
      <c r="P72" s="31">
        <f t="shared" si="50"/>
        <v>3.1615715593291682E-6</v>
      </c>
      <c r="Q72" s="4">
        <f t="shared" si="44"/>
        <v>174.22191448911454</v>
      </c>
      <c r="R72" s="32">
        <f t="shared" si="45"/>
        <v>36.903020329278156</v>
      </c>
      <c r="S72" s="32">
        <f t="shared" si="46"/>
        <v>489.68309971357854</v>
      </c>
      <c r="T72" s="32">
        <f t="shared" si="47"/>
        <v>31.041068061259612</v>
      </c>
    </row>
    <row r="73" spans="6:20">
      <c r="F73" s="32">
        <f t="shared" si="36"/>
        <v>4.2924955774525694E-2</v>
      </c>
      <c r="G73" s="32">
        <f t="shared" si="37"/>
        <v>9.0928852788585875E-3</v>
      </c>
      <c r="H73" s="32">
        <f t="shared" si="48"/>
        <v>0.21183214087910288</v>
      </c>
      <c r="I73" s="32">
        <f t="shared" si="38"/>
        <v>5.7831853071795853</v>
      </c>
      <c r="J73" s="30">
        <f t="shared" si="39"/>
        <v>0.96022156245433332</v>
      </c>
      <c r="K73" s="4">
        <f t="shared" si="40"/>
        <v>4.812767253275449E-2</v>
      </c>
      <c r="L73" s="31">
        <f t="shared" si="49"/>
        <v>5.0561058604165161E-2</v>
      </c>
      <c r="M73" s="4">
        <f t="shared" si="41"/>
        <v>3.2572873953007855E-2</v>
      </c>
      <c r="N73" s="4">
        <f t="shared" si="42"/>
        <v>3.1545351204422825E-2</v>
      </c>
      <c r="O73" s="46">
        <f t="shared" si="43"/>
        <v>-6.1556238517557205E-7</v>
      </c>
      <c r="P73" s="31">
        <f t="shared" si="50"/>
        <v>6.1556238517557205E-7</v>
      </c>
      <c r="Q73" s="4">
        <f t="shared" si="44"/>
        <v>184.12537041333036</v>
      </c>
      <c r="R73" s="32">
        <f t="shared" si="45"/>
        <v>39.003671404813602</v>
      </c>
      <c r="S73" s="32">
        <f t="shared" si="46"/>
        <v>527.24751572917978</v>
      </c>
      <c r="T73" s="32">
        <f t="shared" si="47"/>
        <v>33.53296528837101</v>
      </c>
    </row>
    <row r="74" spans="6:20">
      <c r="F74" s="32">
        <f t="shared" si="36"/>
        <v>4.2397519870022611E-2</v>
      </c>
      <c r="G74" s="32">
        <f t="shared" si="37"/>
        <v>8.9934365636129207E-3</v>
      </c>
      <c r="H74" s="32">
        <f t="shared" si="48"/>
        <v>0.21212176068751082</v>
      </c>
      <c r="I74" s="32">
        <f t="shared" si="38"/>
        <v>5.7831853071795853</v>
      </c>
      <c r="J74" s="30">
        <f t="shared" si="39"/>
        <v>0.95535893710001896</v>
      </c>
      <c r="K74" s="4">
        <f t="shared" si="40"/>
        <v>4.977764137637309E-2</v>
      </c>
      <c r="L74" s="31">
        <f t="shared" si="49"/>
        <v>5.2385255855771216E-2</v>
      </c>
      <c r="M74" s="4">
        <f t="shared" si="41"/>
        <v>3.139375338485903E-2</v>
      </c>
      <c r="N74" s="4">
        <f t="shared" si="42"/>
        <v>3.0438184526355785E-2</v>
      </c>
      <c r="O74" s="46">
        <f t="shared" si="43"/>
        <v>-1.2581419350787826E-8</v>
      </c>
      <c r="P74" s="31">
        <f t="shared" si="50"/>
        <v>1.2581419350787826E-8</v>
      </c>
      <c r="Q74" s="4">
        <f t="shared" si="44"/>
        <v>194.12453256601756</v>
      </c>
      <c r="R74" s="32">
        <f t="shared" si="45"/>
        <v>41.178037640543678</v>
      </c>
      <c r="S74" s="32">
        <f t="shared" si="46"/>
        <v>565.3059230601217</v>
      </c>
      <c r="T74" s="32">
        <f t="shared" si="47"/>
        <v>36.108700487999137</v>
      </c>
    </row>
    <row r="75" spans="6:20">
      <c r="F75" s="32">
        <f t="shared" si="36"/>
        <v>4.1821845473000156E-2</v>
      </c>
      <c r="G75" s="32">
        <f t="shared" si="37"/>
        <v>8.8947610358816702E-3</v>
      </c>
      <c r="H75" s="32">
        <f t="shared" si="48"/>
        <v>0.21268217447802623</v>
      </c>
      <c r="I75" s="32">
        <f t="shared" si="38"/>
        <v>5.7831853071795853</v>
      </c>
      <c r="J75" s="30">
        <f t="shared" si="39"/>
        <v>0.94989448010846755</v>
      </c>
      <c r="K75" s="4">
        <f t="shared" si="40"/>
        <v>5.1386679405212535E-2</v>
      </c>
      <c r="L75" s="31">
        <f t="shared" si="49"/>
        <v>5.4170311853720031E-2</v>
      </c>
      <c r="M75" s="4">
        <f t="shared" si="41"/>
        <v>3.0312719829662684E-2</v>
      </c>
      <c r="N75" s="4">
        <f t="shared" si="42"/>
        <v>2.9420892556460101E-2</v>
      </c>
      <c r="O75" s="46">
        <f t="shared" si="43"/>
        <v>-1.3174432642593104E-6</v>
      </c>
      <c r="P75" s="31">
        <f t="shared" si="50"/>
        <v>1.3174432642593104E-6</v>
      </c>
      <c r="Q75" s="4">
        <f t="shared" si="44"/>
        <v>204.17860814001654</v>
      </c>
      <c r="R75" s="32">
        <f t="shared" si="45"/>
        <v>43.425150361115541</v>
      </c>
      <c r="S75" s="32">
        <f t="shared" si="46"/>
        <v>603.69896173854863</v>
      </c>
      <c r="T75" s="32">
        <f t="shared" si="47"/>
        <v>38.763504783834797</v>
      </c>
    </row>
    <row r="76" spans="6:20">
      <c r="F76" s="32">
        <f t="shared" si="36"/>
        <v>4.1197028555573723E-2</v>
      </c>
      <c r="G76" s="32">
        <f t="shared" si="37"/>
        <v>8.7968780100641884E-3</v>
      </c>
      <c r="H76" s="32">
        <f t="shared" si="48"/>
        <v>0.21353185699297289</v>
      </c>
      <c r="I76" s="32">
        <f t="shared" si="38"/>
        <v>5.7831853071795862</v>
      </c>
      <c r="J76" s="30">
        <f t="shared" si="39"/>
        <v>0.94375335625423273</v>
      </c>
      <c r="K76" s="4">
        <f t="shared" si="40"/>
        <v>5.2951680987503018E-2</v>
      </c>
      <c r="L76" s="31">
        <f t="shared" si="49"/>
        <v>5.591233300822139E-2</v>
      </c>
      <c r="M76" s="4">
        <f t="shared" si="41"/>
        <v>2.9318581387192396E-2</v>
      </c>
      <c r="N76" s="4">
        <f t="shared" si="42"/>
        <v>2.8483485985145943E-2</v>
      </c>
      <c r="O76" s="46">
        <f t="shared" si="43"/>
        <v>-3.8416086312054176E-8</v>
      </c>
      <c r="P76" s="31">
        <f t="shared" si="50"/>
        <v>3.8416086312054176E-8</v>
      </c>
      <c r="Q76" s="4">
        <f t="shared" si="44"/>
        <v>214.22563823312575</v>
      </c>
      <c r="R76" s="32">
        <f t="shared" si="45"/>
        <v>45.743998347424146</v>
      </c>
      <c r="S76" s="32">
        <f t="shared" si="46"/>
        <v>642.1925800943842</v>
      </c>
      <c r="T76" s="32">
        <f t="shared" si="47"/>
        <v>41.489475347881871</v>
      </c>
    </row>
    <row r="77" spans="6:20">
      <c r="F77" s="32">
        <f t="shared" si="36"/>
        <v>4.0527168091624724E-2</v>
      </c>
      <c r="G77" s="32">
        <f t="shared" si="37"/>
        <v>8.6998017341657838E-3</v>
      </c>
      <c r="H77" s="32">
        <f t="shared" si="48"/>
        <v>0.21466591779857597</v>
      </c>
      <c r="I77" s="32">
        <f t="shared" si="38"/>
        <v>5.7831853071795853</v>
      </c>
      <c r="J77" s="30">
        <f t="shared" si="39"/>
        <v>0.93685097563576858</v>
      </c>
      <c r="K77" s="4">
        <f t="shared" si="40"/>
        <v>5.4477749752720094E-2</v>
      </c>
      <c r="L77" s="31">
        <f t="shared" si="49"/>
        <v>5.7616570882887921E-2</v>
      </c>
      <c r="M77" s="4">
        <f t="shared" si="41"/>
        <v>2.840487563108849E-2</v>
      </c>
      <c r="N77" s="4">
        <f t="shared" si="42"/>
        <v>2.7620323769524745E-2</v>
      </c>
      <c r="O77" s="46">
        <f t="shared" si="43"/>
        <v>-3.5568896361581892E-7</v>
      </c>
      <c r="P77" s="31">
        <f t="shared" si="50"/>
        <v>3.5568896361581892E-7</v>
      </c>
      <c r="Q77" s="4">
        <f t="shared" si="44"/>
        <v>224.22529277551891</v>
      </c>
      <c r="R77" s="32">
        <f t="shared" si="45"/>
        <v>48.133528267311171</v>
      </c>
      <c r="S77" s="32">
        <f t="shared" si="46"/>
        <v>680.62445553785142</v>
      </c>
      <c r="T77" s="32">
        <f t="shared" si="47"/>
        <v>44.281548028166156</v>
      </c>
    </row>
    <row r="78" spans="6:20">
      <c r="F78" s="32">
        <f t="shared" si="36"/>
        <v>4.0264497539722117E-2</v>
      </c>
      <c r="G78" s="32">
        <f t="shared" si="37"/>
        <v>8.6278253481689108E-3</v>
      </c>
      <c r="H78" s="32">
        <f t="shared" si="48"/>
        <v>0.21427872878973109</v>
      </c>
      <c r="I78" s="32">
        <f t="shared" si="38"/>
        <v>5.7831853071795862</v>
      </c>
      <c r="J78" s="30">
        <f t="shared" si="39"/>
        <v>0.92909156752289823</v>
      </c>
      <c r="K78" s="4">
        <f t="shared" si="40"/>
        <v>5.6144262179285739E-2</v>
      </c>
      <c r="L78" s="31">
        <f t="shared" si="49"/>
        <v>5.9483944346111886E-2</v>
      </c>
      <c r="M78" s="4">
        <f t="shared" si="41"/>
        <v>2.756575716463059E-2</v>
      </c>
      <c r="N78" s="4">
        <f t="shared" si="42"/>
        <v>2.682627070085809E-2</v>
      </c>
      <c r="O78" s="46">
        <f t="shared" si="43"/>
        <v>-8.4042489678637367E-7</v>
      </c>
      <c r="P78" s="31">
        <f t="shared" si="50"/>
        <v>8.4042489678637367E-7</v>
      </c>
      <c r="Q78" s="4">
        <f t="shared" si="44"/>
        <v>234.67688899116422</v>
      </c>
      <c r="R78" s="32">
        <f t="shared" si="45"/>
        <v>50.286265449355511</v>
      </c>
      <c r="S78" s="32">
        <f t="shared" si="46"/>
        <v>721.26167298860469</v>
      </c>
      <c r="T78" s="32">
        <f t="shared" si="47"/>
        <v>47.13771754357748</v>
      </c>
    </row>
    <row r="79" spans="6:20">
      <c r="F79" s="32">
        <f t="shared" si="36"/>
        <v>3.9945180979637944E-2</v>
      </c>
      <c r="G79" s="32">
        <f t="shared" si="37"/>
        <v>8.5564615808056532E-3</v>
      </c>
      <c r="H79" s="32">
        <f t="shared" si="48"/>
        <v>0.21420510236684895</v>
      </c>
      <c r="I79" s="32">
        <f t="shared" si="38"/>
        <v>5.7831853071795862</v>
      </c>
      <c r="J79" s="30">
        <f t="shared" si="39"/>
        <v>0.9203664778946814</v>
      </c>
      <c r="K79" s="4">
        <f t="shared" si="40"/>
        <v>5.7783297057571417E-2</v>
      </c>
      <c r="L79" s="31">
        <f t="shared" si="49"/>
        <v>6.1326971679785749E-2</v>
      </c>
      <c r="M79" s="4">
        <f t="shared" si="41"/>
        <v>2.6794298491096859E-2</v>
      </c>
      <c r="N79" s="4">
        <f t="shared" si="42"/>
        <v>2.6095098629269595E-2</v>
      </c>
      <c r="O79" s="46">
        <f t="shared" si="43"/>
        <v>-1.196723026786195E-6</v>
      </c>
      <c r="P79" s="31">
        <f t="shared" si="50"/>
        <v>1.196723026786195E-6</v>
      </c>
      <c r="Q79" s="4">
        <f t="shared" si="44"/>
        <v>245.02208339499032</v>
      </c>
      <c r="R79" s="32">
        <f t="shared" si="45"/>
        <v>52.484980455762496</v>
      </c>
      <c r="S79" s="32">
        <f t="shared" si="46"/>
        <v>761.62346477599067</v>
      </c>
      <c r="T79" s="32">
        <f t="shared" si="47"/>
        <v>50.042588303958944</v>
      </c>
    </row>
    <row r="80" spans="6:20">
      <c r="F80" s="32">
        <f t="shared" si="36"/>
        <v>3.9565885446674741E-2</v>
      </c>
      <c r="G80" s="32">
        <f t="shared" si="37"/>
        <v>8.4857078088988354E-3</v>
      </c>
      <c r="H80" s="32">
        <f t="shared" si="48"/>
        <v>0.21447031231831068</v>
      </c>
      <c r="I80" s="32">
        <f t="shared" si="38"/>
        <v>5.7831853071795862</v>
      </c>
      <c r="J80" s="30">
        <f t="shared" si="39"/>
        <v>0.91055211138148628</v>
      </c>
      <c r="K80" s="4">
        <f t="shared" si="40"/>
        <v>5.9394876343379005E-2</v>
      </c>
      <c r="L80" s="31">
        <f t="shared" si="49"/>
        <v>6.3145388909301547E-2</v>
      </c>
      <c r="M80" s="4">
        <f t="shared" si="41"/>
        <v>2.6085803923350012E-2</v>
      </c>
      <c r="N80" s="4">
        <f t="shared" si="42"/>
        <v>2.5422634075637846E-2</v>
      </c>
      <c r="O80" s="46">
        <f t="shared" si="43"/>
        <v>-2.7978943051287786E-8</v>
      </c>
      <c r="P80" s="31">
        <f t="shared" si="50"/>
        <v>2.7978943051287786E-8</v>
      </c>
      <c r="Q80" s="4">
        <f t="shared" si="44"/>
        <v>255.17855156982145</v>
      </c>
      <c r="R80" s="32">
        <f t="shared" si="45"/>
        <v>54.728223652113762</v>
      </c>
      <c r="S80" s="32">
        <f t="shared" si="46"/>
        <v>801.39475017164375</v>
      </c>
      <c r="T80" s="32">
        <f t="shared" si="47"/>
        <v>52.983959498044953</v>
      </c>
    </row>
    <row r="81" spans="6:20">
      <c r="F81" s="32">
        <f t="shared" si="36"/>
        <v>3.9125670449772651E-2</v>
      </c>
      <c r="G81" s="32">
        <f t="shared" si="37"/>
        <v>8.4155596472989015E-3</v>
      </c>
      <c r="H81" s="32">
        <f t="shared" si="48"/>
        <v>0.21509049047740478</v>
      </c>
      <c r="I81" s="32">
        <f t="shared" si="38"/>
        <v>5.7831853071795853</v>
      </c>
      <c r="J81" s="30">
        <f t="shared" si="39"/>
        <v>0.89950740684802133</v>
      </c>
      <c r="K81" s="4">
        <f t="shared" si="40"/>
        <v>6.098465327218594E-2</v>
      </c>
      <c r="L81" s="31">
        <f t="shared" si="49"/>
        <v>6.4945321165089692E-2</v>
      </c>
      <c r="M81" s="4">
        <f t="shared" si="41"/>
        <v>2.5438118600433358E-2</v>
      </c>
      <c r="N81" s="4">
        <f t="shared" si="42"/>
        <v>2.4807073327011202E-2</v>
      </c>
      <c r="O81" s="46">
        <f t="shared" si="43"/>
        <v>-6.0643519250724864E-7</v>
      </c>
      <c r="P81" s="31">
        <f t="shared" si="50"/>
        <v>6.0643519250724864E-7</v>
      </c>
      <c r="Q81" s="4">
        <f t="shared" si="44"/>
        <v>265.07244529863442</v>
      </c>
      <c r="R81" s="32">
        <f t="shared" si="45"/>
        <v>57.014562271328323</v>
      </c>
      <c r="S81" s="32">
        <f t="shared" si="46"/>
        <v>840.28720217382772</v>
      </c>
      <c r="T81" s="32">
        <f t="shared" si="47"/>
        <v>55.95061571197229</v>
      </c>
    </row>
    <row r="82" spans="6:20">
      <c r="F82" s="32">
        <f t="shared" si="36"/>
        <v>3.8618696372530778E-2</v>
      </c>
      <c r="G82" s="32">
        <f t="shared" si="37"/>
        <v>8.346011267960609E-3</v>
      </c>
      <c r="H82" s="32">
        <f t="shared" si="48"/>
        <v>0.21611323146311773</v>
      </c>
      <c r="I82" s="32">
        <f t="shared" si="38"/>
        <v>5.7831853071795853</v>
      </c>
      <c r="J82" s="30">
        <f t="shared" si="39"/>
        <v>0.88707068902659136</v>
      </c>
      <c r="K82" s="4">
        <f t="shared" si="40"/>
        <v>6.2551548272119575E-2</v>
      </c>
      <c r="L82" s="31">
        <f t="shared" si="49"/>
        <v>6.6725320370230712E-2</v>
      </c>
      <c r="M82" s="4">
        <f t="shared" si="41"/>
        <v>2.4848211304943111E-2</v>
      </c>
      <c r="N82" s="4">
        <f t="shared" si="42"/>
        <v>2.4245747839383738E-2</v>
      </c>
      <c r="O82" s="46">
        <f t="shared" si="43"/>
        <v>-6.0313263539057971E-7</v>
      </c>
      <c r="P82" s="31">
        <f t="shared" si="50"/>
        <v>6.0313263539057971E-7</v>
      </c>
      <c r="Q82" s="4">
        <f t="shared" si="44"/>
        <v>274.59021900949301</v>
      </c>
      <c r="R82" s="32">
        <f t="shared" si="45"/>
        <v>59.342579558306753</v>
      </c>
      <c r="S82" s="32">
        <f t="shared" si="46"/>
        <v>877.86743205006678</v>
      </c>
      <c r="T82" s="32">
        <f t="shared" si="47"/>
        <v>58.92526978430574</v>
      </c>
    </row>
    <row r="83" spans="6:20">
      <c r="F83" s="32">
        <f t="shared" si="36"/>
        <v>3.8596585706141648E-2</v>
      </c>
      <c r="G83" s="32">
        <f t="shared" si="37"/>
        <v>8.2987513995068894E-3</v>
      </c>
      <c r="H83" s="32">
        <f t="shared" si="48"/>
        <v>0.21501257812517749</v>
      </c>
      <c r="I83" s="32">
        <f t="shared" si="38"/>
        <v>5.7831853071795853</v>
      </c>
      <c r="J83" s="30">
        <f t="shared" si="39"/>
        <v>0.87305566758512165</v>
      </c>
      <c r="K83" s="4">
        <f t="shared" si="40"/>
        <v>6.4296578227264159E-2</v>
      </c>
      <c r="L83" s="31">
        <f t="shared" si="49"/>
        <v>6.8714698195130194E-2</v>
      </c>
      <c r="M83" s="4">
        <f t="shared" si="41"/>
        <v>2.4274586418392474E-2</v>
      </c>
      <c r="N83" s="4">
        <f t="shared" si="42"/>
        <v>2.3699295814098104E-2</v>
      </c>
      <c r="O83" s="46">
        <f t="shared" si="43"/>
        <v>-4.8278340253338214E-7</v>
      </c>
      <c r="P83" s="31">
        <f t="shared" si="50"/>
        <v>4.8278340253338214E-7</v>
      </c>
      <c r="Q83" s="4">
        <f t="shared" si="44"/>
        <v>284.19101097078533</v>
      </c>
      <c r="R83" s="32">
        <f t="shared" si="45"/>
        <v>61.104641948829148</v>
      </c>
      <c r="S83" s="32">
        <f t="shared" si="46"/>
        <v>916.76699911621847</v>
      </c>
      <c r="T83" s="32">
        <f t="shared" si="47"/>
        <v>61.793289488059585</v>
      </c>
    </row>
    <row r="84" spans="6:20">
      <c r="F84" s="32">
        <f t="shared" si="36"/>
        <v>3.8492360424797138E-2</v>
      </c>
      <c r="G84" s="32">
        <f t="shared" si="37"/>
        <v>8.2521130892653175E-3</v>
      </c>
      <c r="H84" s="32">
        <f t="shared" si="48"/>
        <v>0.21438313988012098</v>
      </c>
      <c r="I84" s="32">
        <f t="shared" si="38"/>
        <v>5.7831853071795862</v>
      </c>
      <c r="J84" s="30">
        <f t="shared" si="39"/>
        <v>0.8572462448845547</v>
      </c>
      <c r="K84" s="4">
        <f t="shared" si="40"/>
        <v>6.6031493465414551E-2</v>
      </c>
      <c r="L84" s="31">
        <f t="shared" si="49"/>
        <v>7.0699914401202948E-2</v>
      </c>
      <c r="M84" s="4">
        <f t="shared" si="41"/>
        <v>2.3755489969802097E-2</v>
      </c>
      <c r="N84" s="4">
        <f t="shared" si="42"/>
        <v>2.3204261371533957E-2</v>
      </c>
      <c r="O84" s="46">
        <f t="shared" si="43"/>
        <v>-3.6838985750797804E-9</v>
      </c>
      <c r="P84" s="31">
        <f t="shared" si="50"/>
        <v>3.6838985750797804E-9</v>
      </c>
      <c r="Q84" s="4">
        <f t="shared" si="44"/>
        <v>293.20387279718301</v>
      </c>
      <c r="R84" s="32">
        <f t="shared" si="45"/>
        <v>62.857966875271678</v>
      </c>
      <c r="S84" s="32">
        <f t="shared" si="46"/>
        <v>953.58331990347483</v>
      </c>
      <c r="T84" s="32">
        <f t="shared" si="47"/>
        <v>64.610346195146832</v>
      </c>
    </row>
    <row r="85" spans="6:20">
      <c r="F85" s="32">
        <f t="shared" si="36"/>
        <v>3.8294782904371938E-2</v>
      </c>
      <c r="G85" s="32">
        <f t="shared" si="37"/>
        <v>8.2060857266831478E-3</v>
      </c>
      <c r="H85" s="32">
        <f t="shared" si="48"/>
        <v>0.21428730245514194</v>
      </c>
      <c r="I85" s="32">
        <f t="shared" si="38"/>
        <v>5.7831853071795862</v>
      </c>
      <c r="J85" s="30">
        <f t="shared" si="39"/>
        <v>0.83938961850313121</v>
      </c>
      <c r="K85" s="4">
        <f t="shared" si="40"/>
        <v>6.7761031912735109E-2</v>
      </c>
      <c r="L85" s="31">
        <f t="shared" si="49"/>
        <v>7.268633283133917E-2</v>
      </c>
      <c r="M85" s="4">
        <f t="shared" si="41"/>
        <v>2.3291947052001778E-2</v>
      </c>
      <c r="N85" s="4">
        <f t="shared" si="42"/>
        <v>2.2761780857460539E-2</v>
      </c>
      <c r="O85" s="46">
        <f t="shared" si="43"/>
        <v>-1.7236625460270716E-9</v>
      </c>
      <c r="P85" s="31">
        <f t="shared" si="50"/>
        <v>1.7236625460270716E-9</v>
      </c>
      <c r="Q85" s="4">
        <f t="shared" si="44"/>
        <v>301.46419819748053</v>
      </c>
      <c r="R85" s="32">
        <f t="shared" si="45"/>
        <v>64.599949818540367</v>
      </c>
      <c r="S85" s="32">
        <f t="shared" si="46"/>
        <v>987.68339719374273</v>
      </c>
      <c r="T85" s="32">
        <f t="shared" si="47"/>
        <v>67.348749712774378</v>
      </c>
    </row>
    <row r="86" spans="6:20">
      <c r="F86" s="32">
        <f t="shared" si="36"/>
        <v>3.798959660792614E-2</v>
      </c>
      <c r="G86" s="32">
        <f t="shared" si="37"/>
        <v>8.1606585168427139E-3</v>
      </c>
      <c r="H86" s="32">
        <f t="shared" si="48"/>
        <v>0.21481298159244144</v>
      </c>
      <c r="I86" s="32">
        <f t="shared" si="38"/>
        <v>5.7831853071795862</v>
      </c>
      <c r="J86" s="30">
        <f t="shared" si="39"/>
        <v>0.81918687755481512</v>
      </c>
      <c r="K86" s="4">
        <f t="shared" si="40"/>
        <v>6.9489960030139172E-2</v>
      </c>
      <c r="L86" s="31">
        <f t="shared" si="49"/>
        <v>7.4679430683402354E-2</v>
      </c>
      <c r="M86" s="4">
        <f t="shared" si="41"/>
        <v>2.2886275429938707E-2</v>
      </c>
      <c r="N86" s="4">
        <f t="shared" si="42"/>
        <v>2.2374213028050621E-2</v>
      </c>
      <c r="O86" s="46">
        <f t="shared" si="43"/>
        <v>-9.9470600961604205E-7</v>
      </c>
      <c r="P86" s="31">
        <f t="shared" si="50"/>
        <v>9.9470600961604205E-7</v>
      </c>
      <c r="Q86" s="4">
        <f t="shared" si="44"/>
        <v>308.77110167715614</v>
      </c>
      <c r="R86" s="32">
        <f t="shared" si="45"/>
        <v>66.328040980852805</v>
      </c>
      <c r="S86" s="32">
        <f t="shared" si="46"/>
        <v>1018.2957999419972</v>
      </c>
      <c r="T86" s="32">
        <f t="shared" si="47"/>
        <v>69.974855429640328</v>
      </c>
    </row>
    <row r="87" spans="6:20">
      <c r="F87" s="32">
        <f t="shared" si="36"/>
        <v>3.7556436867125398E-2</v>
      </c>
      <c r="G87" s="32">
        <f t="shared" si="37"/>
        <v>8.1158205954924914E-3</v>
      </c>
      <c r="H87" s="32">
        <f t="shared" si="48"/>
        <v>0.21609666071907324</v>
      </c>
      <c r="I87" s="32">
        <f t="shared" si="38"/>
        <v>5.7831853071795862</v>
      </c>
      <c r="J87" s="30">
        <f t="shared" si="39"/>
        <v>0.79627980476590776</v>
      </c>
      <c r="K87" s="4">
        <f t="shared" si="40"/>
        <v>7.1218202451506507E-2</v>
      </c>
      <c r="L87" s="31">
        <f t="shared" si="49"/>
        <v>7.6679153962196447E-2</v>
      </c>
      <c r="M87" s="4">
        <f t="shared" si="41"/>
        <v>2.2541621899005763E-2</v>
      </c>
      <c r="N87" s="4">
        <f t="shared" si="42"/>
        <v>2.2044698637442996E-2</v>
      </c>
      <c r="O87" s="46">
        <f t="shared" si="43"/>
        <v>-9.1799139179116196E-8</v>
      </c>
      <c r="P87" s="31">
        <f t="shared" si="50"/>
        <v>9.1799139179116196E-8</v>
      </c>
      <c r="Q87" s="4">
        <f t="shared" si="44"/>
        <v>314.85791417920757</v>
      </c>
      <c r="R87" s="32">
        <f t="shared" si="45"/>
        <v>68.039743855099303</v>
      </c>
      <c r="S87" s="32">
        <f t="shared" si="46"/>
        <v>1044.4005834253262</v>
      </c>
      <c r="T87" s="32">
        <f t="shared" si="47"/>
        <v>72.444453939004461</v>
      </c>
    </row>
    <row r="88" spans="6:20">
      <c r="F88" s="32">
        <f t="shared" si="36"/>
        <v>3.7152703692166771E-2</v>
      </c>
      <c r="G88" s="32">
        <f t="shared" si="37"/>
        <v>8.1011957426481377E-3</v>
      </c>
      <c r="H88" s="32">
        <f t="shared" si="48"/>
        <v>0.21805131087555774</v>
      </c>
      <c r="I88" s="32">
        <f t="shared" si="38"/>
        <v>5.7831853071795862</v>
      </c>
      <c r="J88" s="30">
        <f t="shared" si="39"/>
        <v>0.77023173507340414</v>
      </c>
      <c r="K88" s="4">
        <f t="shared" si="40"/>
        <v>7.1950508407236283E-2</v>
      </c>
      <c r="L88" s="31">
        <f t="shared" si="49"/>
        <v>7.7528740718074543E-2</v>
      </c>
      <c r="M88" s="4">
        <f t="shared" si="41"/>
        <v>2.1891629478163734E-2</v>
      </c>
      <c r="N88" s="4">
        <f t="shared" si="42"/>
        <v>2.1422652702755625E-2</v>
      </c>
      <c r="O88" s="46">
        <f t="shared" si="43"/>
        <v>-1.4095835299543502E-6</v>
      </c>
      <c r="P88" s="31">
        <f t="shared" si="50"/>
        <v>1.4095835299543502E-6</v>
      </c>
      <c r="Q88" s="4">
        <f t="shared" si="44"/>
        <v>314.10803306114752</v>
      </c>
      <c r="R88" s="32">
        <f t="shared" si="45"/>
        <v>68.491668365526237</v>
      </c>
      <c r="S88" s="32">
        <f t="shared" si="46"/>
        <v>1047.6402961180897</v>
      </c>
      <c r="T88" s="32">
        <f t="shared" si="47"/>
        <v>73.38088880006265</v>
      </c>
    </row>
    <row r="89" spans="6:20">
      <c r="F89" s="32">
        <f t="shared" si="36"/>
        <v>3.6585535497806201E-2</v>
      </c>
      <c r="G89" s="32">
        <f t="shared" si="37"/>
        <v>8.0879485965891628E-3</v>
      </c>
      <c r="H89" s="32">
        <f t="shared" si="48"/>
        <v>0.22106956988709772</v>
      </c>
      <c r="I89" s="32">
        <f t="shared" si="38"/>
        <v>5.7831853071795862</v>
      </c>
      <c r="J89" s="30">
        <f t="shared" si="39"/>
        <v>0.74049872219086232</v>
      </c>
      <c r="K89" s="4">
        <f t="shared" si="40"/>
        <v>7.2640756663311448E-2</v>
      </c>
      <c r="L89" s="31">
        <f t="shared" si="49"/>
        <v>7.8330762522996047E-2</v>
      </c>
      <c r="M89" s="4">
        <f t="shared" si="41"/>
        <v>2.1320624540437452E-2</v>
      </c>
      <c r="N89" s="4">
        <f t="shared" si="42"/>
        <v>2.0875544885849213E-2</v>
      </c>
      <c r="O89" s="46">
        <f t="shared" si="43"/>
        <v>-1.1107244457519982E-8</v>
      </c>
      <c r="P89" s="31">
        <f t="shared" si="50"/>
        <v>1.1107244457519982E-8</v>
      </c>
      <c r="Q89" s="4">
        <f t="shared" si="44"/>
        <v>311.31076315162704</v>
      </c>
      <c r="R89" s="32">
        <f t="shared" si="45"/>
        <v>68.821336511154342</v>
      </c>
      <c r="S89" s="32">
        <f t="shared" si="46"/>
        <v>1043.1585575939132</v>
      </c>
      <c r="T89" s="32">
        <f t="shared" si="47"/>
        <v>73.951245594587817</v>
      </c>
    </row>
    <row r="90" spans="6:20">
      <c r="F90" s="32">
        <f t="shared" si="36"/>
        <v>3.5818163011583956E-2</v>
      </c>
      <c r="G90" s="32">
        <f t="shared" si="37"/>
        <v>8.0761282021090813E-3</v>
      </c>
      <c r="H90" s="32">
        <f t="shared" si="48"/>
        <v>0.22547577885267817</v>
      </c>
      <c r="I90" s="32">
        <f t="shared" si="38"/>
        <v>5.7831853071795853</v>
      </c>
      <c r="J90" s="30">
        <f t="shared" si="39"/>
        <v>0.70638411354756647</v>
      </c>
      <c r="K90" s="4">
        <f t="shared" si="40"/>
        <v>7.3304135363265577E-2</v>
      </c>
      <c r="L90" s="31">
        <f t="shared" si="49"/>
        <v>7.9102689631620246E-2</v>
      </c>
      <c r="M90" s="4">
        <f t="shared" si="41"/>
        <v>2.0841454486768541E-2</v>
      </c>
      <c r="N90" s="4">
        <f t="shared" si="42"/>
        <v>2.0415956263498968E-2</v>
      </c>
      <c r="O90" s="46">
        <f t="shared" si="43"/>
        <v>-1.8912097188295007E-7</v>
      </c>
      <c r="P90" s="31">
        <f t="shared" si="50"/>
        <v>1.8912097188295007E-7</v>
      </c>
      <c r="Q90" s="4">
        <f t="shared" si="44"/>
        <v>306.11997151935617</v>
      </c>
      <c r="R90" s="32">
        <f t="shared" si="45"/>
        <v>69.022639000686496</v>
      </c>
      <c r="S90" s="32">
        <f t="shared" si="46"/>
        <v>1029.6148517496356</v>
      </c>
      <c r="T90" s="32">
        <f t="shared" si="47"/>
        <v>74.093736624435607</v>
      </c>
    </row>
    <row r="91" spans="6:20">
      <c r="F91" s="32">
        <f t="shared" si="36"/>
        <v>3.4793355289328795E-2</v>
      </c>
      <c r="G91" s="32">
        <f t="shared" si="37"/>
        <v>8.0657901057915836E-3</v>
      </c>
      <c r="H91" s="32">
        <f t="shared" si="48"/>
        <v>0.23181984142430151</v>
      </c>
      <c r="I91" s="32">
        <f t="shared" si="38"/>
        <v>5.7831853071795862</v>
      </c>
      <c r="J91" s="30">
        <f t="shared" si="39"/>
        <v>0.66696295868252842</v>
      </c>
      <c r="K91" s="4">
        <f t="shared" si="40"/>
        <v>7.3947083882338324E-2</v>
      </c>
      <c r="L91" s="31">
        <f t="shared" si="49"/>
        <v>7.9851898952330289E-2</v>
      </c>
      <c r="M91" s="4">
        <f t="shared" si="41"/>
        <v>2.0473309265254612E-2</v>
      </c>
      <c r="N91" s="4">
        <f t="shared" si="42"/>
        <v>2.0062562224185447E-2</v>
      </c>
      <c r="O91" s="46">
        <f t="shared" si="43"/>
        <v>-2.0307768727745312E-7</v>
      </c>
      <c r="P91" s="31">
        <f t="shared" si="50"/>
        <v>2.0307768727745312E-7</v>
      </c>
      <c r="Q91" s="4">
        <f t="shared" si="44"/>
        <v>298.03070011128864</v>
      </c>
      <c r="R91" s="32">
        <f t="shared" si="45"/>
        <v>69.089429639372497</v>
      </c>
      <c r="S91" s="32">
        <f t="shared" si="46"/>
        <v>1005.0675827348858</v>
      </c>
      <c r="T91" s="32">
        <f t="shared" si="47"/>
        <v>73.721319199835747</v>
      </c>
    </row>
    <row r="92" spans="6:20">
      <c r="F92" s="32">
        <f t="shared" si="36"/>
        <v>3.343118705243369E-2</v>
      </c>
      <c r="G92" s="32">
        <f t="shared" si="37"/>
        <v>8.0569972181037432E-3</v>
      </c>
      <c r="H92" s="32">
        <f t="shared" si="48"/>
        <v>0.24100242702920169</v>
      </c>
      <c r="I92" s="32">
        <f t="shared" si="38"/>
        <v>5.7831853071795862</v>
      </c>
      <c r="J92" s="30">
        <f t="shared" si="39"/>
        <v>0.62094718557969519</v>
      </c>
      <c r="K92" s="4">
        <f t="shared" si="40"/>
        <v>7.4584203980242639E-2</v>
      </c>
      <c r="L92" s="31">
        <f t="shared" si="49"/>
        <v>8.059534352129244E-2</v>
      </c>
      <c r="M92" s="4">
        <f t="shared" si="41"/>
        <v>2.025138919747746E-2</v>
      </c>
      <c r="N92" s="4">
        <f t="shared" si="42"/>
        <v>1.984941104898378E-2</v>
      </c>
      <c r="O92" s="46">
        <f t="shared" si="43"/>
        <v>-3.0537114372175544E-6</v>
      </c>
      <c r="P92" s="31">
        <f t="shared" si="50"/>
        <v>3.0537114372175544E-6</v>
      </c>
      <c r="Q92" s="4">
        <f t="shared" si="44"/>
        <v>286.36852995036446</v>
      </c>
      <c r="R92" s="32">
        <f t="shared" si="45"/>
        <v>69.015510742822471</v>
      </c>
      <c r="S92" s="32">
        <f t="shared" si="46"/>
        <v>966.92762999254319</v>
      </c>
      <c r="T92" s="32">
        <f t="shared" si="47"/>
        <v>72.719550190662574</v>
      </c>
    </row>
    <row r="93" spans="6:20">
      <c r="F93" s="32">
        <f t="shared" si="36"/>
        <v>3.4607717079241533E-2</v>
      </c>
      <c r="G93" s="32">
        <f t="shared" si="37"/>
        <v>8.2330734822190273E-3</v>
      </c>
      <c r="H93" s="32">
        <f t="shared" si="48"/>
        <v>0.23789704080646815</v>
      </c>
      <c r="I93" s="32">
        <f t="shared" si="38"/>
        <v>5.7831853071795862</v>
      </c>
      <c r="J93" s="30">
        <f t="shared" si="39"/>
        <v>0.56642200806426002</v>
      </c>
      <c r="K93" s="4">
        <f t="shared" si="40"/>
        <v>7.0214245134705727E-2</v>
      </c>
      <c r="L93" s="31">
        <f t="shared" si="49"/>
        <v>7.5516585156629165E-2</v>
      </c>
      <c r="M93" s="4">
        <f t="shared" si="41"/>
        <v>1.8028991271554502E-2</v>
      </c>
      <c r="N93" s="4">
        <f t="shared" si="42"/>
        <v>1.7709703187367629E-2</v>
      </c>
      <c r="O93" s="46">
        <f t="shared" si="43"/>
        <v>-7.355029474354069E-9</v>
      </c>
      <c r="P93" s="31">
        <f t="shared" si="50"/>
        <v>7.355029474354069E-9</v>
      </c>
      <c r="Q93" s="4">
        <f t="shared" si="44"/>
        <v>246.62980180183294</v>
      </c>
      <c r="R93" s="32">
        <f t="shared" si="45"/>
        <v>58.672500023341804</v>
      </c>
      <c r="S93" s="32">
        <f t="shared" si="46"/>
        <v>839.40033763748954</v>
      </c>
      <c r="T93" s="32">
        <f t="shared" si="47"/>
        <v>62.812323813534256</v>
      </c>
    </row>
    <row r="94" spans="6:20">
      <c r="F94" s="32">
        <f t="shared" si="36"/>
        <v>3.6465826420666633E-2</v>
      </c>
      <c r="G94" s="32">
        <f t="shared" si="37"/>
        <v>8.454190496344164E-3</v>
      </c>
      <c r="H94" s="32">
        <f t="shared" si="48"/>
        <v>0.23183871932086086</v>
      </c>
      <c r="I94" s="32">
        <f t="shared" si="38"/>
        <v>5.7831853071795862</v>
      </c>
      <c r="J94" s="30">
        <f t="shared" si="39"/>
        <v>0.50025965585779453</v>
      </c>
      <c r="K94" s="4">
        <f t="shared" si="40"/>
        <v>6.5278985025072456E-2</v>
      </c>
      <c r="L94" s="31">
        <f t="shared" si="49"/>
        <v>6.9837934505862662E-2</v>
      </c>
      <c r="M94" s="4">
        <f t="shared" si="41"/>
        <v>1.5752559970293099E-2</v>
      </c>
      <c r="N94" s="4">
        <f t="shared" si="42"/>
        <v>1.5508265094359007E-2</v>
      </c>
      <c r="O94" s="46">
        <f t="shared" si="43"/>
        <v>-1.4612489618315294E-7</v>
      </c>
      <c r="P94" s="31">
        <f t="shared" si="50"/>
        <v>1.4612489618315294E-7</v>
      </c>
      <c r="Q94" s="4">
        <f t="shared" si="44"/>
        <v>202.55399634321967</v>
      </c>
      <c r="R94" s="32">
        <f t="shared" si="45"/>
        <v>46.959859105534385</v>
      </c>
      <c r="S94" s="32">
        <f t="shared" si="46"/>
        <v>695.49939225830235</v>
      </c>
      <c r="T94" s="32">
        <f t="shared" si="47"/>
        <v>51.446470231200188</v>
      </c>
    </row>
    <row r="95" spans="6:20">
      <c r="F95" s="32">
        <f t="shared" si="36"/>
        <v>3.977421400204522E-2</v>
      </c>
      <c r="G95" s="32">
        <f t="shared" si="37"/>
        <v>8.7391843638124633E-3</v>
      </c>
      <c r="H95" s="32">
        <f t="shared" si="48"/>
        <v>0.21971985073955422</v>
      </c>
      <c r="I95" s="32">
        <f t="shared" si="38"/>
        <v>5.7831853071795862</v>
      </c>
      <c r="J95" s="30">
        <f t="shared" si="39"/>
        <v>0.41652995261375309</v>
      </c>
      <c r="K95" s="4">
        <f t="shared" si="40"/>
        <v>5.9470358192235395E-2</v>
      </c>
      <c r="L95" s="31">
        <f t="shared" si="49"/>
        <v>6.3230711238328602E-2</v>
      </c>
      <c r="M95" s="4">
        <f t="shared" si="41"/>
        <v>1.3300910280212151E-2</v>
      </c>
      <c r="N95" s="4">
        <f t="shared" si="42"/>
        <v>1.3126318298218045E-2</v>
      </c>
      <c r="O95" s="46">
        <f t="shared" si="43"/>
        <v>-5.6421780636473073E-8</v>
      </c>
      <c r="P95" s="31">
        <f t="shared" si="50"/>
        <v>5.6421780636473073E-8</v>
      </c>
      <c r="Q95" s="4">
        <f t="shared" si="44"/>
        <v>152.96983454761107</v>
      </c>
      <c r="R95" s="32">
        <f t="shared" si="45"/>
        <v>33.610509214455412</v>
      </c>
      <c r="S95" s="32">
        <f t="shared" si="46"/>
        <v>530.98974085813461</v>
      </c>
      <c r="T95" s="32">
        <f t="shared" si="47"/>
        <v>38.297872408579046</v>
      </c>
    </row>
    <row r="96" spans="6:20">
      <c r="F96" s="32">
        <f t="shared" si="36"/>
        <v>4.7289813783578452E-2</v>
      </c>
      <c r="G96" s="32">
        <f t="shared" si="37"/>
        <v>9.078464246349241E-3</v>
      </c>
      <c r="H96" s="32">
        <f t="shared" si="48"/>
        <v>0.19197504747844382</v>
      </c>
      <c r="I96" s="32">
        <f t="shared" si="38"/>
        <v>5.7831853071795853</v>
      </c>
      <c r="J96" s="30">
        <f t="shared" si="39"/>
        <v>0.30032179084062877</v>
      </c>
      <c r="K96" s="4">
        <f t="shared" si="40"/>
        <v>5.1678921533520904E-2</v>
      </c>
      <c r="L96" s="31">
        <f t="shared" si="49"/>
        <v>5.4495173319452514E-2</v>
      </c>
      <c r="M96" s="4">
        <f t="shared" si="41"/>
        <v>1.0305747027354244E-2</v>
      </c>
      <c r="N96" s="4">
        <f t="shared" si="42"/>
        <v>1.0200621997526076E-2</v>
      </c>
      <c r="O96" s="46">
        <f t="shared" si="43"/>
        <v>-2.3998213416476233E-9</v>
      </c>
      <c r="P96" s="31">
        <f t="shared" si="50"/>
        <v>2.3998213416476233E-9</v>
      </c>
      <c r="Q96" s="4">
        <f t="shared" si="44"/>
        <v>94.38654934882797</v>
      </c>
      <c r="R96" s="32">
        <f t="shared" si="45"/>
        <v>18.119862292567731</v>
      </c>
      <c r="S96" s="32">
        <f t="shared" si="46"/>
        <v>333.0872832369663</v>
      </c>
      <c r="T96" s="32">
        <f t="shared" si="47"/>
        <v>22.57407385441693</v>
      </c>
    </row>
    <row r="97" spans="6:20">
      <c r="F97" s="32">
        <f t="shared" si="36"/>
        <v>5.6882472353971231E-2</v>
      </c>
      <c r="G97" s="32">
        <f t="shared" si="37"/>
        <v>9.0630741874296993E-3</v>
      </c>
      <c r="H97" s="32">
        <f t="shared" si="48"/>
        <v>0.15932982186553929</v>
      </c>
      <c r="I97" s="32">
        <f t="shared" si="38"/>
        <v>5.7831853071795862</v>
      </c>
      <c r="J97" s="30">
        <f t="shared" si="39"/>
        <v>0.21442753592122737</v>
      </c>
      <c r="K97" s="4">
        <f t="shared" si="40"/>
        <v>4.5267656892466354E-2</v>
      </c>
      <c r="L97" s="31">
        <f t="shared" si="49"/>
        <v>4.7413976513172085E-2</v>
      </c>
      <c r="M97" s="4">
        <f t="shared" si="41"/>
        <v>8.1045672290710798E-3</v>
      </c>
      <c r="N97" s="4">
        <f t="shared" si="42"/>
        <v>8.0394112798712111E-3</v>
      </c>
      <c r="O97" s="46">
        <f t="shared" si="43"/>
        <v>-5.9196692880902901E-8</v>
      </c>
      <c r="P97" s="31">
        <f t="shared" si="50"/>
        <v>5.9196692880902901E-8</v>
      </c>
      <c r="Q97" s="4">
        <f t="shared" si="44"/>
        <v>57.819637434616482</v>
      </c>
      <c r="R97" s="32">
        <f t="shared" si="45"/>
        <v>9.2123925327875114</v>
      </c>
      <c r="S97" s="32">
        <f t="shared" si="46"/>
        <v>207.1553151303568</v>
      </c>
      <c r="T97" s="32">
        <f t="shared" si="47"/>
        <v>12.978231930563846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5.7831853071795862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L193:L194"/>
    <mergeCell ref="L196:L197"/>
    <mergeCell ref="L198:L199"/>
    <mergeCell ref="L201:L205"/>
    <mergeCell ref="H2:J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4CF9-23B0-4A29-9937-213131A7F60C}">
  <sheetPr codeName="Sheet14"/>
  <dimension ref="A1:AG249"/>
  <sheetViews>
    <sheetView topLeftCell="L1" zoomScale="90" zoomScaleNormal="55" workbookViewId="0">
      <selection activeCell="O3" sqref="O3:O4"/>
    </sheetView>
  </sheetViews>
  <sheetFormatPr defaultRowHeight="15"/>
  <cols>
    <col min="1" max="1" width="25.7109375" bestFit="1" customWidth="1"/>
    <col min="2" max="2" width="9.42578125" customWidth="1"/>
    <col min="3" max="3" width="12.140625" bestFit="1" customWidth="1"/>
    <col min="4" max="4" width="17" bestFit="1" customWidth="1"/>
    <col min="5" max="5" width="16.85546875" bestFit="1" customWidth="1"/>
    <col min="6" max="6" width="12.140625" bestFit="1" customWidth="1"/>
    <col min="7" max="7" width="9" bestFit="1" customWidth="1"/>
    <col min="8" max="8" width="23.5703125" bestFit="1" customWidth="1"/>
    <col min="9" max="9" width="12.7109375" customWidth="1"/>
    <col min="10" max="10" width="9" customWidth="1"/>
    <col min="11" max="13" width="9" bestFit="1" customWidth="1"/>
    <col min="14" max="14" width="14.140625" bestFit="1" customWidth="1"/>
    <col min="15" max="15" width="10" bestFit="1" customWidth="1"/>
    <col min="16" max="16" width="9" bestFit="1" customWidth="1"/>
    <col min="17" max="17" width="19.7109375" bestFit="1" customWidth="1"/>
    <col min="18" max="18" width="14.5703125" bestFit="1" customWidth="1"/>
    <col min="19" max="19" width="12.5703125" bestFit="1" customWidth="1"/>
    <col min="20" max="20" width="7.5703125" bestFit="1" customWidth="1"/>
    <col min="21" max="21" width="20.140625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2" max="32" width="9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1.05</v>
      </c>
      <c r="H2" s="81" t="s">
        <v>4</v>
      </c>
      <c r="I2" s="81"/>
      <c r="J2" s="81"/>
      <c r="L2" s="63" t="s">
        <v>5</v>
      </c>
      <c r="M2" s="61">
        <f>AVERAGE(S3:S4)</f>
        <v>1.2275265582716728E-7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3.78</v>
      </c>
      <c r="H3" s="5" t="s">
        <v>14</v>
      </c>
      <c r="I3" s="1">
        <f>((0.02/2)*(S57+2*SUM(S58:S96)+S97)+((F53-F52)/2)*(S96+S97))*B6</f>
        <v>26.655652581617645</v>
      </c>
      <c r="J3" s="1" t="s">
        <v>15</v>
      </c>
      <c r="L3" s="63" t="s">
        <v>16</v>
      </c>
      <c r="M3" s="61">
        <f>AVERAGE(T3:T4)</f>
        <v>-1.0229387985597188E-7</v>
      </c>
      <c r="O3" s="50">
        <f>0.75*PI()*$B$8*J40*$B$5/$B$10*(SQRT(1+($F$2/((0.75*PI())))^2))</f>
        <v>1444426.0869631339</v>
      </c>
      <c r="P3" s="1">
        <f>2*(1+2*C40)*(((0.044)/((O3)^(1/6)))-((5)/((O3)^(2/3))))</f>
        <v>8.2341246803398997E-3</v>
      </c>
      <c r="Q3" s="1">
        <f>2*(1+2*L40)*((0.044/(K40^(1/6)))-(5/(K40^(2/3))))</f>
        <v>8.2446471977141028E-3</v>
      </c>
      <c r="R3" s="1">
        <f>P3-Q3</f>
        <v>-1.0522517374203164E-5</v>
      </c>
      <c r="S3" s="61">
        <f>-R3*0.3*($B$4)*(I40*$B$2)</f>
        <v>9.656463686222848E-6</v>
      </c>
      <c r="T3" s="61">
        <f>R3*0.25*(I40*$B$2)</f>
        <v>-8.0470530718523728E-6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2.6517819515176657</v>
      </c>
      <c r="J4" s="1" t="s">
        <v>20</v>
      </c>
      <c r="L4" s="63" t="s">
        <v>21</v>
      </c>
      <c r="M4" s="61">
        <f>I5-M2</f>
        <v>3.5707573714060199E-2</v>
      </c>
      <c r="O4" s="50">
        <f>0.75*PI()*$B$8*J41*$B$5/$B$10*(SQRT(1+($F$2/((0.75*PI())))^2))</f>
        <v>1426819.0122184856</v>
      </c>
      <c r="P4" s="1">
        <f>2*(1+2*C41)*(((0.044)/((O4)^(1/6)))-((5)/((O4)^(2/3))))</f>
        <v>8.2093501216332632E-3</v>
      </c>
      <c r="Q4" s="1">
        <f>2*(1+2*L41)*((0.044/(K41^(1/6)))-(5/(K41^(2/3))))</f>
        <v>8.1989685805223898E-3</v>
      </c>
      <c r="R4" s="1">
        <f>P4-Q4</f>
        <v>1.0381541110873402E-5</v>
      </c>
      <c r="S4" s="61">
        <f>-R4*0.3*($B$4)*(I41*$B$2)</f>
        <v>-9.4109583745685134E-6</v>
      </c>
      <c r="T4" s="61">
        <f>R4*0.25*(I41*$B$2)</f>
        <v>7.842465312140429E-6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3.5707696466716024E-2</v>
      </c>
      <c r="J5" s="1" t="s">
        <v>24</v>
      </c>
      <c r="L5" s="63" t="s">
        <v>25</v>
      </c>
      <c r="M5" s="61">
        <f>I6-M3</f>
        <v>1.4801375796560299E-2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1.4801273502680443E-2</v>
      </c>
      <c r="J6" s="1" t="s">
        <v>24</v>
      </c>
      <c r="L6" s="63" t="s">
        <v>29</v>
      </c>
      <c r="M6" s="61">
        <f>10*M5</f>
        <v>0.14801375796560298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0.14801273502680443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0.40315512161689127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4.4050882989475619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485939.17748442426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1.031555157967377</v>
      </c>
      <c r="P13" s="43">
        <v>1.0379090237585193</v>
      </c>
      <c r="Q13" s="38">
        <f>N13-P13</f>
        <v>-2.8094813072246483E-2</v>
      </c>
      <c r="R13" s="45">
        <f>DEGREES(N13)</f>
        <v>57.858092364657949</v>
      </c>
      <c r="S13" s="45">
        <f t="shared" ref="S13:U28" si="3">DEGREES(O13)</f>
        <v>59.103756886481634</v>
      </c>
      <c r="T13" s="45">
        <f t="shared" si="3"/>
        <v>59.467806579906643</v>
      </c>
      <c r="U13" s="45">
        <f t="shared" si="3"/>
        <v>-1.6097142152486974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4.5254002624126972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512471.48197140795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0.98865135413831862</v>
      </c>
      <c r="P14" s="43">
        <v>0.99728555958657661</v>
      </c>
      <c r="Q14" s="38">
        <f t="shared" ref="Q14:Q54" si="10">N14-P14</f>
        <v>-3.1251132037174556E-2</v>
      </c>
      <c r="R14" s="45">
        <f t="shared" ref="R14:U54" si="11">DEGREES(N14)</f>
        <v>55.34969556291724</v>
      </c>
      <c r="S14" s="45">
        <f t="shared" si="3"/>
        <v>56.64555000201937</v>
      </c>
      <c r="T14" s="45">
        <f t="shared" si="3"/>
        <v>57.140253533653414</v>
      </c>
      <c r="U14" s="45">
        <f t="shared" si="3"/>
        <v>-1.7905579707361765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4.6536029275170865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540625.5526613961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0.94804002226134243</v>
      </c>
      <c r="P15" s="43">
        <v>0.95911324964804612</v>
      </c>
      <c r="Q15" s="38">
        <f t="shared" si="10"/>
        <v>-3.4361795403147766E-2</v>
      </c>
      <c r="R15" s="45">
        <f t="shared" si="11"/>
        <v>52.984355426817935</v>
      </c>
      <c r="S15" s="45">
        <f t="shared" si="3"/>
        <v>54.318692085063532</v>
      </c>
      <c r="T15" s="45">
        <f t="shared" si="3"/>
        <v>54.953141279910334</v>
      </c>
      <c r="U15" s="45">
        <f t="shared" si="3"/>
        <v>-1.9687858530924001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4.7890626366102982</v>
      </c>
      <c r="I16" s="34">
        <f t="shared" si="1"/>
        <v>0.58559340000000004</v>
      </c>
      <c r="J16" s="33">
        <f t="shared" si="6"/>
        <v>0.140542416</v>
      </c>
      <c r="K16" s="33">
        <f t="shared" si="7"/>
        <v>570395.28247842495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0.90966568195796171</v>
      </c>
      <c r="P16" s="43">
        <v>0.92332293975450552</v>
      </c>
      <c r="Q16" s="38">
        <f t="shared" si="10"/>
        <v>-3.7436291735022831E-2</v>
      </c>
      <c r="R16" s="45">
        <f t="shared" si="11"/>
        <v>50.757566058507848</v>
      </c>
      <c r="S16" s="45">
        <f t="shared" si="3"/>
        <v>52.120004344081046</v>
      </c>
      <c r="T16" s="45">
        <f t="shared" si="3"/>
        <v>52.902507575545144</v>
      </c>
      <c r="U16" s="45">
        <f t="shared" si="3"/>
        <v>-2.1449415170372941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4.9311813722665336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601771.48669753119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0.87345242371523812</v>
      </c>
      <c r="P17" s="43">
        <v>0.88982314562275366</v>
      </c>
      <c r="Q17" s="38">
        <f t="shared" si="10"/>
        <v>-4.0482098473844208E-2</v>
      </c>
      <c r="R17" s="45">
        <f t="shared" si="11"/>
        <v>48.663657368854373</v>
      </c>
      <c r="S17" s="45">
        <f t="shared" si="3"/>
        <v>50.045137484355642</v>
      </c>
      <c r="T17" s="45">
        <f t="shared" si="3"/>
        <v>50.983110757238634</v>
      </c>
      <c r="U17" s="45">
        <f t="shared" si="3"/>
        <v>-2.3194533883842641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5.0794002178830748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634742.85755977361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0.83930993776547469</v>
      </c>
      <c r="P18" s="43">
        <v>0.85850958663228905</v>
      </c>
      <c r="Q18" s="38">
        <f t="shared" si="10"/>
        <v>-4.3507275996699901E-2</v>
      </c>
      <c r="R18" s="45">
        <f t="shared" si="11"/>
        <v>46.696192692829342</v>
      </c>
      <c r="S18" s="45">
        <f t="shared" si="3"/>
        <v>48.088917137349483</v>
      </c>
      <c r="T18" s="45">
        <f t="shared" si="3"/>
        <v>49.188975985551082</v>
      </c>
      <c r="U18" s="45">
        <f t="shared" si="3"/>
        <v>-2.4927832927217364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5.2332008827392906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669224.56723094208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0.80713859055894044</v>
      </c>
      <c r="P19" s="43">
        <v>0.82619147734716791</v>
      </c>
      <c r="Q19" s="38">
        <f t="shared" si="10"/>
        <v>-4.3441102904761997E-2</v>
      </c>
      <c r="R19" s="45">
        <f t="shared" si="11"/>
        <v>44.848292867834715</v>
      </c>
      <c r="S19" s="45">
        <f t="shared" si="3"/>
        <v>46.245634721165082</v>
      </c>
      <c r="T19" s="45">
        <f t="shared" si="3"/>
        <v>47.337284721671082</v>
      </c>
      <c r="U19" s="45">
        <f t="shared" si="3"/>
        <v>-2.4889918538363633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5.3921057522276445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705270.98189925053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0.77683355209830141</v>
      </c>
      <c r="P20" s="43">
        <v>0.79583173501476845</v>
      </c>
      <c r="Q20" s="38">
        <f t="shared" si="10"/>
        <v>-4.3369838526907789E-2</v>
      </c>
      <c r="R20" s="45">
        <f t="shared" si="11"/>
        <v>43.112890913164236</v>
      </c>
      <c r="S20" s="45">
        <f t="shared" si="3"/>
        <v>44.509283919388828</v>
      </c>
      <c r="T20" s="45">
        <f t="shared" si="3"/>
        <v>45.597799618919929</v>
      </c>
      <c r="U20" s="45">
        <f t="shared" si="3"/>
        <v>-2.4849087057556916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5.5556768683698747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742868.19854465022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0.74828804439074925</v>
      </c>
      <c r="P21" s="43">
        <v>0.76730802721955682</v>
      </c>
      <c r="Q21" s="38">
        <f t="shared" si="10"/>
        <v>-4.3294398933393818E-2</v>
      </c>
      <c r="R21" s="45">
        <f t="shared" si="11"/>
        <v>41.482925210750736</v>
      </c>
      <c r="S21" s="45">
        <f t="shared" si="3"/>
        <v>42.873746803687929</v>
      </c>
      <c r="T21" s="45">
        <f t="shared" si="3"/>
        <v>43.963511546189899</v>
      </c>
      <c r="U21" s="45">
        <f t="shared" si="3"/>
        <v>-2.4805863354391589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5.7235141780818761</v>
      </c>
      <c r="I22" s="34">
        <f t="shared" si="1"/>
        <v>0.671763</v>
      </c>
      <c r="J22" s="33">
        <f t="shared" si="6"/>
        <v>0.16122312</v>
      </c>
      <c r="K22" s="33">
        <f t="shared" si="7"/>
        <v>782002.38402931835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0.72139581696211974</v>
      </c>
      <c r="P22" s="43">
        <v>0.74050075673028715</v>
      </c>
      <c r="Q22" s="38">
        <f t="shared" si="10"/>
        <v>-4.321587846495456E-2</v>
      </c>
      <c r="R22" s="45">
        <f t="shared" si="11"/>
        <v>39.951480642896946</v>
      </c>
      <c r="S22" s="45">
        <f t="shared" si="3"/>
        <v>41.332935670321504</v>
      </c>
      <c r="T22" s="45">
        <f t="shared" si="3"/>
        <v>42.427568086889146</v>
      </c>
      <c r="U22" s="45">
        <f t="shared" si="3"/>
        <v>-2.4760874439921992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5.8952533182297513</v>
      </c>
      <c r="I23" s="34">
        <f t="shared" si="1"/>
        <v>0.68610199999999999</v>
      </c>
      <c r="J23" s="33">
        <f t="shared" si="6"/>
        <v>0.16466448</v>
      </c>
      <c r="K23" s="33">
        <f t="shared" si="7"/>
        <v>822660.01874116657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0.69605296866452637</v>
      </c>
      <c r="P23" s="43">
        <v>0.71529503131994732</v>
      </c>
      <c r="Q23" s="38">
        <f t="shared" si="10"/>
        <v>-4.3135797581392965E-2</v>
      </c>
      <c r="R23" s="45">
        <f t="shared" si="11"/>
        <v>38.511887253966577</v>
      </c>
      <c r="S23" s="45">
        <f t="shared" si="3"/>
        <v>39.880897422029101</v>
      </c>
      <c r="T23" s="45">
        <f t="shared" si="3"/>
        <v>40.983386401311016</v>
      </c>
      <c r="U23" s="45">
        <f t="shared" si="3"/>
        <v>-2.4714991473444412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6.0705631438873953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861521.56290880695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0.67215923373855446</v>
      </c>
      <c r="P24" s="43">
        <v>0.69122391209511425</v>
      </c>
      <c r="Q24" s="38">
        <f t="shared" si="10"/>
        <v>-4.2698216298252101E-2</v>
      </c>
      <c r="R24" s="45">
        <f t="shared" si="11"/>
        <v>37.157785274945311</v>
      </c>
      <c r="S24" s="45">
        <f t="shared" si="3"/>
        <v>38.511887253966584</v>
      </c>
      <c r="T24" s="45">
        <f t="shared" si="3"/>
        <v>39.604212861571867</v>
      </c>
      <c r="U24" s="45">
        <f t="shared" si="3"/>
        <v>-2.4464275866265504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6.2491431524793581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901686.53528227448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0.64961884038762963</v>
      </c>
      <c r="P25" s="43">
        <v>0.66854046647894227</v>
      </c>
      <c r="Q25" s="38">
        <f t="shared" si="10"/>
        <v>-4.2261104906201274E-2</v>
      </c>
      <c r="R25" s="45">
        <f t="shared" si="11"/>
        <v>35.883164214265733</v>
      </c>
      <c r="S25" s="45">
        <f t="shared" si="3"/>
        <v>37.220417846393843</v>
      </c>
      <c r="T25" s="45">
        <f t="shared" si="3"/>
        <v>38.304547162950684</v>
      </c>
      <c r="U25" s="45">
        <f t="shared" si="3"/>
        <v>-2.4213829486849496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6.4307209125311742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943138.24865339813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0.62834103635101068</v>
      </c>
      <c r="P26" s="43">
        <v>0.64714660189693352</v>
      </c>
      <c r="Q26" s="38">
        <f t="shared" si="10"/>
        <v>-4.182483559154837E-2</v>
      </c>
      <c r="R26" s="45">
        <f t="shared" si="11"/>
        <v>34.682382456702889</v>
      </c>
      <c r="S26" s="45">
        <f t="shared" si="3"/>
        <v>36.00128947778915</v>
      </c>
      <c r="T26" s="45">
        <f t="shared" si="3"/>
        <v>37.078769014927168</v>
      </c>
      <c r="U26" s="45">
        <f t="shared" si="3"/>
        <v>-2.3963865582242736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6.6150495710903332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985861.24332572694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0.60824036098799183</v>
      </c>
      <c r="P27" s="43">
        <v>0.62695092600928337</v>
      </c>
      <c r="Q27" s="38">
        <f t="shared" si="10"/>
        <v>-4.1389949687077432E-2</v>
      </c>
      <c r="R27" s="45">
        <f t="shared" si="11"/>
        <v>33.550172590822328</v>
      </c>
      <c r="S27" s="45">
        <f t="shared" si="3"/>
        <v>34.849605614125579</v>
      </c>
      <c r="T27" s="45">
        <f t="shared" si="3"/>
        <v>35.921642022150692</v>
      </c>
      <c r="U27" s="45">
        <f t="shared" si="3"/>
        <v>-2.3714694313283591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6.8019054874005356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1029841.2321680078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0.58923672892797396</v>
      </c>
      <c r="P28" s="43">
        <v>0.60786786352309485</v>
      </c>
      <c r="Q28" s="38">
        <f t="shared" si="10"/>
        <v>-4.0956358582085461E-2</v>
      </c>
      <c r="R28" s="45">
        <f t="shared" si="11"/>
        <v>32.481636590529753</v>
      </c>
      <c r="S28" s="45">
        <f t="shared" si="3"/>
        <v>33.760777701667052</v>
      </c>
      <c r="T28" s="45">
        <v>0</v>
      </c>
      <c r="U28" s="45">
        <f t="shared" si="3"/>
        <v>-2.3466264909779055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6.9910860207486447</v>
      </c>
      <c r="I29" s="34">
        <f t="shared" si="1"/>
        <v>0.75179680000000004</v>
      </c>
      <c r="J29" s="33">
        <f t="shared" si="6"/>
        <v>0.180431232</v>
      </c>
      <c r="K29" s="33">
        <f t="shared" si="7"/>
        <v>1068991.7489336065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0.57125537731004006</v>
      </c>
      <c r="P29" s="43">
        <v>0.58983223893711345</v>
      </c>
      <c r="Q29" s="38">
        <f t="shared" si="10"/>
        <v>-4.0538131942527533E-2</v>
      </c>
      <c r="R29" s="45">
        <f t="shared" si="11"/>
        <v>31.472234042197247</v>
      </c>
      <c r="S29" s="45">
        <f t="shared" si="11"/>
        <v>32.730522144018707</v>
      </c>
      <c r="T29" s="45">
        <f t="shared" si="11"/>
        <v>33.794897911848544</v>
      </c>
      <c r="U29" s="45">
        <f t="shared" si="11"/>
        <v>-2.3226638696512971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7.1824074862065039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1109041.5293425755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0.55422671741267626</v>
      </c>
      <c r="P30" s="43">
        <v>0.57275812785471059</v>
      </c>
      <c r="Q30" s="38">
        <f t="shared" si="10"/>
        <v>-4.0122633604157798E-2</v>
      </c>
      <c r="R30" s="45">
        <f t="shared" si="11"/>
        <v>30.517765839421301</v>
      </c>
      <c r="S30" s="45">
        <f t="shared" si="11"/>
        <v>31.754851801136084</v>
      </c>
      <c r="T30" s="45">
        <f t="shared" si="11"/>
        <v>32.81662340788931</v>
      </c>
      <c r="U30" s="45">
        <f t="shared" si="11"/>
        <v>-2.2988575684680126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7.3757032820439461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1149974.2514069355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0.53808612211758822</v>
      </c>
      <c r="P31" s="43">
        <v>0.55657983091430185</v>
      </c>
      <c r="Q31" s="38">
        <f t="shared" si="10"/>
        <v>-3.9711827689829282E-2</v>
      </c>
      <c r="R31" s="45">
        <f t="shared" si="11"/>
        <v>29.614355150116502</v>
      </c>
      <c r="S31" s="45">
        <f t="shared" si="11"/>
        <v>30.830063811898825</v>
      </c>
      <c r="T31" s="45">
        <f t="shared" si="11"/>
        <v>31.889675273494479</v>
      </c>
      <c r="U31" s="45">
        <f t="shared" si="11"/>
        <v>-2.2753201233779761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7.5708221858674571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1191775.0124891247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0.52277367304034783</v>
      </c>
      <c r="P32" s="43">
        <v>0.54123383524295243</v>
      </c>
      <c r="Q32" s="38">
        <f t="shared" si="10"/>
        <v>-3.9304596826614357E-2</v>
      </c>
      <c r="R32" s="45">
        <f t="shared" si="11"/>
        <v>28.758426975471835</v>
      </c>
      <c r="S32" s="45">
        <f t="shared" si="11"/>
        <v>29.952725105763957</v>
      </c>
      <c r="T32" s="45">
        <f t="shared" si="11"/>
        <v>31.010414489100128</v>
      </c>
      <c r="U32" s="45">
        <f t="shared" si="11"/>
        <v>-2.2519875136282912</v>
      </c>
    </row>
    <row r="33" spans="1:33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7.7676268122073484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1234430.1997584582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0.50823388508876288</v>
      </c>
      <c r="P33" s="43">
        <v>0.52666302334232395</v>
      </c>
      <c r="Q33" s="38">
        <f t="shared" si="10"/>
        <v>-3.8901315883612786E-2</v>
      </c>
      <c r="R33" s="45">
        <f t="shared" si="11"/>
        <v>27.946687245478877</v>
      </c>
      <c r="S33" s="45">
        <f t="shared" si="11"/>
        <v>29.119656621122974</v>
      </c>
      <c r="T33" s="45">
        <f t="shared" si="11"/>
        <v>30.175568463115123</v>
      </c>
      <c r="U33" s="45">
        <f t="shared" si="11"/>
        <v>-2.2288812176362454</v>
      </c>
      <c r="AF33">
        <v>1</v>
      </c>
      <c r="AG33" t="s">
        <v>75</v>
      </c>
    </row>
    <row r="34" spans="1:33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7.9659922216791417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1266613.5018301236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0.49441542144353839</v>
      </c>
      <c r="P34" s="43">
        <v>0.51292382292189065</v>
      </c>
      <c r="Q34" s="38">
        <f t="shared" si="10"/>
        <v>-3.8611363236057628E-2</v>
      </c>
      <c r="R34" s="45">
        <f t="shared" si="11"/>
        <v>27.176102110467237</v>
      </c>
      <c r="S34" s="45">
        <f t="shared" si="11"/>
        <v>28.327916974896649</v>
      </c>
      <c r="T34" s="45">
        <f t="shared" si="11"/>
        <v>29.388370265139926</v>
      </c>
      <c r="U34" s="45">
        <f t="shared" si="11"/>
        <v>-2.2122681546726906</v>
      </c>
    </row>
    <row r="35" spans="1:33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8.165804670478785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1299059.8317531913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0.48127080826610524</v>
      </c>
      <c r="P35" s="43">
        <v>0.49986034750745323</v>
      </c>
      <c r="Q35" s="38">
        <f t="shared" si="10"/>
        <v>-3.8327611612337387E-2</v>
      </c>
      <c r="R35" s="45">
        <f t="shared" si="11"/>
        <v>26.443877873916211</v>
      </c>
      <c r="S35" s="45">
        <f t="shared" si="11"/>
        <v>27.574786116497684</v>
      </c>
      <c r="T35" s="45">
        <f t="shared" si="11"/>
        <v>28.63988825811975</v>
      </c>
      <c r="U35" s="45">
        <f t="shared" si="11"/>
        <v>-2.1960103842035368</v>
      </c>
    </row>
    <row r="36" spans="1:33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8.3669604884572166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1331753.0477286286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0.46875615561822298</v>
      </c>
      <c r="P36" s="43">
        <v>0.48742734235373381</v>
      </c>
      <c r="Q36" s="38">
        <f t="shared" si="10"/>
        <v>-3.8049708050108322E-2</v>
      </c>
      <c r="R36" s="45">
        <f t="shared" si="11"/>
        <v>25.747441853171065</v>
      </c>
      <c r="S36" s="45">
        <f t="shared" si="11"/>
        <v>26.857749337701808</v>
      </c>
      <c r="T36" s="45">
        <f t="shared" si="11"/>
        <v>27.927529536147226</v>
      </c>
      <c r="U36" s="45">
        <f t="shared" si="11"/>
        <v>-2.18008768297616</v>
      </c>
    </row>
    <row r="37" spans="1:33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8.5693650740778811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1364678.4178311329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0.45683088894826285</v>
      </c>
      <c r="P37" s="43">
        <v>0.47558465637918301</v>
      </c>
      <c r="Q37" s="38">
        <f t="shared" si="10"/>
        <v>-3.7778860699472838E-2</v>
      </c>
      <c r="R37" s="45">
        <f t="shared" si="11"/>
        <v>25.084424338814244</v>
      </c>
      <c r="S37" s="45">
        <f t="shared" si="11"/>
        <v>26.174481887945063</v>
      </c>
      <c r="T37" s="45">
        <f t="shared" si="11"/>
        <v>27.248993611706691</v>
      </c>
      <c r="U37" s="45">
        <f t="shared" si="11"/>
        <v>-2.1645692728924466</v>
      </c>
    </row>
    <row r="38" spans="1:33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8.7729319949876423</v>
      </c>
      <c r="I38" s="34">
        <f t="shared" si="1"/>
        <v>0.78339000000000003</v>
      </c>
      <c r="J38" s="33">
        <f t="shared" si="6"/>
        <v>0.1880136</v>
      </c>
      <c r="K38" s="33">
        <f t="shared" si="7"/>
        <v>1397822.4804515329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0.44545749391059819</v>
      </c>
      <c r="P38" s="43">
        <v>0.46429435979173977</v>
      </c>
      <c r="Q38" s="38">
        <f t="shared" si="10"/>
        <v>-3.7515250616175888E-2</v>
      </c>
      <c r="R38" s="45">
        <f t="shared" si="11"/>
        <v>24.452641740112796</v>
      </c>
      <c r="S38" s="45">
        <f t="shared" si="11"/>
        <v>25.522834353551847</v>
      </c>
      <c r="T38" s="45">
        <f t="shared" si="11"/>
        <v>26.602107267795237</v>
      </c>
      <c r="U38" s="45">
        <f t="shared" si="11"/>
        <v>-2.1494655276824393</v>
      </c>
    </row>
    <row r="39" spans="1:33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8.9775821835815233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1413408.6275960507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0.43460127611544341</v>
      </c>
      <c r="P39" s="43">
        <v>0.45362162992819005</v>
      </c>
      <c r="Q39" s="38">
        <f t="shared" si="10"/>
        <v>-3.7359190568178546E-2</v>
      </c>
      <c r="R39" s="45">
        <f t="shared" si="11"/>
        <v>23.850080945149021</v>
      </c>
      <c r="S39" s="45">
        <f t="shared" si="11"/>
        <v>24.900818892414655</v>
      </c>
      <c r="T39" s="45">
        <f t="shared" si="11"/>
        <v>25.990604890730602</v>
      </c>
      <c r="U39" s="45">
        <f t="shared" si="11"/>
        <v>-2.1405239455815828</v>
      </c>
    </row>
    <row r="40" spans="1:33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9.1832432177130876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1428375.9697165859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0.42423013655912517</v>
      </c>
      <c r="P40" s="43">
        <v>0.44343599525284483</v>
      </c>
      <c r="Q40" s="38">
        <f t="shared" si="10"/>
        <v>-3.7212621009486468E-2</v>
      </c>
      <c r="R40" s="45">
        <f t="shared" si="11"/>
        <v>23.274884883707784</v>
      </c>
      <c r="S40" s="45">
        <f t="shared" si="11"/>
        <v>24.306596367096439</v>
      </c>
      <c r="T40" s="45">
        <f t="shared" si="11"/>
        <v>25.407011012171218</v>
      </c>
      <c r="U40" s="45">
        <f t="shared" si="11"/>
        <v>-2.1321261284634314</v>
      </c>
    </row>
    <row r="41" spans="1:33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9.389848677524947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1442708.5520075806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0.41431436288198281</v>
      </c>
      <c r="P41" s="43">
        <v>0.43370763194571105</v>
      </c>
      <c r="Q41" s="38">
        <f t="shared" si="10"/>
        <v>-3.7075638331454441E-2</v>
      </c>
      <c r="R41" s="45">
        <f t="shared" si="11"/>
        <v>22.725339253956722</v>
      </c>
      <c r="S41" s="45">
        <f t="shared" si="11"/>
        <v>23.738464384789268</v>
      </c>
      <c r="T41" s="45">
        <f t="shared" si="11"/>
        <v>24.849616853102518</v>
      </c>
      <c r="U41" s="45">
        <f t="shared" si="11"/>
        <v>-2.1242775991457972</v>
      </c>
    </row>
    <row r="42" spans="1:33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9.5973375702009687</v>
      </c>
      <c r="I42" s="34">
        <f t="shared" si="1"/>
        <v>0.74610200000000004</v>
      </c>
      <c r="J42" s="33">
        <f t="shared" si="6"/>
        <v>0.17906448</v>
      </c>
      <c r="K42" s="33">
        <f t="shared" si="7"/>
        <v>1456391.7469427965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0.40482643618254205</v>
      </c>
      <c r="P42" s="43">
        <v>0.42441149388573163</v>
      </c>
      <c r="Q42" s="38">
        <f t="shared" si="10"/>
        <v>-3.6950837177009976E-2</v>
      </c>
      <c r="R42" s="45">
        <f t="shared" si="11"/>
        <v>22.199860356776998</v>
      </c>
      <c r="S42" s="45">
        <f t="shared" si="11"/>
        <v>23.19484622858182</v>
      </c>
      <c r="T42" s="45">
        <f t="shared" si="11"/>
        <v>24.316987376494765</v>
      </c>
      <c r="U42" s="45">
        <f t="shared" si="11"/>
        <v>-2.1171270197177687</v>
      </c>
    </row>
    <row r="43" spans="1:33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9.8056538152433035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1469412.1256938905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0.39574085283557953</v>
      </c>
      <c r="P43" s="43">
        <v>0.41552339676773803</v>
      </c>
      <c r="Q43" s="38">
        <f t="shared" si="10"/>
        <v>-3.6839588711928439E-2</v>
      </c>
      <c r="R43" s="45">
        <f t="shared" si="11"/>
        <v>21.696983971540053</v>
      </c>
      <c r="S43" s="45">
        <f t="shared" si="11"/>
        <v>22.674280648386524</v>
      </c>
      <c r="T43" s="45">
        <f t="shared" si="11"/>
        <v>23.807736923731341</v>
      </c>
      <c r="U43" s="45">
        <f t="shared" si="11"/>
        <v>-2.1107529521912882</v>
      </c>
    </row>
    <row r="44" spans="1:33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10.014745783634778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1450064.4412323057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0.38703396058231021</v>
      </c>
      <c r="P44" s="43">
        <v>0.40654207022328559</v>
      </c>
      <c r="Q44" s="38">
        <f t="shared" si="10"/>
        <v>-3.6264269966072848E-2</v>
      </c>
      <c r="R44" s="45">
        <f t="shared" si="11"/>
        <v>21.2153552021264</v>
      </c>
      <c r="S44" s="45">
        <f t="shared" si="11"/>
        <v>22.175412469599042</v>
      </c>
      <c r="T44" s="45">
        <f t="shared" si="11"/>
        <v>23.2931448183054</v>
      </c>
      <c r="U44" s="45">
        <f t="shared" si="11"/>
        <v>-2.0777896161790035</v>
      </c>
    </row>
    <row r="45" spans="1:33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10.224565884950621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1428702.2289140946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0.37868380805580965</v>
      </c>
      <c r="P45" s="43">
        <v>0.39792641217861413</v>
      </c>
      <c r="Q45" s="38">
        <f t="shared" si="10"/>
        <v>-3.5705679746082408E-2</v>
      </c>
      <c r="R45" s="45">
        <f t="shared" si="11"/>
        <v>20.753719220521525</v>
      </c>
      <c r="S45" s="45">
        <f t="shared" si="11"/>
        <v>21.696983971540057</v>
      </c>
      <c r="T45" s="45">
        <f t="shared" si="11"/>
        <v>22.799503974617792</v>
      </c>
      <c r="U45" s="45">
        <f t="shared" si="11"/>
        <v>-2.045784754096267</v>
      </c>
    </row>
    <row r="46" spans="1:33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10.435070197128148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1405308.5192606654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0.37067000685320922</v>
      </c>
      <c r="P46" s="43">
        <v>0.38965927927357369</v>
      </c>
      <c r="Q46" s="38">
        <f t="shared" si="10"/>
        <v>-3.5166976194956068E-2</v>
      </c>
      <c r="R46" s="45">
        <f t="shared" si="11"/>
        <v>20.310912836277229</v>
      </c>
      <c r="S46" s="45">
        <f t="shared" si="11"/>
        <v>21.237826984774188</v>
      </c>
      <c r="T46" s="45">
        <f t="shared" si="11"/>
        <v>22.325832150485247</v>
      </c>
      <c r="U46" s="45">
        <f t="shared" si="11"/>
        <v>-2.0149193142080177</v>
      </c>
    </row>
    <row r="47" spans="1:33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10.646218134188244</v>
      </c>
      <c r="I47" s="34">
        <f t="shared" si="1"/>
        <v>0.6372544</v>
      </c>
      <c r="J47" s="33">
        <f t="shared" si="6"/>
        <v>0.15294105599999999</v>
      </c>
      <c r="K47" s="33">
        <f t="shared" si="7"/>
        <v>1379867.6642788982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0.36297360525256001</v>
      </c>
      <c r="P47" s="43">
        <v>0.38172719913156622</v>
      </c>
      <c r="Q47" s="38">
        <f t="shared" si="10"/>
        <v>-3.4653522995768349E-2</v>
      </c>
      <c r="R47" s="45">
        <f t="shared" si="11"/>
        <v>19.885856822671617</v>
      </c>
      <c r="S47" s="45">
        <f t="shared" si="11"/>
        <v>20.796855655619257</v>
      </c>
      <c r="T47" s="45">
        <f t="shared" si="11"/>
        <v>21.871357435588688</v>
      </c>
      <c r="U47" s="45">
        <f t="shared" si="11"/>
        <v>-1.9855006129170714</v>
      </c>
    </row>
    <row r="48" spans="1:33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10.857972147729779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1352365.215868826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0.35557697268490768</v>
      </c>
      <c r="P48" s="43">
        <v>0.37412025627996515</v>
      </c>
      <c r="Q48" s="38">
        <f t="shared" si="10"/>
        <v>-3.4172897164348903E-2</v>
      </c>
      <c r="R48" s="45">
        <f t="shared" si="11"/>
        <v>19.477548933942966</v>
      </c>
      <c r="S48" s="45">
        <f t="shared" si="11"/>
        <v>20.373059826883765</v>
      </c>
      <c r="T48" s="45">
        <f t="shared" si="11"/>
        <v>21.435511715194735</v>
      </c>
      <c r="U48" s="45">
        <f t="shared" si="11"/>
        <v>-1.9579627812517708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11.070297458490586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1103048.3415129362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0.34846369410240091</v>
      </c>
      <c r="P49" s="43">
        <v>0.36467075491556161</v>
      </c>
      <c r="Q49" s="38">
        <f t="shared" si="10"/>
        <v>-3.1573662699077298E-2</v>
      </c>
      <c r="R49" s="45">
        <f t="shared" si="11"/>
        <v>19.085057552084535</v>
      </c>
      <c r="S49" s="45">
        <f t="shared" si="11"/>
        <v>19.965498985605329</v>
      </c>
      <c r="T49" s="45">
        <f t="shared" si="11"/>
        <v>20.894095168511299</v>
      </c>
      <c r="U49" s="45">
        <f t="shared" si="11"/>
        <v>-1.8090376164267645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11.283161814690112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843193.66575627273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0.3416184734248191</v>
      </c>
      <c r="P50" s="43">
        <v>0.35545652594777793</v>
      </c>
      <c r="Q50" s="38">
        <f t="shared" si="10"/>
        <v>-2.8948778517671914E-2</v>
      </c>
      <c r="R50" s="45">
        <f t="shared" si="11"/>
        <v>18.707515906068526</v>
      </c>
      <c r="S50" s="45">
        <f t="shared" si="11"/>
        <v>19.573296730944207</v>
      </c>
      <c r="T50" s="45">
        <f t="shared" si="11"/>
        <v>20.366158737190108</v>
      </c>
      <c r="U50" s="45">
        <f t="shared" si="11"/>
        <v>-1.6586428311215842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11.496535274243698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572759.4138707344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0.33502704529512484</v>
      </c>
      <c r="P51" s="43">
        <v>0.34642100074694648</v>
      </c>
      <c r="Q51" s="38">
        <f t="shared" si="10"/>
        <v>-2.6255764027894535E-2</v>
      </c>
      <c r="R51" s="45">
        <f t="shared" si="11"/>
        <v>18.344116810808607</v>
      </c>
      <c r="S51" s="45">
        <f t="shared" si="11"/>
        <v>19.195635718148917</v>
      </c>
      <c r="T51" s="45">
        <f t="shared" si="11"/>
        <v>19.848461277498373</v>
      </c>
      <c r="U51" s="45">
        <f t="shared" si="11"/>
        <v>-1.5043444666897634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11.710390008270799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291706.84720819606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0.32867609442620022</v>
      </c>
      <c r="P52" s="43">
        <v>0.33738793523935046</v>
      </c>
      <c r="Q52" s="38">
        <f t="shared" si="10"/>
        <v>-2.3331506817383107E-2</v>
      </c>
      <c r="R52" s="45">
        <f t="shared" si="11"/>
        <v>17.99410787753116</v>
      </c>
      <c r="S52" s="45">
        <f t="shared" si="11"/>
        <v>18.831753037464594</v>
      </c>
      <c r="T52" s="45">
        <f t="shared" si="11"/>
        <v>19.330904747847921</v>
      </c>
      <c r="U52" s="45">
        <f t="shared" si="11"/>
        <v>-1.3367968703167596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11.817489690482471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147187.35486569142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0.32558687844619866</v>
      </c>
      <c r="P53" s="43">
        <v>0.33260373337342725</v>
      </c>
      <c r="Q53" s="38">
        <f t="shared" si="10"/>
        <v>-2.1517931708269489E-2</v>
      </c>
      <c r="R53" s="45">
        <f t="shared" si="11"/>
        <v>17.823903501857338</v>
      </c>
      <c r="S53" s="45">
        <f t="shared" si="11"/>
        <v>18.654753999806132</v>
      </c>
      <c r="T53" s="45">
        <f t="shared" si="11"/>
        <v>19.056790172591906</v>
      </c>
      <c r="U53" s="45">
        <f t="shared" si="11"/>
        <v>-1.2328866707345716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11.924700123613928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0.32255318187345616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18.480935989864687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6.3589966152472824E-3</v>
      </c>
      <c r="G57" s="32">
        <f t="shared" ref="G57:G98" si="37">2*(1+2*L13)*((0.044/(K13^(1/6)))-(5/(K13^(2/3))))</f>
        <v>1.1720980452202321E-2</v>
      </c>
      <c r="H57" s="32">
        <f>G57/F57</f>
        <v>1.843212248941656</v>
      </c>
      <c r="I57" s="32">
        <f t="shared" ref="I57:I98" si="38">($B$2*$B$6)/(2*G13*TAN(O13))-0.5</f>
        <v>5.4839860068377018</v>
      </c>
      <c r="J57" s="30">
        <f t="shared" ref="J57:J98" si="39">(2/PI())*ACOS((COSH((G13*I57)/$B$6))/COSH(I57))</f>
        <v>0.99120025719753124</v>
      </c>
      <c r="K57" s="4">
        <f t="shared" ref="K57:K98" si="40">(($B$2*J13*F57*COS(P13))/(8*PI()*J57*G13*(SIN(P13)^2)))*(1-H57*TAN(P13))</f>
        <v>-8.0586450896464792E-3</v>
      </c>
      <c r="L57" s="31">
        <f>K57/(1-K57)</f>
        <v>-7.994222487849232E-3</v>
      </c>
      <c r="M57" s="4">
        <f t="shared" ref="M57:M98" si="41">(($B$2*J13*F57)/(8*PI()*J57*G13*COS(P13)))*(1+H57*_xlfn.COT(P13))</f>
        <v>2.2751608360323045E-2</v>
      </c>
      <c r="N57" s="4">
        <f t="shared" ref="N57:N98" si="42">M57/(1+M57)</f>
        <v>2.224548773557879E-2</v>
      </c>
      <c r="O57" s="46">
        <f t="shared" ref="O57:O98" si="43">TAN(P13)-((1+L57)/(1-N57))*TAN(O13)</f>
        <v>-4.7877566089482571E-7</v>
      </c>
      <c r="P57" s="31">
        <f>ABS(O57)</f>
        <v>4.7877566089482571E-7</v>
      </c>
      <c r="Q57" s="4">
        <f t="shared" ref="Q57:Q98" si="44">0.5*$B$9*(H13^2)*J13*F57</f>
        <v>8.0311389129885828</v>
      </c>
      <c r="R57" s="32">
        <f t="shared" ref="R57:R98" si="45">0.5*$B$9*(H13^2)*J13*G57</f>
        <v>14.803093617372532</v>
      </c>
      <c r="S57" s="32">
        <f t="shared" ref="S57:S98" si="46">$B$2*(Q57*COS(P13)-R57*SIN(P13))</f>
        <v>-34.682220110002099</v>
      </c>
      <c r="T57" s="32">
        <f t="shared" ref="T57:T98" si="47">$B$2*(Q57*SIN(P13)+R57*COS(P13))*G13</f>
        <v>1.3860360461581778</v>
      </c>
    </row>
    <row r="58" spans="1:32">
      <c r="F58" s="32">
        <f t="shared" si="36"/>
        <v>9.0162848993347606E-3</v>
      </c>
      <c r="G58" s="32">
        <f t="shared" si="37"/>
        <v>1.1510764862222916E-2</v>
      </c>
      <c r="H58" s="32">
        <f t="shared" ref="H58:H98" si="48">G58/F58</f>
        <v>1.2766638355751383</v>
      </c>
      <c r="I58" s="32">
        <f t="shared" si="38"/>
        <v>5.4839860068377018</v>
      </c>
      <c r="J58" s="30">
        <f t="shared" si="39"/>
        <v>0.99037417618229617</v>
      </c>
      <c r="K58" s="4">
        <f t="shared" si="40"/>
        <v>-5.5068524804869215E-3</v>
      </c>
      <c r="L58" s="31">
        <f t="shared" ref="L58:L98" si="49">K58/(1-K58)</f>
        <v>-5.4766931392879678E-3</v>
      </c>
      <c r="M58" s="4">
        <f t="shared" si="41"/>
        <v>2.4663169732004959E-2</v>
      </c>
      <c r="N58" s="4">
        <f t="shared" si="42"/>
        <v>2.4069538615753578E-2</v>
      </c>
      <c r="O58" s="46">
        <f t="shared" si="43"/>
        <v>-8.0887780939953302E-7</v>
      </c>
      <c r="P58" s="31">
        <f t="shared" ref="P58:P98" si="50">ABS(O58)</f>
        <v>8.0887780939953302E-7</v>
      </c>
      <c r="Q58" s="4">
        <f t="shared" si="44"/>
        <v>12.33690834804815</v>
      </c>
      <c r="R58" s="32">
        <f t="shared" si="45"/>
        <v>15.750084730758093</v>
      </c>
      <c r="S58" s="32">
        <f t="shared" si="46"/>
        <v>-26.145106786669107</v>
      </c>
      <c r="T58" s="32">
        <f t="shared" si="47"/>
        <v>1.9967660579564899</v>
      </c>
    </row>
    <row r="59" spans="1:32">
      <c r="F59" s="32">
        <f t="shared" si="36"/>
        <v>1.1967880633046456E-2</v>
      </c>
      <c r="G59" s="32">
        <f t="shared" si="37"/>
        <v>1.129990002823582E-2</v>
      </c>
      <c r="H59" s="32">
        <f t="shared" si="48"/>
        <v>0.94418555588145103</v>
      </c>
      <c r="I59" s="32">
        <f t="shared" si="38"/>
        <v>5.4839860068377009</v>
      </c>
      <c r="J59" s="30">
        <f t="shared" si="39"/>
        <v>0.98943215624479897</v>
      </c>
      <c r="K59" s="4">
        <f t="shared" si="40"/>
        <v>-2.7171084356286427E-3</v>
      </c>
      <c r="L59" s="31">
        <f t="shared" si="49"/>
        <v>-2.7097457625587856E-3</v>
      </c>
      <c r="M59" s="4">
        <f t="shared" si="41"/>
        <v>2.6524883348593008E-2</v>
      </c>
      <c r="N59" s="4">
        <f t="shared" si="42"/>
        <v>2.583949379002588E-2</v>
      </c>
      <c r="O59" s="46">
        <f t="shared" si="43"/>
        <v>-5.7575839305101795E-6</v>
      </c>
      <c r="P59" s="31">
        <f t="shared" si="50"/>
        <v>5.7575839305101795E-6</v>
      </c>
      <c r="Q59" s="4">
        <f t="shared" si="44"/>
        <v>17.76458855763055</v>
      </c>
      <c r="R59" s="32">
        <f t="shared" si="45"/>
        <v>16.773067922291666</v>
      </c>
      <c r="S59" s="32">
        <f t="shared" si="46"/>
        <v>-14.122292212818962</v>
      </c>
      <c r="T59" s="32">
        <f t="shared" si="47"/>
        <v>2.7850096607968857</v>
      </c>
    </row>
    <row r="60" spans="1:32">
      <c r="F60" s="32">
        <f t="shared" si="36"/>
        <v>1.5170015232944424E-2</v>
      </c>
      <c r="G60" s="32">
        <f t="shared" si="37"/>
        <v>1.1088698369702863E-2</v>
      </c>
      <c r="H60" s="32">
        <f t="shared" si="48"/>
        <v>0.73096158437743386</v>
      </c>
      <c r="I60" s="32">
        <f t="shared" si="38"/>
        <v>5.4839860068377009</v>
      </c>
      <c r="J60" s="30">
        <f t="shared" si="39"/>
        <v>0.98836284311966616</v>
      </c>
      <c r="K60" s="4">
        <f t="shared" si="40"/>
        <v>3.4853660273332054E-4</v>
      </c>
      <c r="L60" s="31">
        <f t="shared" si="49"/>
        <v>3.4865812285097441E-4</v>
      </c>
      <c r="M60" s="4">
        <f t="shared" si="41"/>
        <v>2.8327496378156649E-2</v>
      </c>
      <c r="N60" s="4">
        <f t="shared" si="42"/>
        <v>2.7547154459963513E-2</v>
      </c>
      <c r="O60" s="46">
        <f t="shared" si="43"/>
        <v>-3.1349392948243349E-7</v>
      </c>
      <c r="P60" s="31">
        <f t="shared" si="50"/>
        <v>3.1349392948243349E-7</v>
      </c>
      <c r="Q60" s="4">
        <f t="shared" si="44"/>
        <v>24.449189730206992</v>
      </c>
      <c r="R60" s="32">
        <f t="shared" si="45"/>
        <v>17.871418461936589</v>
      </c>
      <c r="S60" s="32">
        <f t="shared" si="46"/>
        <v>1.9706606002205405</v>
      </c>
      <c r="T60" s="32">
        <f t="shared" si="47"/>
        <v>3.7790044981605897</v>
      </c>
    </row>
    <row r="61" spans="1:32">
      <c r="F61" s="32">
        <f t="shared" si="36"/>
        <v>1.8587835028346801E-2</v>
      </c>
      <c r="G61" s="32">
        <f t="shared" si="37"/>
        <v>1.0877458178980597E-2</v>
      </c>
      <c r="H61" s="32">
        <f t="shared" si="48"/>
        <v>0.58519231327329235</v>
      </c>
      <c r="I61" s="32">
        <f t="shared" si="38"/>
        <v>5.4839860068377009</v>
      </c>
      <c r="J61" s="30">
        <f t="shared" si="39"/>
        <v>0.9871533455246938</v>
      </c>
      <c r="K61" s="4">
        <f t="shared" si="40"/>
        <v>3.7207073242328222E-3</v>
      </c>
      <c r="L61" s="31">
        <f t="shared" si="49"/>
        <v>3.7346026878064429E-3</v>
      </c>
      <c r="M61" s="4">
        <f t="shared" si="41"/>
        <v>3.0074883317172375E-2</v>
      </c>
      <c r="N61" s="4">
        <f t="shared" si="42"/>
        <v>2.9196793169368015E-2</v>
      </c>
      <c r="O61" s="46">
        <f t="shared" si="43"/>
        <v>-1.0943176098621166E-7</v>
      </c>
      <c r="P61" s="31">
        <f t="shared" si="50"/>
        <v>1.0943176098621166E-7</v>
      </c>
      <c r="Q61" s="4">
        <f t="shared" si="44"/>
        <v>32.543435911175102</v>
      </c>
      <c r="R61" s="32">
        <f t="shared" si="45"/>
        <v>19.044168542721692</v>
      </c>
      <c r="S61" s="32">
        <f t="shared" si="46"/>
        <v>22.764547258170964</v>
      </c>
      <c r="T61" s="32">
        <f t="shared" si="47"/>
        <v>5.0096534760893512</v>
      </c>
    </row>
    <row r="62" spans="1:32">
      <c r="F62" s="32">
        <f t="shared" si="36"/>
        <v>2.2181729724601227E-2</v>
      </c>
      <c r="G62" s="32">
        <f t="shared" si="37"/>
        <v>1.0666458019289383E-2</v>
      </c>
      <c r="H62" s="32">
        <f t="shared" si="48"/>
        <v>0.480866828318599</v>
      </c>
      <c r="I62" s="32">
        <f t="shared" si="38"/>
        <v>5.4839860068377018</v>
      </c>
      <c r="J62" s="30">
        <f t="shared" si="39"/>
        <v>0.98578907829506612</v>
      </c>
      <c r="K62" s="4">
        <f t="shared" si="40"/>
        <v>7.4160478459062559E-3</v>
      </c>
      <c r="L62" s="31">
        <f t="shared" si="49"/>
        <v>7.4714565249740716E-3</v>
      </c>
      <c r="M62" s="4">
        <f t="shared" si="41"/>
        <v>3.1764005254173437E-2</v>
      </c>
      <c r="N62" s="4">
        <f t="shared" si="42"/>
        <v>3.0786114937541773E-2</v>
      </c>
      <c r="O62" s="46">
        <f t="shared" si="43"/>
        <v>-1.4732674857853567E-8</v>
      </c>
      <c r="P62" s="31">
        <f t="shared" si="50"/>
        <v>1.4732674857853567E-8</v>
      </c>
      <c r="Q62" s="4">
        <f t="shared" si="44"/>
        <v>42.194677986507131</v>
      </c>
      <c r="R62" s="32">
        <f t="shared" si="45"/>
        <v>20.290020975296294</v>
      </c>
      <c r="S62" s="32">
        <f t="shared" si="46"/>
        <v>48.880490945941879</v>
      </c>
      <c r="T62" s="32">
        <f t="shared" si="47"/>
        <v>6.5083291186862615</v>
      </c>
    </row>
    <row r="63" spans="1:32">
      <c r="F63" s="32">
        <f t="shared" si="36"/>
        <v>2.2252156842834245E-2</v>
      </c>
      <c r="G63" s="32">
        <f t="shared" si="37"/>
        <v>1.0497857402199079E-2</v>
      </c>
      <c r="H63" s="32">
        <f t="shared" si="48"/>
        <v>0.47176808416122834</v>
      </c>
      <c r="I63" s="32">
        <f t="shared" si="38"/>
        <v>5.4839860068377009</v>
      </c>
      <c r="J63" s="30">
        <f t="shared" si="39"/>
        <v>0.98425358448290123</v>
      </c>
      <c r="K63" s="4">
        <f t="shared" si="40"/>
        <v>8.6489549608111289E-3</v>
      </c>
      <c r="L63" s="31">
        <f t="shared" si="49"/>
        <v>8.7244120073220171E-3</v>
      </c>
      <c r="M63" s="4">
        <f t="shared" si="41"/>
        <v>2.9936179436707146E-2</v>
      </c>
      <c r="N63" s="4">
        <f t="shared" si="42"/>
        <v>2.9066052862692759E-2</v>
      </c>
      <c r="O63" s="46">
        <f t="shared" si="43"/>
        <v>-7.418254166502436E-7</v>
      </c>
      <c r="P63" s="31">
        <f t="shared" si="50"/>
        <v>7.418254166502436E-7</v>
      </c>
      <c r="Q63" s="4">
        <f t="shared" si="44"/>
        <v>45.97941120175475</v>
      </c>
      <c r="R63" s="32">
        <f t="shared" si="45"/>
        <v>21.69161873351316</v>
      </c>
      <c r="S63" s="32">
        <f t="shared" si="46"/>
        <v>60.833320364987379</v>
      </c>
      <c r="T63" s="32">
        <f t="shared" si="47"/>
        <v>7.4513246706812808</v>
      </c>
    </row>
    <row r="64" spans="1:32">
      <c r="F64" s="32">
        <f t="shared" si="36"/>
        <v>2.2349614718133209E-2</v>
      </c>
      <c r="G64" s="32">
        <f t="shared" si="37"/>
        <v>1.0329597195790748E-2</v>
      </c>
      <c r="H64" s="32">
        <f t="shared" si="48"/>
        <v>0.46218233853534391</v>
      </c>
      <c r="I64" s="32">
        <f t="shared" si="38"/>
        <v>5.4839860068377</v>
      </c>
      <c r="J64" s="30">
        <f t="shared" si="39"/>
        <v>0.98252833403090611</v>
      </c>
      <c r="K64" s="4">
        <f t="shared" si="40"/>
        <v>9.913444682311796E-3</v>
      </c>
      <c r="L64" s="31">
        <f t="shared" si="49"/>
        <v>1.0012705080245108E-2</v>
      </c>
      <c r="M64" s="4">
        <f t="shared" si="41"/>
        <v>2.8432532623950551E-2</v>
      </c>
      <c r="N64" s="4">
        <f t="shared" si="42"/>
        <v>2.764647336797833E-2</v>
      </c>
      <c r="O64" s="46">
        <f t="shared" si="43"/>
        <v>-2.2551141842797051E-8</v>
      </c>
      <c r="P64" s="31">
        <f t="shared" si="50"/>
        <v>2.2551141842797051E-8</v>
      </c>
      <c r="Q64" s="4">
        <f t="shared" si="44"/>
        <v>50.146019930204631</v>
      </c>
      <c r="R64" s="32">
        <f t="shared" si="45"/>
        <v>23.176604759581938</v>
      </c>
      <c r="S64" s="32">
        <f t="shared" si="46"/>
        <v>74.113118322816675</v>
      </c>
      <c r="T64" s="32">
        <f t="shared" si="47"/>
        <v>8.4934290926389195</v>
      </c>
    </row>
    <row r="65" spans="6:20">
      <c r="F65" s="32">
        <f t="shared" si="36"/>
        <v>2.2469576733846676E-2</v>
      </c>
      <c r="G65" s="32">
        <f t="shared" si="37"/>
        <v>1.0161873884706065E-2</v>
      </c>
      <c r="H65" s="32">
        <f t="shared" si="48"/>
        <v>0.45225034743974035</v>
      </c>
      <c r="I65" s="32">
        <f t="shared" si="38"/>
        <v>5.4839860068377</v>
      </c>
      <c r="J65" s="30">
        <f t="shared" si="39"/>
        <v>0.98059249624927503</v>
      </c>
      <c r="K65" s="4">
        <f t="shared" si="40"/>
        <v>1.1216931434678687E-2</v>
      </c>
      <c r="L65" s="31">
        <f t="shared" si="49"/>
        <v>1.1344178304907604E-2</v>
      </c>
      <c r="M65" s="4">
        <f t="shared" si="41"/>
        <v>2.7182883114984787E-2</v>
      </c>
      <c r="N65" s="4">
        <f t="shared" si="42"/>
        <v>2.6463528123201685E-2</v>
      </c>
      <c r="O65" s="46">
        <f t="shared" si="43"/>
        <v>-1.4370171719235714E-11</v>
      </c>
      <c r="P65" s="31">
        <f t="shared" si="50"/>
        <v>1.4370171719235714E-11</v>
      </c>
      <c r="Q65" s="4">
        <f t="shared" si="44"/>
        <v>54.713645019486968</v>
      </c>
      <c r="R65" s="32">
        <f t="shared" si="45"/>
        <v>24.744264969757602</v>
      </c>
      <c r="S65" s="32">
        <f t="shared" si="46"/>
        <v>88.817709709527435</v>
      </c>
      <c r="T65" s="32">
        <f t="shared" si="47"/>
        <v>9.6409779863158516</v>
      </c>
    </row>
    <row r="66" spans="6:20">
      <c r="F66" s="32">
        <f t="shared" si="36"/>
        <v>2.2606370249555901E-2</v>
      </c>
      <c r="G66" s="32">
        <f t="shared" si="37"/>
        <v>9.9948609211181864E-3</v>
      </c>
      <c r="H66" s="32">
        <f t="shared" si="48"/>
        <v>0.44212586146219268</v>
      </c>
      <c r="I66" s="32">
        <f t="shared" si="38"/>
        <v>5.4839860068377</v>
      </c>
      <c r="J66" s="30">
        <f t="shared" si="39"/>
        <v>0.9784226828735737</v>
      </c>
      <c r="K66" s="4">
        <f t="shared" si="40"/>
        <v>1.2563826657800049E-2</v>
      </c>
      <c r="L66" s="31">
        <f t="shared" si="49"/>
        <v>1.2723684828432962E-2</v>
      </c>
      <c r="M66" s="4">
        <f t="shared" si="41"/>
        <v>2.6134014672090113E-2</v>
      </c>
      <c r="N66" s="4">
        <f t="shared" si="42"/>
        <v>2.5468422543659136E-2</v>
      </c>
      <c r="O66" s="46">
        <f t="shared" si="43"/>
        <v>-1.6528147956940131E-6</v>
      </c>
      <c r="P66" s="31">
        <f t="shared" si="50"/>
        <v>1.6528147956940131E-6</v>
      </c>
      <c r="Q66" s="4">
        <f t="shared" si="44"/>
        <v>59.697162362955069</v>
      </c>
      <c r="R66" s="32">
        <f t="shared" si="45"/>
        <v>26.393659336569897</v>
      </c>
      <c r="S66" s="32">
        <f t="shared" si="46"/>
        <v>105.03052612067611</v>
      </c>
      <c r="T66" s="32">
        <f t="shared" si="47"/>
        <v>10.899698448535649</v>
      </c>
    </row>
    <row r="67" spans="6:20">
      <c r="F67" s="32">
        <f t="shared" si="36"/>
        <v>2.2751737164945489E-2</v>
      </c>
      <c r="G67" s="32">
        <f t="shared" si="37"/>
        <v>9.8287094757009107E-3</v>
      </c>
      <c r="H67" s="32">
        <f t="shared" si="48"/>
        <v>0.43199819883839008</v>
      </c>
      <c r="I67" s="32">
        <f t="shared" si="38"/>
        <v>5.4839860068377018</v>
      </c>
      <c r="J67" s="30">
        <f t="shared" si="39"/>
        <v>0.97599265793752588</v>
      </c>
      <c r="K67" s="4">
        <f t="shared" si="40"/>
        <v>1.395418124054623E-2</v>
      </c>
      <c r="L67" s="31">
        <f t="shared" si="49"/>
        <v>1.4151656013411236E-2</v>
      </c>
      <c r="M67" s="4">
        <f t="shared" si="41"/>
        <v>2.5243602621920623E-2</v>
      </c>
      <c r="N67" s="4">
        <f t="shared" si="42"/>
        <v>2.4622053292859911E-2</v>
      </c>
      <c r="O67" s="46">
        <f t="shared" si="43"/>
        <v>-1.3935979955581601E-6</v>
      </c>
      <c r="P67" s="31">
        <f t="shared" si="50"/>
        <v>1.3935979955581601E-6</v>
      </c>
      <c r="Q67" s="4">
        <f t="shared" si="44"/>
        <v>65.101266289028629</v>
      </c>
      <c r="R67" s="32">
        <f t="shared" si="45"/>
        <v>28.123629778958769</v>
      </c>
      <c r="S67" s="32">
        <f t="shared" si="46"/>
        <v>122.80130267262565</v>
      </c>
      <c r="T67" s="32">
        <f t="shared" si="47"/>
        <v>12.273897049386454</v>
      </c>
    </row>
    <row r="68" spans="6:20">
      <c r="F68" s="32">
        <f t="shared" si="36"/>
        <v>2.2558118686596757E-2</v>
      </c>
      <c r="G68" s="32">
        <f t="shared" si="37"/>
        <v>9.6972247343567672E-3</v>
      </c>
      <c r="H68" s="32">
        <f t="shared" si="48"/>
        <v>0.42987737005384752</v>
      </c>
      <c r="I68" s="32">
        <f t="shared" si="38"/>
        <v>5.4839860068377009</v>
      </c>
      <c r="J68" s="30">
        <f t="shared" si="39"/>
        <v>0.97327301003045197</v>
      </c>
      <c r="K68" s="4">
        <f t="shared" si="40"/>
        <v>1.4972665507627846E-2</v>
      </c>
      <c r="L68" s="31">
        <f t="shared" si="49"/>
        <v>1.5200253823762076E-2</v>
      </c>
      <c r="M68" s="4">
        <f t="shared" si="41"/>
        <v>2.4173504616689653E-2</v>
      </c>
      <c r="N68" s="4">
        <f t="shared" si="42"/>
        <v>2.3602938865067501E-2</v>
      </c>
      <c r="O68" s="46">
        <f t="shared" si="43"/>
        <v>-3.956020091844259E-6</v>
      </c>
      <c r="P68" s="31">
        <f t="shared" si="50"/>
        <v>3.956020091844259E-6</v>
      </c>
      <c r="Q68" s="4">
        <f t="shared" si="44"/>
        <v>69.606536028958175</v>
      </c>
      <c r="R68" s="32">
        <f t="shared" si="45"/>
        <v>29.922274646686922</v>
      </c>
      <c r="S68" s="32">
        <f t="shared" si="46"/>
        <v>138.21849764898127</v>
      </c>
      <c r="T68" s="32">
        <f t="shared" si="47"/>
        <v>13.593268221654824</v>
      </c>
    </row>
    <row r="69" spans="6:20">
      <c r="F69" s="32">
        <f t="shared" si="36"/>
        <v>2.2358653893741396E-2</v>
      </c>
      <c r="G69" s="32">
        <f t="shared" si="37"/>
        <v>9.5664576695139933E-3</v>
      </c>
      <c r="H69" s="32">
        <f t="shared" si="48"/>
        <v>0.42786375758479017</v>
      </c>
      <c r="I69" s="32">
        <f t="shared" si="38"/>
        <v>5.4839860068377009</v>
      </c>
      <c r="J69" s="30">
        <f t="shared" si="39"/>
        <v>0.97023078168651955</v>
      </c>
      <c r="K69" s="4">
        <f t="shared" si="40"/>
        <v>1.5992442145359782E-2</v>
      </c>
      <c r="L69" s="31">
        <f t="shared" si="49"/>
        <v>1.6252357024804702E-2</v>
      </c>
      <c r="M69" s="4">
        <f t="shared" si="41"/>
        <v>2.323538018139509E-2</v>
      </c>
      <c r="N69" s="4">
        <f t="shared" si="42"/>
        <v>2.2707756818647156E-2</v>
      </c>
      <c r="O69" s="46">
        <f t="shared" si="43"/>
        <v>-3.712466029037742E-6</v>
      </c>
      <c r="P69" s="31">
        <f t="shared" si="50"/>
        <v>3.712466029037742E-6</v>
      </c>
      <c r="Q69" s="4">
        <f t="shared" si="44"/>
        <v>74.331641350162769</v>
      </c>
      <c r="R69" s="32">
        <f t="shared" si="45"/>
        <v>31.803815375525605</v>
      </c>
      <c r="S69" s="32">
        <f t="shared" si="46"/>
        <v>154.4669627736364</v>
      </c>
      <c r="T69" s="32">
        <f t="shared" si="47"/>
        <v>15.001776867262331</v>
      </c>
    </row>
    <row r="70" spans="6:20">
      <c r="F70" s="32">
        <f t="shared" si="36"/>
        <v>2.2151160055322038E-2</v>
      </c>
      <c r="G70" s="32">
        <f t="shared" si="37"/>
        <v>9.4364937865726584E-3</v>
      </c>
      <c r="H70" s="32">
        <f t="shared" si="48"/>
        <v>0.42600449651418804</v>
      </c>
      <c r="I70" s="32">
        <f t="shared" si="38"/>
        <v>5.4839860068377009</v>
      </c>
      <c r="J70" s="30">
        <f t="shared" si="39"/>
        <v>0.96682904961965965</v>
      </c>
      <c r="K70" s="4">
        <f t="shared" si="40"/>
        <v>1.7013179016446681E-2</v>
      </c>
      <c r="L70" s="31">
        <f t="shared" si="49"/>
        <v>1.7307636942094196E-2</v>
      </c>
      <c r="M70" s="4">
        <f t="shared" si="41"/>
        <v>2.2407041660149046E-2</v>
      </c>
      <c r="N70" s="4">
        <f t="shared" si="42"/>
        <v>2.1915969615942072E-2</v>
      </c>
      <c r="O70" s="46">
        <f t="shared" si="43"/>
        <v>-2.7338529570153369E-6</v>
      </c>
      <c r="P70" s="31">
        <f t="shared" si="50"/>
        <v>2.7338529570153369E-6</v>
      </c>
      <c r="Q70" s="4">
        <f t="shared" si="44"/>
        <v>79.265372823394401</v>
      </c>
      <c r="R70" s="32">
        <f t="shared" si="45"/>
        <v>33.767405240639533</v>
      </c>
      <c r="S70" s="32">
        <f t="shared" si="46"/>
        <v>171.51885233830808</v>
      </c>
      <c r="T70" s="32">
        <f t="shared" si="47"/>
        <v>16.500375566433021</v>
      </c>
    </row>
    <row r="71" spans="6:20">
      <c r="F71" s="32">
        <f t="shared" si="36"/>
        <v>2.1932432964999041E-2</v>
      </c>
      <c r="G71" s="32">
        <f t="shared" si="37"/>
        <v>9.3074051656967787E-3</v>
      </c>
      <c r="H71" s="32">
        <f t="shared" si="48"/>
        <v>0.42436719996135575</v>
      </c>
      <c r="I71" s="32">
        <f t="shared" si="38"/>
        <v>5.4839860068377</v>
      </c>
      <c r="J71" s="30">
        <f t="shared" si="39"/>
        <v>0.96302644820152739</v>
      </c>
      <c r="K71" s="4">
        <f t="shared" si="40"/>
        <v>1.8032669167787341E-2</v>
      </c>
      <c r="L71" s="31">
        <f t="shared" si="49"/>
        <v>1.8363817819178098E-2</v>
      </c>
      <c r="M71" s="4">
        <f t="shared" si="41"/>
        <v>2.1670242875638443E-2</v>
      </c>
      <c r="N71" s="4">
        <f t="shared" si="42"/>
        <v>2.1210603936789248E-2</v>
      </c>
      <c r="O71" s="46">
        <f t="shared" si="43"/>
        <v>-7.1346655206028231E-7</v>
      </c>
      <c r="P71" s="31">
        <f t="shared" si="50"/>
        <v>7.1346655206028231E-7</v>
      </c>
      <c r="Q71" s="4">
        <f t="shared" si="44"/>
        <v>84.389365008700693</v>
      </c>
      <c r="R71" s="32">
        <f t="shared" si="45"/>
        <v>35.812078535259126</v>
      </c>
      <c r="S71" s="32">
        <f t="shared" si="46"/>
        <v>189.32013887127124</v>
      </c>
      <c r="T71" s="32">
        <f t="shared" si="47"/>
        <v>18.088876570563208</v>
      </c>
    </row>
    <row r="72" spans="6:20">
      <c r="F72" s="32">
        <f t="shared" si="36"/>
        <v>2.1702867359429424E-2</v>
      </c>
      <c r="G72" s="32">
        <f t="shared" si="37"/>
        <v>9.179251813843433E-3</v>
      </c>
      <c r="H72" s="32">
        <f t="shared" si="48"/>
        <v>0.42295110880154035</v>
      </c>
      <c r="I72" s="32">
        <f t="shared" si="38"/>
        <v>5.4839860068377009</v>
      </c>
      <c r="J72" s="30">
        <f t="shared" si="39"/>
        <v>0.95877662687909737</v>
      </c>
      <c r="K72" s="4">
        <f t="shared" si="40"/>
        <v>1.9052435401664791E-2</v>
      </c>
      <c r="L72" s="31">
        <f t="shared" si="49"/>
        <v>1.9422480965601986E-2</v>
      </c>
      <c r="M72" s="4">
        <f t="shared" si="41"/>
        <v>2.1012513954160046E-2</v>
      </c>
      <c r="N72" s="4">
        <f t="shared" si="42"/>
        <v>2.058007484431619E-2</v>
      </c>
      <c r="O72" s="46">
        <f t="shared" si="43"/>
        <v>-2.4478499460744985E-6</v>
      </c>
      <c r="P72" s="31">
        <f t="shared" si="50"/>
        <v>2.4478499460744985E-6</v>
      </c>
      <c r="Q72" s="4">
        <f t="shared" si="44"/>
        <v>89.695364024351704</v>
      </c>
      <c r="R72" s="32">
        <f t="shared" si="45"/>
        <v>37.936753668457342</v>
      </c>
      <c r="S72" s="32">
        <f t="shared" si="46"/>
        <v>207.84653139696437</v>
      </c>
      <c r="T72" s="32">
        <f t="shared" si="47"/>
        <v>19.768257199787843</v>
      </c>
    </row>
    <row r="73" spans="6:20">
      <c r="F73" s="32">
        <f t="shared" si="36"/>
        <v>2.1591879530294365E-2</v>
      </c>
      <c r="G73" s="32">
        <f t="shared" si="37"/>
        <v>9.0797795325019345E-3</v>
      </c>
      <c r="H73" s="32">
        <f t="shared" si="48"/>
        <v>0.42051825640109752</v>
      </c>
      <c r="I73" s="32">
        <f t="shared" si="38"/>
        <v>5.4839860068377009</v>
      </c>
      <c r="J73" s="30">
        <f t="shared" si="39"/>
        <v>0.95402763000108715</v>
      </c>
      <c r="K73" s="4">
        <f t="shared" si="40"/>
        <v>2.0102582482827407E-2</v>
      </c>
      <c r="L73" s="31">
        <f t="shared" si="49"/>
        <v>2.0514986694997704E-2</v>
      </c>
      <c r="M73" s="4">
        <f t="shared" si="41"/>
        <v>2.0407416650176067E-2</v>
      </c>
      <c r="N73" s="4">
        <f t="shared" si="42"/>
        <v>1.9999282950304443E-2</v>
      </c>
      <c r="O73" s="46">
        <f t="shared" si="43"/>
        <v>-1.2360389156640395E-8</v>
      </c>
      <c r="P73" s="31">
        <f t="shared" si="50"/>
        <v>1.2360389156640395E-8</v>
      </c>
      <c r="Q73" s="4">
        <f t="shared" si="44"/>
        <v>95.205373042365693</v>
      </c>
      <c r="R73" s="32">
        <f t="shared" si="45"/>
        <v>40.035597471791668</v>
      </c>
      <c r="S73" s="32">
        <f t="shared" si="46"/>
        <v>227.400950285063</v>
      </c>
      <c r="T73" s="32">
        <f t="shared" si="47"/>
        <v>21.522066818594858</v>
      </c>
    </row>
    <row r="74" spans="6:20">
      <c r="F74" s="32">
        <f t="shared" si="36"/>
        <v>2.1463507087763702E-2</v>
      </c>
      <c r="G74" s="32">
        <f t="shared" si="37"/>
        <v>8.9810141878323528E-3</v>
      </c>
      <c r="H74" s="32">
        <f t="shared" si="48"/>
        <v>0.41843181317522937</v>
      </c>
      <c r="I74" s="32">
        <f t="shared" si="38"/>
        <v>5.4839860068377009</v>
      </c>
      <c r="J74" s="30">
        <f t="shared" si="39"/>
        <v>0.94872118456643062</v>
      </c>
      <c r="K74" s="4">
        <f t="shared" si="40"/>
        <v>2.1152343393202547E-2</v>
      </c>
      <c r="L74" s="31">
        <f t="shared" si="49"/>
        <v>2.1609433552231952E-2</v>
      </c>
      <c r="M74" s="4">
        <f t="shared" si="41"/>
        <v>1.9863754295525057E-2</v>
      </c>
      <c r="N74" s="4">
        <f t="shared" si="42"/>
        <v>1.9476870524971272E-2</v>
      </c>
      <c r="O74" s="46">
        <f t="shared" si="43"/>
        <v>-4.0769640232696247E-6</v>
      </c>
      <c r="P74" s="31">
        <f t="shared" si="50"/>
        <v>4.0769640232696247E-6</v>
      </c>
      <c r="Q74" s="4">
        <f t="shared" si="44"/>
        <v>100.87198046845418</v>
      </c>
      <c r="R74" s="32">
        <f t="shared" si="45"/>
        <v>42.208045685991607</v>
      </c>
      <c r="S74" s="32">
        <f t="shared" si="46"/>
        <v>247.59609269740992</v>
      </c>
      <c r="T74" s="32">
        <f t="shared" si="47"/>
        <v>23.364240401813763</v>
      </c>
    </row>
    <row r="75" spans="6:20">
      <c r="F75" s="32">
        <f t="shared" si="36"/>
        <v>2.1306030537393522E-2</v>
      </c>
      <c r="G75" s="32">
        <f t="shared" si="37"/>
        <v>8.8829828031216015E-3</v>
      </c>
      <c r="H75" s="32">
        <f t="shared" si="48"/>
        <v>0.41692340520827503</v>
      </c>
      <c r="I75" s="32">
        <f t="shared" si="38"/>
        <v>5.4839860068377009</v>
      </c>
      <c r="J75" s="30">
        <f t="shared" si="39"/>
        <v>0.94279187743425297</v>
      </c>
      <c r="K75" s="4">
        <f t="shared" si="40"/>
        <v>2.2186470484879484E-2</v>
      </c>
      <c r="L75" s="31">
        <f t="shared" si="49"/>
        <v>2.2689878811434878E-2</v>
      </c>
      <c r="M75" s="4">
        <f t="shared" si="41"/>
        <v>1.936871528049066E-2</v>
      </c>
      <c r="N75" s="4">
        <f t="shared" si="42"/>
        <v>1.9000696205554182E-2</v>
      </c>
      <c r="O75" s="46">
        <f t="shared" si="43"/>
        <v>-1.1688892187500244E-8</v>
      </c>
      <c r="P75" s="31">
        <f t="shared" si="50"/>
        <v>1.1688892187500244E-8</v>
      </c>
      <c r="Q75" s="4">
        <f t="shared" si="44"/>
        <v>106.62182460237106</v>
      </c>
      <c r="R75" s="32">
        <f t="shared" si="45"/>
        <v>44.45313418273998</v>
      </c>
      <c r="S75" s="32">
        <f t="shared" si="46"/>
        <v>268.18049117883686</v>
      </c>
      <c r="T75" s="32">
        <f t="shared" si="47"/>
        <v>25.286132054426318</v>
      </c>
    </row>
    <row r="76" spans="6:20">
      <c r="F76" s="32">
        <f t="shared" si="36"/>
        <v>2.1125738498944609E-2</v>
      </c>
      <c r="G76" s="32">
        <f t="shared" si="37"/>
        <v>8.785706616373427E-3</v>
      </c>
      <c r="H76" s="32">
        <f t="shared" si="48"/>
        <v>0.4158768990164457</v>
      </c>
      <c r="I76" s="32">
        <f t="shared" si="38"/>
        <v>5.4839860068376991</v>
      </c>
      <c r="J76" s="30">
        <f t="shared" si="39"/>
        <v>0.93616619812470536</v>
      </c>
      <c r="K76" s="4">
        <f t="shared" si="40"/>
        <v>2.3213930052469859E-2</v>
      </c>
      <c r="L76" s="31">
        <f t="shared" si="49"/>
        <v>2.3765623575812089E-2</v>
      </c>
      <c r="M76" s="4">
        <f t="shared" si="41"/>
        <v>1.8921122799632466E-2</v>
      </c>
      <c r="N76" s="4">
        <f t="shared" si="42"/>
        <v>1.8569762051496155E-2</v>
      </c>
      <c r="O76" s="46">
        <f t="shared" si="43"/>
        <v>-8.3768263436923007E-9</v>
      </c>
      <c r="P76" s="31">
        <f t="shared" si="50"/>
        <v>8.3768263436923007E-9</v>
      </c>
      <c r="Q76" s="4">
        <f t="shared" si="44"/>
        <v>112.46081666076961</v>
      </c>
      <c r="R76" s="32">
        <f t="shared" si="45"/>
        <v>46.769855693737895</v>
      </c>
      <c r="S76" s="32">
        <f t="shared" si="46"/>
        <v>289.16664721714852</v>
      </c>
      <c r="T76" s="32">
        <f t="shared" si="47"/>
        <v>27.289974959147482</v>
      </c>
    </row>
    <row r="77" spans="6:20">
      <c r="F77" s="32">
        <f t="shared" si="36"/>
        <v>2.0920181225092607E-2</v>
      </c>
      <c r="G77" s="32">
        <f t="shared" si="37"/>
        <v>8.6892018317252916E-3</v>
      </c>
      <c r="H77" s="32">
        <f t="shared" si="48"/>
        <v>0.41535021796575411</v>
      </c>
      <c r="I77" s="32">
        <f t="shared" si="38"/>
        <v>5.4839860068377009</v>
      </c>
      <c r="J77" s="30">
        <f t="shared" si="39"/>
        <v>0.92876141588099992</v>
      </c>
      <c r="K77" s="4">
        <f t="shared" si="40"/>
        <v>2.4231989741683096E-2</v>
      </c>
      <c r="L77" s="31">
        <f t="shared" si="49"/>
        <v>2.4833761188039066E-2</v>
      </c>
      <c r="M77" s="4">
        <f t="shared" si="41"/>
        <v>1.8516009520920505E-2</v>
      </c>
      <c r="N77" s="4">
        <f t="shared" si="42"/>
        <v>1.8179399585117845E-2</v>
      </c>
      <c r="O77" s="46">
        <f t="shared" si="43"/>
        <v>-2.9106106198550918E-6</v>
      </c>
      <c r="P77" s="31">
        <f t="shared" si="50"/>
        <v>2.9106106198550918E-6</v>
      </c>
      <c r="Q77" s="4">
        <f t="shared" si="44"/>
        <v>118.35111236923511</v>
      </c>
      <c r="R77" s="32">
        <f t="shared" si="45"/>
        <v>49.157160319051265</v>
      </c>
      <c r="S77" s="32">
        <f t="shared" si="46"/>
        <v>310.4173867085226</v>
      </c>
      <c r="T77" s="32">
        <f t="shared" si="47"/>
        <v>29.371732753334875</v>
      </c>
    </row>
    <row r="78" spans="6:20">
      <c r="F78" s="32">
        <f t="shared" si="36"/>
        <v>2.0994468187249385E-2</v>
      </c>
      <c r="G78" s="32">
        <f t="shared" si="37"/>
        <v>8.6177604709592581E-3</v>
      </c>
      <c r="H78" s="32">
        <f t="shared" si="48"/>
        <v>0.41047767412337222</v>
      </c>
      <c r="I78" s="32">
        <f t="shared" si="38"/>
        <v>5.4839860068377009</v>
      </c>
      <c r="J78" s="30">
        <f t="shared" si="39"/>
        <v>0.9204842492463754</v>
      </c>
      <c r="K78" s="4">
        <f t="shared" si="40"/>
        <v>2.5464776548668161E-2</v>
      </c>
      <c r="L78" s="31">
        <f t="shared" si="49"/>
        <v>2.6130175632322714E-2</v>
      </c>
      <c r="M78" s="4">
        <f t="shared" si="41"/>
        <v>1.8163474293202309E-2</v>
      </c>
      <c r="N78" s="4">
        <f t="shared" si="42"/>
        <v>1.7839447939154551E-2</v>
      </c>
      <c r="O78" s="46">
        <f t="shared" si="43"/>
        <v>-2.9159495598118923E-6</v>
      </c>
      <c r="P78" s="31">
        <f t="shared" si="50"/>
        <v>2.9159495598118923E-6</v>
      </c>
      <c r="Q78" s="4">
        <f t="shared" si="44"/>
        <v>124.98010373935043</v>
      </c>
      <c r="R78" s="32">
        <f t="shared" si="45"/>
        <v>51.301542294626337</v>
      </c>
      <c r="S78" s="32">
        <f t="shared" si="46"/>
        <v>334.88718549817639</v>
      </c>
      <c r="T78" s="32">
        <f t="shared" si="47"/>
        <v>31.554772866234995</v>
      </c>
    </row>
    <row r="79" spans="6:20">
      <c r="F79" s="32">
        <f t="shared" si="36"/>
        <v>2.1031939381862739E-2</v>
      </c>
      <c r="G79" s="32">
        <f t="shared" si="37"/>
        <v>8.5468987700259014E-3</v>
      </c>
      <c r="H79" s="32">
        <f t="shared" si="48"/>
        <v>0.40637711125187387</v>
      </c>
      <c r="I79" s="32">
        <f t="shared" si="38"/>
        <v>5.4839860068377009</v>
      </c>
      <c r="J79" s="30">
        <f t="shared" si="39"/>
        <v>0.91122927166738033</v>
      </c>
      <c r="K79" s="4">
        <f t="shared" si="40"/>
        <v>2.6689573643042454E-2</v>
      </c>
      <c r="L79" s="31">
        <f t="shared" si="49"/>
        <v>2.7421440190402487E-2</v>
      </c>
      <c r="M79" s="4">
        <f t="shared" si="41"/>
        <v>1.7843367489927021E-2</v>
      </c>
      <c r="N79" s="4">
        <f t="shared" si="42"/>
        <v>1.7530563208296001E-2</v>
      </c>
      <c r="O79" s="46">
        <f t="shared" si="43"/>
        <v>-1.7411543651313366E-8</v>
      </c>
      <c r="P79" s="31">
        <f t="shared" si="50"/>
        <v>1.7411543651313366E-8</v>
      </c>
      <c r="Q79" s="4">
        <f t="shared" si="44"/>
        <v>131.63139212093785</v>
      </c>
      <c r="R79" s="32">
        <f t="shared" si="45"/>
        <v>53.49198488016939</v>
      </c>
      <c r="S79" s="32">
        <f t="shared" si="46"/>
        <v>359.54943476917106</v>
      </c>
      <c r="T79" s="32">
        <f t="shared" si="47"/>
        <v>33.803837115163716</v>
      </c>
    </row>
    <row r="80" spans="6:20">
      <c r="F80" s="32">
        <f t="shared" si="36"/>
        <v>2.1034402622477612E-2</v>
      </c>
      <c r="G80" s="32">
        <f t="shared" si="37"/>
        <v>8.4766163239242531E-3</v>
      </c>
      <c r="H80" s="32">
        <f t="shared" si="48"/>
        <v>0.40298821297953291</v>
      </c>
      <c r="I80" s="32">
        <f t="shared" si="38"/>
        <v>5.4839860068377009</v>
      </c>
      <c r="J80" s="30">
        <f t="shared" si="39"/>
        <v>0.90087697547086909</v>
      </c>
      <c r="K80" s="4">
        <f t="shared" si="40"/>
        <v>2.791308708585E-2</v>
      </c>
      <c r="L80" s="31">
        <f t="shared" si="49"/>
        <v>2.8714600222495897E-2</v>
      </c>
      <c r="M80" s="4">
        <f t="shared" si="41"/>
        <v>1.7556590994752708E-2</v>
      </c>
      <c r="N80" s="4">
        <f t="shared" si="42"/>
        <v>1.7253675274796824E-2</v>
      </c>
      <c r="O80" s="46">
        <f t="shared" si="43"/>
        <v>-1.1308644086716058E-6</v>
      </c>
      <c r="P80" s="31">
        <f t="shared" si="50"/>
        <v>1.1308644086716058E-6</v>
      </c>
      <c r="Q80" s="4">
        <f t="shared" si="44"/>
        <v>138.28453435968493</v>
      </c>
      <c r="R80" s="32">
        <f t="shared" si="45"/>
        <v>55.72703738431624</v>
      </c>
      <c r="S80" s="32">
        <f t="shared" si="46"/>
        <v>384.32004426933179</v>
      </c>
      <c r="T80" s="32">
        <f t="shared" si="47"/>
        <v>36.116237382839849</v>
      </c>
    </row>
    <row r="81" spans="6:20">
      <c r="F81" s="32">
        <f t="shared" si="36"/>
        <v>2.0994345973385745E-2</v>
      </c>
      <c r="G81" s="32">
        <f t="shared" si="37"/>
        <v>8.4069108327139101E-3</v>
      </c>
      <c r="H81" s="32">
        <f t="shared" si="48"/>
        <v>0.40043690064797638</v>
      </c>
      <c r="I81" s="32">
        <f t="shared" si="38"/>
        <v>5.4839860068377</v>
      </c>
      <c r="J81" s="30">
        <f t="shared" si="39"/>
        <v>0.88929138570221844</v>
      </c>
      <c r="K81" s="4">
        <f t="shared" si="40"/>
        <v>2.9127195647506612E-2</v>
      </c>
      <c r="L81" s="31">
        <f t="shared" si="49"/>
        <v>3.000104186349363E-2</v>
      </c>
      <c r="M81" s="4">
        <f t="shared" si="41"/>
        <v>1.7300344790458388E-2</v>
      </c>
      <c r="N81" s="4">
        <f t="shared" si="42"/>
        <v>1.7006132828964959E-2</v>
      </c>
      <c r="O81" s="46">
        <f t="shared" si="43"/>
        <v>-4.0539819601281835E-7</v>
      </c>
      <c r="P81" s="31">
        <f t="shared" si="50"/>
        <v>4.0539819601281835E-7</v>
      </c>
      <c r="Q81" s="4">
        <f t="shared" si="44"/>
        <v>144.85494644926447</v>
      </c>
      <c r="R81" s="32">
        <f t="shared" si="45"/>
        <v>58.005265799672053</v>
      </c>
      <c r="S81" s="32">
        <f t="shared" si="46"/>
        <v>408.88601209131537</v>
      </c>
      <c r="T81" s="32">
        <f t="shared" si="47"/>
        <v>38.479681663192366</v>
      </c>
    </row>
    <row r="82" spans="6:20">
      <c r="F82" s="32">
        <f t="shared" si="36"/>
        <v>2.091034298646843E-2</v>
      </c>
      <c r="G82" s="32">
        <f t="shared" si="37"/>
        <v>8.3377784217543525E-3</v>
      </c>
      <c r="H82" s="32">
        <f t="shared" si="48"/>
        <v>0.39873943852331467</v>
      </c>
      <c r="I82" s="32">
        <f t="shared" si="38"/>
        <v>5.4839860068377009</v>
      </c>
      <c r="J82" s="30">
        <f t="shared" si="39"/>
        <v>0.87631706952580657</v>
      </c>
      <c r="K82" s="4">
        <f t="shared" si="40"/>
        <v>3.0334642913181289E-2</v>
      </c>
      <c r="L82" s="31">
        <f t="shared" si="49"/>
        <v>3.128362036601591E-2</v>
      </c>
      <c r="M82" s="4">
        <f t="shared" si="41"/>
        <v>1.7075683658763007E-2</v>
      </c>
      <c r="N82" s="4">
        <f t="shared" si="42"/>
        <v>1.6789000005718389E-2</v>
      </c>
      <c r="O82" s="46">
        <f t="shared" si="43"/>
        <v>-1.0525582253562149E-6</v>
      </c>
      <c r="P82" s="31">
        <f t="shared" si="50"/>
        <v>1.0525582253562149E-6</v>
      </c>
      <c r="Q82" s="4">
        <f t="shared" si="44"/>
        <v>151.28990553677787</v>
      </c>
      <c r="R82" s="32">
        <f t="shared" si="45"/>
        <v>60.325251987980124</v>
      </c>
      <c r="S82" s="32">
        <f t="shared" si="46"/>
        <v>433.04341941814863</v>
      </c>
      <c r="T82" s="32">
        <f t="shared" si="47"/>
        <v>40.886325156851711</v>
      </c>
    </row>
    <row r="83" spans="6:20">
      <c r="F83" s="32">
        <f t="shared" si="36"/>
        <v>2.1153116977349642E-2</v>
      </c>
      <c r="G83" s="32">
        <f t="shared" si="37"/>
        <v>8.2909141965001373E-3</v>
      </c>
      <c r="H83" s="32">
        <f t="shared" si="48"/>
        <v>0.3919476361511115</v>
      </c>
      <c r="I83" s="32">
        <f t="shared" si="38"/>
        <v>5.4839860068377</v>
      </c>
      <c r="J83" s="30">
        <f t="shared" si="39"/>
        <v>0.86177531760610016</v>
      </c>
      <c r="K83" s="4">
        <f t="shared" si="40"/>
        <v>3.1804051079925816E-2</v>
      </c>
      <c r="L83" s="31">
        <f t="shared" si="49"/>
        <v>3.284877520444085E-2</v>
      </c>
      <c r="M83" s="4">
        <f t="shared" si="41"/>
        <v>1.6857988658218082E-2</v>
      </c>
      <c r="N83" s="4">
        <f t="shared" si="42"/>
        <v>1.6578508352442432E-2</v>
      </c>
      <c r="O83" s="46">
        <f t="shared" si="43"/>
        <v>-3.3286941415466842E-6</v>
      </c>
      <c r="P83" s="31">
        <f t="shared" si="50"/>
        <v>3.3286941415466842E-6</v>
      </c>
      <c r="Q83" s="4">
        <f t="shared" si="44"/>
        <v>158.36292335249354</v>
      </c>
      <c r="R83" s="32">
        <f t="shared" si="45"/>
        <v>62.069973461989505</v>
      </c>
      <c r="S83" s="32">
        <f t="shared" si="46"/>
        <v>460.58598811495887</v>
      </c>
      <c r="T83" s="32">
        <f t="shared" si="47"/>
        <v>43.266002476773842</v>
      </c>
    </row>
    <row r="84" spans="6:20">
      <c r="F84" s="32">
        <f t="shared" si="36"/>
        <v>2.1339537917876471E-2</v>
      </c>
      <c r="G84" s="32">
        <f t="shared" si="37"/>
        <v>8.2446471977141028E-3</v>
      </c>
      <c r="H84" s="32">
        <f t="shared" si="48"/>
        <v>0.38635546980646801</v>
      </c>
      <c r="I84" s="32">
        <f t="shared" si="38"/>
        <v>5.4839860068377009</v>
      </c>
      <c r="J84" s="30">
        <f t="shared" si="39"/>
        <v>0.84545916666171517</v>
      </c>
      <c r="K84" s="4">
        <f t="shared" si="40"/>
        <v>3.3265493230376073E-2</v>
      </c>
      <c r="L84" s="31">
        <f t="shared" si="49"/>
        <v>3.4410164318571648E-2</v>
      </c>
      <c r="M84" s="4">
        <f t="shared" si="41"/>
        <v>1.6668605368400584E-2</v>
      </c>
      <c r="N84" s="4">
        <f t="shared" si="42"/>
        <v>1.6395318278133057E-2</v>
      </c>
      <c r="O84" s="46">
        <f t="shared" si="43"/>
        <v>-1.2987060632463354E-7</v>
      </c>
      <c r="P84" s="31">
        <f t="shared" si="50"/>
        <v>1.2987060632463354E-7</v>
      </c>
      <c r="Q84" s="4">
        <f t="shared" si="44"/>
        <v>165.14888453047112</v>
      </c>
      <c r="R84" s="32">
        <f t="shared" si="45"/>
        <v>63.806174870784318</v>
      </c>
      <c r="S84" s="32">
        <f t="shared" si="46"/>
        <v>487.20153547693747</v>
      </c>
      <c r="T84" s="32">
        <f t="shared" si="47"/>
        <v>45.640157206459925</v>
      </c>
    </row>
    <row r="85" spans="6:20">
      <c r="F85" s="32">
        <f t="shared" si="36"/>
        <v>2.1468664437860534E-2</v>
      </c>
      <c r="G85" s="32">
        <f t="shared" si="37"/>
        <v>8.1989685805223898E-3</v>
      </c>
      <c r="H85" s="32">
        <f t="shared" si="48"/>
        <v>0.38190398868330627</v>
      </c>
      <c r="I85" s="32">
        <f t="shared" si="38"/>
        <v>5.4839860068377009</v>
      </c>
      <c r="J85" s="30">
        <f t="shared" si="39"/>
        <v>0.82712676206093427</v>
      </c>
      <c r="K85" s="4">
        <f t="shared" si="40"/>
        <v>3.4733261192898809E-2</v>
      </c>
      <c r="L85" s="31">
        <f t="shared" si="49"/>
        <v>3.5983070581943985E-2</v>
      </c>
      <c r="M85" s="4">
        <f t="shared" si="41"/>
        <v>1.6513227705561934E-2</v>
      </c>
      <c r="N85" s="4">
        <f t="shared" si="42"/>
        <v>1.6244970803611689E-2</v>
      </c>
      <c r="O85" s="46">
        <f t="shared" si="43"/>
        <v>-1.6992550185279676E-6</v>
      </c>
      <c r="P85" s="31">
        <f t="shared" si="50"/>
        <v>1.6992550185279676E-6</v>
      </c>
      <c r="Q85" s="4">
        <f t="shared" si="44"/>
        <v>171.59089486991527</v>
      </c>
      <c r="R85" s="32">
        <f t="shared" si="45"/>
        <v>65.531247172558523</v>
      </c>
      <c r="S85" s="32">
        <f t="shared" si="46"/>
        <v>512.66096249676434</v>
      </c>
      <c r="T85" s="32">
        <f t="shared" si="47"/>
        <v>47.997825305327019</v>
      </c>
    </row>
    <row r="86" spans="6:20">
      <c r="F86" s="32">
        <f t="shared" si="36"/>
        <v>2.1524433351982199E-2</v>
      </c>
      <c r="G86" s="32">
        <f t="shared" si="37"/>
        <v>8.1538691776103546E-3</v>
      </c>
      <c r="H86" s="32">
        <f t="shared" si="48"/>
        <v>0.37881922577346083</v>
      </c>
      <c r="I86" s="32">
        <f t="shared" si="38"/>
        <v>5.4839860068377009</v>
      </c>
      <c r="J86" s="30">
        <f t="shared" si="39"/>
        <v>0.80649228047235788</v>
      </c>
      <c r="K86" s="4">
        <f t="shared" si="40"/>
        <v>3.6195824289547415E-2</v>
      </c>
      <c r="L86" s="31">
        <f t="shared" si="49"/>
        <v>3.7555164422136113E-2</v>
      </c>
      <c r="M86" s="4">
        <f t="shared" si="41"/>
        <v>1.6392908122853881E-2</v>
      </c>
      <c r="N86" s="4">
        <f t="shared" si="42"/>
        <v>1.6128514860586207E-2</v>
      </c>
      <c r="O86" s="46">
        <f t="shared" si="43"/>
        <v>-1.4088407107593071E-8</v>
      </c>
      <c r="P86" s="31">
        <f t="shared" si="50"/>
        <v>1.4088407107593071E-8</v>
      </c>
      <c r="Q86" s="4">
        <f t="shared" si="44"/>
        <v>177.50586966370656</v>
      </c>
      <c r="R86" s="32">
        <f t="shared" si="45"/>
        <v>67.242636116250168</v>
      </c>
      <c r="S86" s="32">
        <f t="shared" si="46"/>
        <v>536.2731509717064</v>
      </c>
      <c r="T86" s="32">
        <f t="shared" si="47"/>
        <v>50.308550404864967</v>
      </c>
    </row>
    <row r="87" spans="6:20">
      <c r="F87" s="32">
        <f t="shared" si="36"/>
        <v>2.1498069208299119E-2</v>
      </c>
      <c r="G87" s="32">
        <f t="shared" si="37"/>
        <v>8.1093396244923607E-3</v>
      </c>
      <c r="H87" s="32">
        <f t="shared" si="48"/>
        <v>0.37721246247369178</v>
      </c>
      <c r="I87" s="32">
        <f t="shared" si="38"/>
        <v>5.4839860068377009</v>
      </c>
      <c r="J87" s="30">
        <f t="shared" si="39"/>
        <v>0.78321315963314975</v>
      </c>
      <c r="K87" s="4">
        <f t="shared" si="40"/>
        <v>3.7660356851049528E-2</v>
      </c>
      <c r="L87" s="31">
        <f t="shared" si="49"/>
        <v>3.9134163410142787E-2</v>
      </c>
      <c r="M87" s="4">
        <f t="shared" si="41"/>
        <v>1.6314426417939506E-2</v>
      </c>
      <c r="N87" s="4">
        <f t="shared" si="42"/>
        <v>1.6052538460406066E-2</v>
      </c>
      <c r="O87" s="46">
        <f t="shared" si="43"/>
        <v>-2.2770441643338302E-9</v>
      </c>
      <c r="P87" s="31">
        <f t="shared" si="50"/>
        <v>2.2770441643338302E-9</v>
      </c>
      <c r="Q87" s="4">
        <f t="shared" si="44"/>
        <v>182.7560000876712</v>
      </c>
      <c r="R87" s="32">
        <f t="shared" si="45"/>
        <v>68.937840824912684</v>
      </c>
      <c r="S87" s="32">
        <f t="shared" si="46"/>
        <v>557.50540094228779</v>
      </c>
      <c r="T87" s="32">
        <f t="shared" si="47"/>
        <v>52.548284184268539</v>
      </c>
    </row>
    <row r="88" spans="6:20">
      <c r="F88" s="32">
        <f t="shared" si="36"/>
        <v>2.1289999600875149E-2</v>
      </c>
      <c r="G88" s="32">
        <f t="shared" si="37"/>
        <v>8.0950157659409536E-3</v>
      </c>
      <c r="H88" s="32">
        <f t="shared" si="48"/>
        <v>0.38022620562229598</v>
      </c>
      <c r="I88" s="32">
        <f t="shared" si="38"/>
        <v>5.4839860068377009</v>
      </c>
      <c r="J88" s="30">
        <f t="shared" si="39"/>
        <v>0.75687154613471208</v>
      </c>
      <c r="K88" s="4">
        <f t="shared" si="40"/>
        <v>3.8185280794611684E-2</v>
      </c>
      <c r="L88" s="31">
        <f t="shared" si="49"/>
        <v>3.9701285530500917E-2</v>
      </c>
      <c r="M88" s="4">
        <f t="shared" si="41"/>
        <v>1.593750602074236E-2</v>
      </c>
      <c r="N88" s="4">
        <f t="shared" si="42"/>
        <v>1.5687486608469563E-2</v>
      </c>
      <c r="O88" s="46">
        <f t="shared" si="43"/>
        <v>-1.5390134440185221E-6</v>
      </c>
      <c r="P88" s="31">
        <f t="shared" si="50"/>
        <v>1.5390134440185221E-6</v>
      </c>
      <c r="Q88" s="4">
        <f t="shared" si="44"/>
        <v>182.41262677502786</v>
      </c>
      <c r="R88" s="32">
        <f t="shared" si="45"/>
        <v>69.358060936264877</v>
      </c>
      <c r="S88" s="32">
        <f t="shared" si="46"/>
        <v>560.47280494880488</v>
      </c>
      <c r="T88" s="32">
        <f t="shared" si="47"/>
        <v>53.465596970350575</v>
      </c>
    </row>
    <row r="89" spans="6:20">
      <c r="F89" s="32">
        <f t="shared" si="36"/>
        <v>2.0979447090394843E-2</v>
      </c>
      <c r="G89" s="32">
        <f t="shared" si="37"/>
        <v>8.0820528713486488E-3</v>
      </c>
      <c r="H89" s="32">
        <f t="shared" si="48"/>
        <v>0.38523669553946005</v>
      </c>
      <c r="I89" s="32">
        <f t="shared" si="38"/>
        <v>5.4839860068377009</v>
      </c>
      <c r="J89" s="30">
        <f t="shared" si="39"/>
        <v>0.72694631911967889</v>
      </c>
      <c r="K89" s="4">
        <f t="shared" si="40"/>
        <v>3.8655882855047154E-2</v>
      </c>
      <c r="L89" s="31">
        <f t="shared" si="49"/>
        <v>4.0210245390432407E-2</v>
      </c>
      <c r="M89" s="4">
        <f t="shared" si="41"/>
        <v>1.5619344303060325E-2</v>
      </c>
      <c r="N89" s="4">
        <f t="shared" si="42"/>
        <v>1.5379132339960157E-2</v>
      </c>
      <c r="O89" s="46">
        <f t="shared" si="43"/>
        <v>-3.5784567309349313E-8</v>
      </c>
      <c r="P89" s="31">
        <f t="shared" si="50"/>
        <v>3.5784567309349313E-8</v>
      </c>
      <c r="Q89" s="4">
        <f t="shared" si="44"/>
        <v>180.81424818495904</v>
      </c>
      <c r="R89" s="32">
        <f t="shared" si="45"/>
        <v>69.656283477225429</v>
      </c>
      <c r="S89" s="32">
        <f t="shared" si="46"/>
        <v>558.77703860956876</v>
      </c>
      <c r="T89" s="32">
        <f t="shared" si="47"/>
        <v>54.141974640151837</v>
      </c>
    </row>
    <row r="90" spans="6:20">
      <c r="F90" s="32">
        <f t="shared" si="36"/>
        <v>2.0546708049431109E-2</v>
      </c>
      <c r="G90" s="32">
        <f t="shared" si="37"/>
        <v>8.0705012944701955E-3</v>
      </c>
      <c r="H90" s="32">
        <f t="shared" si="48"/>
        <v>0.39278804541604656</v>
      </c>
      <c r="I90" s="32">
        <f t="shared" si="38"/>
        <v>5.4839860068377</v>
      </c>
      <c r="J90" s="30">
        <f t="shared" si="39"/>
        <v>0.69276898725038794</v>
      </c>
      <c r="K90" s="4">
        <f t="shared" si="40"/>
        <v>3.907878503271317E-2</v>
      </c>
      <c r="L90" s="31">
        <f t="shared" si="49"/>
        <v>4.0668042732351944E-2</v>
      </c>
      <c r="M90" s="4">
        <f t="shared" si="41"/>
        <v>1.5373396957114489E-2</v>
      </c>
      <c r="N90" s="4">
        <f t="shared" si="42"/>
        <v>1.5140633980746101E-2</v>
      </c>
      <c r="O90" s="46">
        <f t="shared" si="43"/>
        <v>-7.7870150994030496E-8</v>
      </c>
      <c r="P90" s="31">
        <f t="shared" si="50"/>
        <v>7.7870150994030496E-8</v>
      </c>
      <c r="Q90" s="4">
        <f t="shared" si="44"/>
        <v>177.77116382577688</v>
      </c>
      <c r="R90" s="32">
        <f t="shared" si="45"/>
        <v>69.826387970462704</v>
      </c>
      <c r="S90" s="32">
        <f t="shared" si="46"/>
        <v>551.68000457771132</v>
      </c>
      <c r="T90" s="32">
        <f t="shared" si="47"/>
        <v>54.540213964265611</v>
      </c>
    </row>
    <row r="91" spans="6:20">
      <c r="F91" s="32">
        <f t="shared" si="36"/>
        <v>1.9958506107742434E-2</v>
      </c>
      <c r="G91" s="32">
        <f t="shared" si="37"/>
        <v>8.0604178005862798E-3</v>
      </c>
      <c r="H91" s="32">
        <f t="shared" si="48"/>
        <v>0.40385877365137213</v>
      </c>
      <c r="I91" s="32">
        <f t="shared" si="38"/>
        <v>5.4839860068377009</v>
      </c>
      <c r="J91" s="30">
        <f t="shared" si="39"/>
        <v>0.65345027083840734</v>
      </c>
      <c r="K91" s="4">
        <f t="shared" si="40"/>
        <v>3.9448463441812569E-2</v>
      </c>
      <c r="L91" s="31">
        <f t="shared" si="49"/>
        <v>4.1068554825452505E-2</v>
      </c>
      <c r="M91" s="4">
        <f t="shared" si="41"/>
        <v>1.5219002623381406E-2</v>
      </c>
      <c r="N91" s="4">
        <f t="shared" si="42"/>
        <v>1.499085673539864E-2</v>
      </c>
      <c r="O91" s="46">
        <f t="shared" si="43"/>
        <v>-2.0973338676899544E-7</v>
      </c>
      <c r="P91" s="31">
        <f t="shared" si="50"/>
        <v>2.0973338676899544E-7</v>
      </c>
      <c r="Q91" s="4">
        <f t="shared" si="44"/>
        <v>172.98675054832378</v>
      </c>
      <c r="R91" s="32">
        <f t="shared" si="45"/>
        <v>69.862216934381863</v>
      </c>
      <c r="S91" s="32">
        <f t="shared" si="46"/>
        <v>538.04107087967452</v>
      </c>
      <c r="T91" s="32">
        <f t="shared" si="47"/>
        <v>54.605935581489888</v>
      </c>
    </row>
    <row r="92" spans="6:20">
      <c r="F92" s="32">
        <f t="shared" si="36"/>
        <v>1.9167842170949446E-2</v>
      </c>
      <c r="G92" s="32">
        <f t="shared" si="37"/>
        <v>8.0518664394397185E-3</v>
      </c>
      <c r="H92" s="32">
        <f t="shared" si="48"/>
        <v>0.42007161618030386</v>
      </c>
      <c r="I92" s="32">
        <f t="shared" si="38"/>
        <v>5.4839860068377</v>
      </c>
      <c r="J92" s="30">
        <f t="shared" si="39"/>
        <v>0.60774912656327618</v>
      </c>
      <c r="K92" s="4">
        <f t="shared" si="40"/>
        <v>3.9756065521406057E-2</v>
      </c>
      <c r="L92" s="31">
        <f t="shared" si="49"/>
        <v>4.1402048056667327E-2</v>
      </c>
      <c r="M92" s="4">
        <f t="shared" si="41"/>
        <v>1.5190112100337235E-2</v>
      </c>
      <c r="N92" s="4">
        <f t="shared" si="42"/>
        <v>1.4962825109584899E-2</v>
      </c>
      <c r="O92" s="46">
        <f t="shared" si="43"/>
        <v>-3.6067731484790144E-7</v>
      </c>
      <c r="P92" s="31">
        <f t="shared" si="50"/>
        <v>3.6067731484790144E-7</v>
      </c>
      <c r="Q92" s="4">
        <f t="shared" si="44"/>
        <v>166.0611156879923</v>
      </c>
      <c r="R92" s="32">
        <f t="shared" si="45"/>
        <v>69.757561251759341</v>
      </c>
      <c r="S92" s="32">
        <f t="shared" si="46"/>
        <v>516.32567544750475</v>
      </c>
      <c r="T92" s="32">
        <f t="shared" si="47"/>
        <v>54.267864760277234</v>
      </c>
    </row>
    <row r="93" spans="6:20">
      <c r="F93" s="32">
        <f t="shared" si="36"/>
        <v>1.9021717530303715E-2</v>
      </c>
      <c r="G93" s="32">
        <f t="shared" si="37"/>
        <v>8.2283231574407558E-3</v>
      </c>
      <c r="H93" s="32">
        <f t="shared" si="48"/>
        <v>0.43257519434468106</v>
      </c>
      <c r="I93" s="32">
        <f t="shared" si="38"/>
        <v>5.4839860068377009</v>
      </c>
      <c r="J93" s="30">
        <f t="shared" si="39"/>
        <v>0.55381662916861374</v>
      </c>
      <c r="K93" s="4">
        <f t="shared" si="40"/>
        <v>3.5699647258352347E-2</v>
      </c>
      <c r="L93" s="31">
        <f t="shared" si="49"/>
        <v>3.7021294409830922E-2</v>
      </c>
      <c r="M93" s="4">
        <f t="shared" si="41"/>
        <v>1.3292755075862361E-2</v>
      </c>
      <c r="N93" s="4">
        <f t="shared" si="42"/>
        <v>1.311837572041771E-2</v>
      </c>
      <c r="O93" s="46">
        <f t="shared" si="43"/>
        <v>-9.6479798949999918E-7</v>
      </c>
      <c r="P93" s="31">
        <f t="shared" si="50"/>
        <v>9.6479798949999918E-7</v>
      </c>
      <c r="Q93" s="4">
        <f t="shared" si="44"/>
        <v>137.04259581941326</v>
      </c>
      <c r="R93" s="32">
        <f t="shared" si="45"/>
        <v>59.281227520082268</v>
      </c>
      <c r="S93" s="32">
        <f t="shared" si="46"/>
        <v>427.55473983556533</v>
      </c>
      <c r="T93" s="32">
        <f t="shared" si="47"/>
        <v>46.040365560529608</v>
      </c>
    </row>
    <row r="94" spans="6:20">
      <c r="F94" s="32">
        <f t="shared" si="36"/>
        <v>1.9032316782416819E-2</v>
      </c>
      <c r="G94" s="32">
        <f t="shared" si="37"/>
        <v>8.4499374298684267E-3</v>
      </c>
      <c r="H94" s="32">
        <f t="shared" si="48"/>
        <v>0.44397839351197532</v>
      </c>
      <c r="I94" s="32">
        <f t="shared" si="38"/>
        <v>5.4839860068377</v>
      </c>
      <c r="J94" s="30">
        <f t="shared" si="39"/>
        <v>0.48862618740942537</v>
      </c>
      <c r="K94" s="4">
        <f t="shared" si="40"/>
        <v>3.1329107455196195E-2</v>
      </c>
      <c r="L94" s="31">
        <f t="shared" si="49"/>
        <v>3.2342364879872895E-2</v>
      </c>
      <c r="M94" s="4">
        <f t="shared" si="41"/>
        <v>1.1351885133541377E-2</v>
      </c>
      <c r="N94" s="4">
        <f t="shared" si="42"/>
        <v>1.1224466281627037E-2</v>
      </c>
      <c r="O94" s="46">
        <f t="shared" si="43"/>
        <v>-8.5534718119451014E-7</v>
      </c>
      <c r="P94" s="31">
        <f t="shared" si="50"/>
        <v>8.5534718119451014E-7</v>
      </c>
      <c r="Q94" s="4">
        <f t="shared" si="44"/>
        <v>106.832113726049</v>
      </c>
      <c r="R94" s="32">
        <f t="shared" si="45"/>
        <v>47.431150227579884</v>
      </c>
      <c r="S94" s="32">
        <f t="shared" si="46"/>
        <v>334.58752341080503</v>
      </c>
      <c r="T94" s="32">
        <f t="shared" si="47"/>
        <v>36.838521962943197</v>
      </c>
    </row>
    <row r="95" spans="6:20">
      <c r="F95" s="32">
        <f t="shared" si="36"/>
        <v>1.9459539384161395E-2</v>
      </c>
      <c r="G95" s="32">
        <f t="shared" si="37"/>
        <v>8.7357335680221197E-3</v>
      </c>
      <c r="H95" s="32">
        <f t="shared" si="48"/>
        <v>0.44891779787615893</v>
      </c>
      <c r="I95" s="32">
        <f t="shared" si="38"/>
        <v>5.4839860068377009</v>
      </c>
      <c r="J95" s="30">
        <f t="shared" si="39"/>
        <v>0.40642831101861854</v>
      </c>
      <c r="K95" s="4">
        <f t="shared" si="40"/>
        <v>2.6586341775580082E-2</v>
      </c>
      <c r="L95" s="31">
        <f t="shared" si="49"/>
        <v>2.7312480722815804E-2</v>
      </c>
      <c r="M95" s="4">
        <f t="shared" si="41"/>
        <v>9.2757672535941308E-3</v>
      </c>
      <c r="N95" s="4">
        <f t="shared" si="42"/>
        <v>9.1905181463288518E-3</v>
      </c>
      <c r="O95" s="46">
        <f t="shared" si="43"/>
        <v>-7.7898040795609802E-9</v>
      </c>
      <c r="P95" s="31">
        <f t="shared" si="50"/>
        <v>7.7898040795609802E-9</v>
      </c>
      <c r="Q95" s="4">
        <f t="shared" si="44"/>
        <v>75.600345438893569</v>
      </c>
      <c r="R95" s="32">
        <f t="shared" si="45"/>
        <v>33.938340593105018</v>
      </c>
      <c r="S95" s="32">
        <f t="shared" si="46"/>
        <v>238.34407414504369</v>
      </c>
      <c r="T95" s="32">
        <f t="shared" si="47"/>
        <v>26.537958030690323</v>
      </c>
    </row>
    <row r="96" spans="6:20">
      <c r="F96" s="32">
        <f t="shared" si="36"/>
        <v>2.1301439561801177E-2</v>
      </c>
      <c r="G96" s="32">
        <f t="shared" si="37"/>
        <v>9.0769960890748382E-3</v>
      </c>
      <c r="H96" s="32">
        <f t="shared" si="48"/>
        <v>0.42612125169944703</v>
      </c>
      <c r="I96" s="32">
        <f t="shared" si="38"/>
        <v>5.4839860068377</v>
      </c>
      <c r="J96" s="30">
        <f t="shared" si="39"/>
        <v>0.29274126865991873</v>
      </c>
      <c r="K96" s="4">
        <f t="shared" si="40"/>
        <v>2.1201111313864207E-2</v>
      </c>
      <c r="L96" s="31">
        <f t="shared" si="49"/>
        <v>2.1660334476189428E-2</v>
      </c>
      <c r="M96" s="4">
        <f t="shared" si="41"/>
        <v>6.7938153578641931E-3</v>
      </c>
      <c r="N96" s="4">
        <f t="shared" si="42"/>
        <v>6.7479708896000081E-3</v>
      </c>
      <c r="O96" s="46">
        <f t="shared" si="43"/>
        <v>-3.9310284472016122E-9</v>
      </c>
      <c r="P96" s="31">
        <f t="shared" si="50"/>
        <v>3.9310284472016122E-9</v>
      </c>
      <c r="Q96" s="4">
        <f t="shared" si="44"/>
        <v>42.931785275956145</v>
      </c>
      <c r="R96" s="32">
        <f t="shared" si="45"/>
        <v>18.294146079482324</v>
      </c>
      <c r="S96" s="32">
        <f t="shared" si="46"/>
        <v>137.82243749784229</v>
      </c>
      <c r="T96" s="32">
        <f t="shared" si="47"/>
        <v>14.805461324224769</v>
      </c>
    </row>
    <row r="97" spans="6:20">
      <c r="F97" s="32">
        <f t="shared" si="36"/>
        <v>2.4372758953934065E-2</v>
      </c>
      <c r="G97" s="32">
        <f t="shared" si="37"/>
        <v>9.0649851861145936E-3</v>
      </c>
      <c r="H97" s="32">
        <f t="shared" si="48"/>
        <v>0.37193102361730751</v>
      </c>
      <c r="I97" s="32">
        <f t="shared" si="38"/>
        <v>5.4839860068377</v>
      </c>
      <c r="J97" s="30">
        <f t="shared" si="39"/>
        <v>0.20890990188825501</v>
      </c>
      <c r="K97" s="4">
        <f t="shared" si="40"/>
        <v>1.7749910395803318E-2</v>
      </c>
      <c r="L97" s="31">
        <f t="shared" si="49"/>
        <v>1.8070663045656476E-2</v>
      </c>
      <c r="M97" s="4">
        <f t="shared" si="41"/>
        <v>5.0469429543189802E-3</v>
      </c>
      <c r="N97" s="4">
        <f t="shared" si="42"/>
        <v>5.0215992294684007E-3</v>
      </c>
      <c r="O97" s="46">
        <f t="shared" si="43"/>
        <v>-3.7328853286222596E-8</v>
      </c>
      <c r="P97" s="31">
        <f t="shared" si="50"/>
        <v>3.7328853286222596E-8</v>
      </c>
      <c r="Q97" s="4">
        <f t="shared" si="44"/>
        <v>25.01223138674845</v>
      </c>
      <c r="R97" s="32">
        <f t="shared" si="45"/>
        <v>9.3028248226262988</v>
      </c>
      <c r="S97" s="32">
        <f t="shared" si="46"/>
        <v>82.416104233273614</v>
      </c>
      <c r="T97" s="32">
        <f t="shared" si="47"/>
        <v>8.05920677652332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5.4839860068377009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L193:L194"/>
    <mergeCell ref="L196:L197"/>
    <mergeCell ref="L198:L199"/>
    <mergeCell ref="L201:L205"/>
    <mergeCell ref="H2:J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4241-A6FF-48AD-9E50-B46509FE4AFB}">
  <sheetPr codeName="Sheet24"/>
  <dimension ref="A1:AF249"/>
  <sheetViews>
    <sheetView topLeftCell="B1" zoomScale="55" zoomScaleNormal="55" workbookViewId="0">
      <selection activeCell="O3" sqref="O3:O4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4" max="14" width="14" bestFit="1" customWidth="1"/>
    <col min="15" max="15" width="6.2851562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1.08</v>
      </c>
      <c r="H2" s="81" t="s">
        <v>4</v>
      </c>
      <c r="I2" s="81"/>
      <c r="J2" s="81"/>
      <c r="L2" s="63" t="s">
        <v>5</v>
      </c>
      <c r="M2" s="61">
        <f>AVERAGE(S3:S4)</f>
        <v>1.207279999761521E-7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3.8879999999999999</v>
      </c>
      <c r="H3" s="5" t="s">
        <v>14</v>
      </c>
      <c r="I3" s="1">
        <f>((0.02/2)*(S57+2*SUM(S58:S96)+S97)+((F53-F52)/2)*(S96+S97))*B6</f>
        <v>8.8184817689807193</v>
      </c>
      <c r="J3" s="1" t="s">
        <v>15</v>
      </c>
      <c r="L3" s="63" t="s">
        <v>16</v>
      </c>
      <c r="M3" s="61">
        <f>AVERAGE(T3:T4)</f>
        <v>-1.0060666664679497E-7</v>
      </c>
      <c r="O3" s="50">
        <f>0.75*PI()*$B$8*J40*$B$5/$B$10*(SQRT(1+($F$2/((0.75*PI())))^2))</f>
        <v>1451344.9468699966</v>
      </c>
      <c r="P3" s="1">
        <f>2*(1+2*C40)*(((0.044)/((O3)^(1/6)))-((5)/((O3)^(2/3))))</f>
        <v>8.2296197122866659E-3</v>
      </c>
      <c r="Q3" s="1">
        <f>2*(1+2*L40)*((0.044/(K40^(1/6)))-(5/(K40^(2/3))))</f>
        <v>8.2400479910391417E-3</v>
      </c>
      <c r="R3" s="1">
        <f>P3-Q3</f>
        <v>-1.0428278752475789E-5</v>
      </c>
      <c r="S3" s="61">
        <f>-R3*0.3*($B$4)*(I40*$B$2)</f>
        <v>9.5699813554090187E-6</v>
      </c>
      <c r="T3" s="61">
        <f>R3*0.25*(I40*$B$2)</f>
        <v>-7.9749844628408509E-6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1.9235241363317788</v>
      </c>
      <c r="J4" s="1" t="s">
        <v>20</v>
      </c>
      <c r="L4" s="63" t="s">
        <v>21</v>
      </c>
      <c r="M4" s="61">
        <f>I5-M2</f>
        <v>1.1813046079298013E-2</v>
      </c>
      <c r="O4" s="50">
        <f>0.75*PI()*$B$8*J41*$B$5/$B$10*(SQRT(1+($F$2/((0.75*PI())))^2))</f>
        <v>1433653.5335187369</v>
      </c>
      <c r="P4" s="1">
        <f>2*(1+2*C41)*(((0.044)/((O4)^(1/6)))-((5)/((O4)^(2/3))))</f>
        <v>8.2048726040298108E-3</v>
      </c>
      <c r="Q4" s="1">
        <f>2*(1+2*L41)*((0.044/(K41^(1/6)))-(5/(K41^(2/3))))</f>
        <v>8.1945819975233359E-3</v>
      </c>
      <c r="R4" s="1">
        <f>P4-Q4</f>
        <v>1.0290606506474856E-5</v>
      </c>
      <c r="S4" s="61">
        <f>-R4*0.3*($B$4)*(I41*$B$2)</f>
        <v>-9.3285253554567145E-6</v>
      </c>
      <c r="T4" s="61">
        <f>R4*0.25*(I41*$B$2)</f>
        <v>7.773771129547261E-6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1.1813166807297989E-2</v>
      </c>
      <c r="J5" s="1" t="s">
        <v>24</v>
      </c>
      <c r="L5" s="63" t="s">
        <v>25</v>
      </c>
      <c r="M5" s="61">
        <f>I6-M3</f>
        <v>1.0736506295889913E-2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1.0736405689223266E-2</v>
      </c>
      <c r="J6" s="1" t="s">
        <v>24</v>
      </c>
      <c r="L6" s="63" t="s">
        <v>29</v>
      </c>
      <c r="M6" s="61">
        <f>10*M5</f>
        <v>0.10736506295889914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0.10736405689223266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0.18912603165366465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4.4981048144218159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496200.12254489557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1.0438843023384667</v>
      </c>
      <c r="P13" s="43">
        <v>1.039895046662112</v>
      </c>
      <c r="Q13" s="38">
        <f>N13-P13</f>
        <v>-3.0080835975839104E-2</v>
      </c>
      <c r="R13" s="45">
        <f>DEGREES(N13)</f>
        <v>57.858092364657949</v>
      </c>
      <c r="S13" s="45">
        <f t="shared" ref="S13:U28" si="3">DEGREES(O13)</f>
        <v>59.810164823952555</v>
      </c>
      <c r="T13" s="45">
        <f t="shared" si="3"/>
        <v>59.581597310298818</v>
      </c>
      <c r="U13" s="45">
        <f t="shared" si="3"/>
        <v>-1.7235049456408718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4.6159930172222872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522730.50893500104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1.0015157278435516</v>
      </c>
      <c r="P14" s="43">
        <v>0.99941507778448768</v>
      </c>
      <c r="Q14" s="38">
        <f t="shared" ref="Q14:Q54" si="10">N14-P14</f>
        <v>-3.3380650235085629E-2</v>
      </c>
      <c r="R14" s="45">
        <f t="shared" ref="R14:U54" si="11">DEGREES(N14)</f>
        <v>55.34969556291724</v>
      </c>
      <c r="S14" s="45">
        <f t="shared" si="3"/>
        <v>57.382624321408294</v>
      </c>
      <c r="T14" s="45">
        <f t="shared" si="3"/>
        <v>57.262265938790023</v>
      </c>
      <c r="U14" s="45">
        <f t="shared" si="3"/>
        <v>-1.9125703758727859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4.7417469572928077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550865.55713825568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0.96132535536746722</v>
      </c>
      <c r="P15" s="43">
        <v>0.96135775391208211</v>
      </c>
      <c r="Q15" s="38">
        <f t="shared" si="10"/>
        <v>-3.6606299667183761E-2</v>
      </c>
      <c r="R15" s="45">
        <f t="shared" si="11"/>
        <v>52.984355426817935</v>
      </c>
      <c r="S15" s="45">
        <f t="shared" si="3"/>
        <v>55.079885601469911</v>
      </c>
      <c r="T15" s="45">
        <f t="shared" si="3"/>
        <v>55.08174190133871</v>
      </c>
      <c r="U15" s="45">
        <f t="shared" si="3"/>
        <v>-2.0973864745207798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4.8747579362853264</v>
      </c>
      <c r="I16" s="34">
        <f t="shared" si="1"/>
        <v>0.58559340000000004</v>
      </c>
      <c r="J16" s="33">
        <f t="shared" si="6"/>
        <v>0.140542416</v>
      </c>
      <c r="K16" s="33">
        <f t="shared" si="7"/>
        <v>580601.91337348637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0.92326945256398429</v>
      </c>
      <c r="P16" s="43">
        <v>0.92565436688321034</v>
      </c>
      <c r="Q16" s="38">
        <f t="shared" si="10"/>
        <v>-3.9767718863727652E-2</v>
      </c>
      <c r="R16" s="45">
        <f t="shared" si="11"/>
        <v>50.757566058507848</v>
      </c>
      <c r="S16" s="45">
        <f t="shared" si="3"/>
        <v>52.899442985270262</v>
      </c>
      <c r="T16" s="45">
        <f t="shared" si="3"/>
        <v>53.036088510262232</v>
      </c>
      <c r="U16" s="45">
        <f t="shared" si="3"/>
        <v>-2.2785224517543843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5.0144484967131184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611932.90188153984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0.88728406944006455</v>
      </c>
      <c r="P17" s="43">
        <v>0.89221815224722434</v>
      </c>
      <c r="Q17" s="38">
        <f t="shared" si="10"/>
        <v>-4.2877105098314883E-2</v>
      </c>
      <c r="R17" s="45">
        <f t="shared" si="11"/>
        <v>48.663657368854373</v>
      </c>
      <c r="S17" s="45">
        <f t="shared" si="3"/>
        <v>50.837632408108362</v>
      </c>
      <c r="T17" s="45">
        <f t="shared" si="3"/>
        <v>51.12033452872668</v>
      </c>
      <c r="U17" s="45">
        <f t="shared" si="3"/>
        <v>-2.4566771598723074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5.1602762109629969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644849.45612524927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0.85329054869324839</v>
      </c>
      <c r="P18" s="43">
        <v>0.86094612191702946</v>
      </c>
      <c r="Q18" s="38">
        <f t="shared" si="10"/>
        <v>-4.5943811281440317E-2</v>
      </c>
      <c r="R18" s="45">
        <f t="shared" si="11"/>
        <v>46.696192692829342</v>
      </c>
      <c r="S18" s="45">
        <f t="shared" si="3"/>
        <v>48.889947138525393</v>
      </c>
      <c r="T18" s="45">
        <f t="shared" si="3"/>
        <v>49.328579174001412</v>
      </c>
      <c r="U18" s="45">
        <f t="shared" si="3"/>
        <v>-2.6323864811720687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5.3117356371626112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679267.63422171737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0.82120024953931658</v>
      </c>
      <c r="P19" s="43">
        <v>0.82864974083519072</v>
      </c>
      <c r="Q19" s="38">
        <f t="shared" si="10"/>
        <v>-4.5899366392784802E-2</v>
      </c>
      <c r="R19" s="45">
        <f t="shared" si="11"/>
        <v>44.848292867834715</v>
      </c>
      <c r="S19" s="45">
        <f t="shared" si="3"/>
        <v>47.051308433692867</v>
      </c>
      <c r="T19" s="45">
        <f t="shared" si="3"/>
        <v>47.478132844465897</v>
      </c>
      <c r="U19" s="45">
        <f t="shared" si="3"/>
        <v>-2.6298399766311786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5.4683588436757198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715244.65362410853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0.79091845957423745</v>
      </c>
      <c r="P20" s="43">
        <v>0.7982942499730219</v>
      </c>
      <c r="Q20" s="38">
        <f t="shared" si="10"/>
        <v>-4.5832353485161237E-2</v>
      </c>
      <c r="R20" s="45">
        <f t="shared" si="11"/>
        <v>43.112890913164236</v>
      </c>
      <c r="S20" s="45">
        <f t="shared" si="3"/>
        <v>45.316289672592227</v>
      </c>
      <c r="T20" s="45">
        <f t="shared" si="3"/>
        <v>45.738891333015687</v>
      </c>
      <c r="U20" s="45">
        <f t="shared" si="3"/>
        <v>-2.6260004198514486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5.6297148654030513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752768.06759445474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0.76234753416487466</v>
      </c>
      <c r="P21" s="43">
        <v>0.76976072578592702</v>
      </c>
      <c r="Q21" s="38">
        <f t="shared" si="10"/>
        <v>-4.5747097499764022E-2</v>
      </c>
      <c r="R21" s="45">
        <f t="shared" si="11"/>
        <v>41.482925210750736</v>
      </c>
      <c r="S21" s="45">
        <f t="shared" si="3"/>
        <v>43.679296229852653</v>
      </c>
      <c r="T21" s="45">
        <f t="shared" si="3"/>
        <v>44.104040822460696</v>
      </c>
      <c r="U21" s="45">
        <f t="shared" si="3"/>
        <v>-2.6211156117099592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5.7954084020631589</v>
      </c>
      <c r="I22" s="34">
        <f t="shared" si="1"/>
        <v>0.671763</v>
      </c>
      <c r="J22" s="33">
        <f t="shared" si="6"/>
        <v>0.16122312</v>
      </c>
      <c r="K22" s="33">
        <f t="shared" si="7"/>
        <v>791825.27479223476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0.73538934075104256</v>
      </c>
      <c r="P22" s="43">
        <v>0.74293134622415979</v>
      </c>
      <c r="Q22" s="38">
        <f t="shared" si="10"/>
        <v>-4.5646467958827208E-2</v>
      </c>
      <c r="R22" s="45">
        <f t="shared" si="11"/>
        <v>39.951480642896946</v>
      </c>
      <c r="S22" s="45">
        <f t="shared" si="3"/>
        <v>42.134705523942699</v>
      </c>
      <c r="T22" s="45">
        <f t="shared" si="3"/>
        <v>42.566830606616882</v>
      </c>
      <c r="U22" s="45">
        <f t="shared" si="3"/>
        <v>-2.6153499637199404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5.9650780117362165</v>
      </c>
      <c r="I23" s="34">
        <f t="shared" si="1"/>
        <v>0.68610199999999999</v>
      </c>
      <c r="J23" s="33">
        <f t="shared" si="6"/>
        <v>0.16466448</v>
      </c>
      <c r="K23" s="33">
        <f t="shared" si="7"/>
        <v>832403.7872559136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0.70994710302719632</v>
      </c>
      <c r="P23" s="43">
        <v>0.71769298629777634</v>
      </c>
      <c r="Q23" s="38">
        <f t="shared" si="10"/>
        <v>-4.5533752559221985E-2</v>
      </c>
      <c r="R23" s="45">
        <f t="shared" si="11"/>
        <v>38.511887253966577</v>
      </c>
      <c r="S23" s="45">
        <f t="shared" si="3"/>
        <v>40.676972680997778</v>
      </c>
      <c r="T23" s="45">
        <f t="shared" si="3"/>
        <v>41.120779101003002</v>
      </c>
      <c r="U23" s="45">
        <f t="shared" si="3"/>
        <v>-2.6088918470364306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6.13839399875277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871147.97527153813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0.68592674364516881</v>
      </c>
      <c r="P24" s="43">
        <v>0.69359194193286444</v>
      </c>
      <c r="Q24" s="38">
        <f t="shared" si="10"/>
        <v>-4.5066246136002297E-2</v>
      </c>
      <c r="R24" s="45">
        <f t="shared" si="11"/>
        <v>37.157785274945311</v>
      </c>
      <c r="S24" s="45">
        <f t="shared" si="3"/>
        <v>39.300707466020135</v>
      </c>
      <c r="T24" s="45">
        <f t="shared" si="3"/>
        <v>39.739890977035998</v>
      </c>
      <c r="U24" s="45">
        <f t="shared" si="3"/>
        <v>-2.5821057020906859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6.3150561470330295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911197.096688697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0.66323781910340929</v>
      </c>
      <c r="P25" s="43">
        <v>0.6708706119595147</v>
      </c>
      <c r="Q25" s="38">
        <f t="shared" si="10"/>
        <v>-4.4591250386773695E-2</v>
      </c>
      <c r="R25" s="45">
        <f t="shared" si="11"/>
        <v>35.883164214265733</v>
      </c>
      <c r="S25" s="45">
        <f t="shared" si="3"/>
        <v>38.00072784808652</v>
      </c>
      <c r="T25" s="45">
        <f t="shared" si="3"/>
        <v>38.438054664638962</v>
      </c>
      <c r="U25" s="45">
        <f t="shared" si="3"/>
        <v>-2.5548904503732324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6.4947914096501806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952534.91463612206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0.64179413080254333</v>
      </c>
      <c r="P26" s="43">
        <v>0.64943291397570413</v>
      </c>
      <c r="Q26" s="38">
        <f t="shared" si="10"/>
        <v>-4.4111147670318984E-2</v>
      </c>
      <c r="R26" s="45">
        <f t="shared" si="11"/>
        <v>34.682382456702889</v>
      </c>
      <c r="S26" s="45">
        <f t="shared" si="3"/>
        <v>36.772095011252837</v>
      </c>
      <c r="T26" s="45">
        <f t="shared" si="3"/>
        <v>37.209765047690503</v>
      </c>
      <c r="U26" s="45">
        <f t="shared" si="3"/>
        <v>-2.5273825909876115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6.6773516327944273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995146.31176750886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0.62151408457355639</v>
      </c>
      <c r="P27" s="43">
        <v>0.62918848196755073</v>
      </c>
      <c r="Q27" s="38">
        <f t="shared" si="10"/>
        <v>-4.3627505645344788E-2</v>
      </c>
      <c r="R27" s="45">
        <f t="shared" si="11"/>
        <v>33.550172590822328</v>
      </c>
      <c r="S27" s="45">
        <f t="shared" si="3"/>
        <v>35.610133954001689</v>
      </c>
      <c r="T27" s="45">
        <f t="shared" si="3"/>
        <v>36.049844534983762</v>
      </c>
      <c r="U27" s="45">
        <f t="shared" si="3"/>
        <v>-2.4996719441614292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6.8625113668051227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1039017.254039858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0.60232085906090527</v>
      </c>
      <c r="P28" s="43">
        <v>0.61005315613753397</v>
      </c>
      <c r="Q28" s="38">
        <f t="shared" si="10"/>
        <v>-4.3141651196524577E-2</v>
      </c>
      <c r="R28" s="45">
        <f t="shared" si="11"/>
        <v>32.481636590529753</v>
      </c>
      <c r="S28" s="45">
        <f t="shared" si="3"/>
        <v>34.510443136883964</v>
      </c>
      <c r="T28" s="45">
        <v>0</v>
      </c>
      <c r="U28" s="45">
        <f t="shared" si="3"/>
        <v>-2.4718345347863764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7.0500657975303405</v>
      </c>
      <c r="I29" s="34">
        <f t="shared" si="1"/>
        <v>0.75179680000000004</v>
      </c>
      <c r="J29" s="33">
        <f t="shared" si="6"/>
        <v>0.180431232</v>
      </c>
      <c r="K29" s="33">
        <f t="shared" si="7"/>
        <v>1078010.2182453068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0.58414243217686357</v>
      </c>
      <c r="P29" s="43">
        <v>0.59197432771781111</v>
      </c>
      <c r="Q29" s="38">
        <f t="shared" si="10"/>
        <v>-4.2680220723225193E-2</v>
      </c>
      <c r="R29" s="45">
        <f t="shared" si="11"/>
        <v>31.472234042197247</v>
      </c>
      <c r="S29" s="45">
        <f t="shared" si="11"/>
        <v>33.468895998241223</v>
      </c>
      <c r="T29" s="45">
        <f t="shared" si="11"/>
        <v>33.917630558324845</v>
      </c>
      <c r="U29" s="45">
        <f t="shared" si="11"/>
        <v>-2.4453965161275977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7.2398288168930636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1117908.0048974375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0.56691150494100939</v>
      </c>
      <c r="P30" s="43">
        <v>0.57485453643970652</v>
      </c>
      <c r="Q30" s="38">
        <f t="shared" si="10"/>
        <v>-4.2219042189153733E-2</v>
      </c>
      <c r="R30" s="45">
        <f t="shared" si="11"/>
        <v>30.517765839421301</v>
      </c>
      <c r="S30" s="45">
        <f t="shared" si="11"/>
        <v>32.481636590529753</v>
      </c>
      <c r="T30" s="45">
        <f t="shared" si="11"/>
        <v>32.936738771944576</v>
      </c>
      <c r="U30" s="45">
        <f t="shared" si="11"/>
        <v>-2.4189729325232725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7.4316312411713374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1158694.1945053537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0.55056535356111691</v>
      </c>
      <c r="P31" s="43">
        <v>0.55862703581256834</v>
      </c>
      <c r="Q31" s="38">
        <f t="shared" si="10"/>
        <v>-4.1759032588095768E-2</v>
      </c>
      <c r="R31" s="45">
        <f t="shared" si="11"/>
        <v>29.614355150116502</v>
      </c>
      <c r="S31" s="45">
        <f t="shared" si="11"/>
        <v>31.545071105179968</v>
      </c>
      <c r="T31" s="45">
        <f t="shared" si="11"/>
        <v>32.006971473963659</v>
      </c>
      <c r="U31" s="45">
        <f t="shared" si="11"/>
        <v>-2.3926163238471547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7.6253191782392236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1200353.7575936818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0.53504563358562751</v>
      </c>
      <c r="P32" s="43">
        <v>0.54323016731785578</v>
      </c>
      <c r="Q32" s="38">
        <f t="shared" si="10"/>
        <v>-4.1300928901517708E-2</v>
      </c>
      <c r="R32" s="45">
        <f t="shared" si="11"/>
        <v>28.758426975471835</v>
      </c>
      <c r="S32" s="45">
        <f t="shared" si="11"/>
        <v>30.655856651359549</v>
      </c>
      <c r="T32" s="45">
        <f t="shared" si="11"/>
        <v>31.124795891498685</v>
      </c>
      <c r="U32" s="45">
        <f t="shared" si="11"/>
        <v>-2.3663689160268477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7.8207525401154649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1242872.9332341275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0.5202981542451095</v>
      </c>
      <c r="P33" s="43">
        <v>0.52860702059612097</v>
      </c>
      <c r="Q33" s="38">
        <f t="shared" si="10"/>
        <v>-4.08453131374098E-2</v>
      </c>
      <c r="R33" s="45">
        <f t="shared" si="11"/>
        <v>27.946687245478877</v>
      </c>
      <c r="S33" s="45">
        <f t="shared" si="11"/>
        <v>29.81088832669149</v>
      </c>
      <c r="T33" s="45">
        <f t="shared" si="11"/>
        <v>30.286951301142714</v>
      </c>
      <c r="U33" s="45">
        <f t="shared" si="11"/>
        <v>-2.3402640556638366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8.0178036940207367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1274851.6608178972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0.50627263653509225</v>
      </c>
      <c r="P34" s="43">
        <v>0.514829506693537</v>
      </c>
      <c r="Q34" s="38">
        <f t="shared" si="10"/>
        <v>-4.0517047007703977E-2</v>
      </c>
      <c r="R34" s="45">
        <f t="shared" si="11"/>
        <v>27.176102110467237</v>
      </c>
      <c r="S34" s="45">
        <f t="shared" si="11"/>
        <v>29.007285356421512</v>
      </c>
      <c r="T34" s="45">
        <f t="shared" si="11"/>
        <v>29.497557902341836</v>
      </c>
      <c r="U34" s="45">
        <f t="shared" si="11"/>
        <v>-2.3214557918745991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8.2163562432755537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1307101.8460190529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0.49292246499766357</v>
      </c>
      <c r="P35" s="43">
        <v>0.50172517523831794</v>
      </c>
      <c r="Q35" s="38">
        <f t="shared" si="10"/>
        <v>-4.0192439343202102E-2</v>
      </c>
      <c r="R35" s="45">
        <f t="shared" si="11"/>
        <v>26.443877873916211</v>
      </c>
      <c r="S35" s="45">
        <f t="shared" si="11"/>
        <v>28.242376871551169</v>
      </c>
      <c r="T35" s="45">
        <f t="shared" si="11"/>
        <v>28.746735016617254</v>
      </c>
      <c r="U35" s="45">
        <f t="shared" si="11"/>
        <v>-2.3028571427010429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8.4163039284120575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1339606.9483937423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0.48020444036421039</v>
      </c>
      <c r="P36" s="43">
        <v>0.48924970452787075</v>
      </c>
      <c r="Q36" s="38">
        <f t="shared" si="10"/>
        <v>-3.9872070224245271E-2</v>
      </c>
      <c r="R36" s="45">
        <f t="shared" si="11"/>
        <v>25.747441853171065</v>
      </c>
      <c r="S36" s="45">
        <f t="shared" si="11"/>
        <v>27.513687736310889</v>
      </c>
      <c r="T36" s="45">
        <f t="shared" si="11"/>
        <v>28.031943197469555</v>
      </c>
      <c r="U36" s="45">
        <f t="shared" si="11"/>
        <v>-2.2845013442984921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8.6175496385472474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1372351.8492505562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0.46807853807415334</v>
      </c>
      <c r="P37" s="43">
        <v>0.47736230439708638</v>
      </c>
      <c r="Q37" s="38">
        <f t="shared" si="10"/>
        <v>-3.9556508717376204E-2</v>
      </c>
      <c r="R37" s="45">
        <f t="shared" si="11"/>
        <v>25.084424338814244</v>
      </c>
      <c r="S37" s="45">
        <f t="shared" si="11"/>
        <v>26.8189247123026</v>
      </c>
      <c r="T37" s="45">
        <f t="shared" si="11"/>
        <v>27.35084534059235</v>
      </c>
      <c r="U37" s="45">
        <f t="shared" si="11"/>
        <v>-2.2664210017781059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8.820004523166519</v>
      </c>
      <c r="I38" s="34">
        <f t="shared" si="1"/>
        <v>0.78339000000000003</v>
      </c>
      <c r="J38" s="33">
        <f t="shared" si="6"/>
        <v>0.1880136</v>
      </c>
      <c r="K38" s="33">
        <f t="shared" si="7"/>
        <v>1405322.7139125601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0.45650767605326997</v>
      </c>
      <c r="P38" s="43">
        <v>0.46602539741643295</v>
      </c>
      <c r="Q38" s="38">
        <f t="shared" si="10"/>
        <v>-3.9246288240869065E-2</v>
      </c>
      <c r="R38" s="45">
        <f t="shared" si="11"/>
        <v>24.452641740112796</v>
      </c>
      <c r="S38" s="45">
        <f t="shared" si="11"/>
        <v>26.155963153177769</v>
      </c>
      <c r="T38" s="45">
        <f t="shared" si="11"/>
        <v>26.701288417868508</v>
      </c>
      <c r="U38" s="45">
        <f t="shared" si="11"/>
        <v>-2.2486466777557093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9.0235871948444313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1420651.5442858657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0.44545749391059825</v>
      </c>
      <c r="P39" s="43">
        <v>0.45532306050068466</v>
      </c>
      <c r="Q39" s="38">
        <f t="shared" si="10"/>
        <v>-3.9060621140673157E-2</v>
      </c>
      <c r="R39" s="45">
        <f t="shared" si="11"/>
        <v>23.850080945149021</v>
      </c>
      <c r="S39" s="45">
        <f t="shared" si="11"/>
        <v>25.522834353551847</v>
      </c>
      <c r="T39" s="45">
        <f t="shared" si="11"/>
        <v>26.088089681669071</v>
      </c>
      <c r="U39" s="45">
        <f t="shared" si="11"/>
        <v>-2.2380087365200514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9.2282230139758461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1435372.1973652828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0.43489614480523453</v>
      </c>
      <c r="P40" s="43">
        <v>0.44510421562240932</v>
      </c>
      <c r="Q40" s="38">
        <f t="shared" si="10"/>
        <v>-3.8880841379050957E-2</v>
      </c>
      <c r="R40" s="45">
        <f t="shared" si="11"/>
        <v>23.274884883707784</v>
      </c>
      <c r="S40" s="45">
        <f t="shared" si="11"/>
        <v>24.91771362385024</v>
      </c>
      <c r="T40" s="45">
        <f t="shared" si="11"/>
        <v>25.502592998645017</v>
      </c>
      <c r="U40" s="45">
        <f t="shared" si="11"/>
        <v>-2.2277081149372311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9.4338434472285471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1449468.1530059346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0.42479410057139627</v>
      </c>
      <c r="P41" s="43">
        <v>0.43534001479440065</v>
      </c>
      <c r="Q41" s="38">
        <f t="shared" si="10"/>
        <v>-3.8708021180144048E-2</v>
      </c>
      <c r="R41" s="45">
        <f t="shared" si="11"/>
        <v>22.725339253956722</v>
      </c>
      <c r="S41" s="45">
        <f t="shared" si="11"/>
        <v>24.338909124796839</v>
      </c>
      <c r="T41" s="45">
        <f t="shared" si="11"/>
        <v>24.943145500881975</v>
      </c>
      <c r="U41" s="45">
        <f t="shared" si="11"/>
        <v>-2.217806246925254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9.6403854921051284</v>
      </c>
      <c r="I42" s="34">
        <f t="shared" si="1"/>
        <v>0.74610200000000004</v>
      </c>
      <c r="J42" s="33">
        <f t="shared" si="6"/>
        <v>0.17906448</v>
      </c>
      <c r="K42" s="33">
        <f t="shared" si="7"/>
        <v>1462924.2501214822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0.41512397021450437</v>
      </c>
      <c r="P42" s="43">
        <v>0.42600398549883944</v>
      </c>
      <c r="Q42" s="38">
        <f t="shared" si="10"/>
        <v>-3.8543328790117792E-2</v>
      </c>
      <c r="R42" s="45">
        <f t="shared" si="11"/>
        <v>22.199860356776998</v>
      </c>
      <c r="S42" s="45">
        <f t="shared" si="11"/>
        <v>23.784851468005595</v>
      </c>
      <c r="T42" s="45">
        <f t="shared" si="11"/>
        <v>24.408230424835825</v>
      </c>
      <c r="U42" s="45">
        <f t="shared" si="11"/>
        <v>-2.208370068058827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9.8477911606814441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1475726.5568881778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0.40586033155761975</v>
      </c>
      <c r="P43" s="43">
        <v>0.41707216599767782</v>
      </c>
      <c r="Q43" s="38">
        <f t="shared" si="10"/>
        <v>-3.8388357941868234E-2</v>
      </c>
      <c r="R43" s="45">
        <f t="shared" si="11"/>
        <v>21.696983971540053</v>
      </c>
      <c r="S43" s="45">
        <f t="shared" si="11"/>
        <v>23.254084070031869</v>
      </c>
      <c r="T43" s="45">
        <f t="shared" si="11"/>
        <v>23.89647486404662</v>
      </c>
      <c r="U43" s="45">
        <f t="shared" si="11"/>
        <v>-2.199490892506565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10.056007016248078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1456038.7762285799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0.39697957559114405</v>
      </c>
      <c r="P44" s="43">
        <v>0.40806873914491565</v>
      </c>
      <c r="Q44" s="38">
        <f t="shared" si="10"/>
        <v>-3.7790938887702907E-2</v>
      </c>
      <c r="R44" s="45">
        <f t="shared" si="11"/>
        <v>21.2153552021264</v>
      </c>
      <c r="S44" s="45">
        <f t="shared" si="11"/>
        <v>22.745254234267186</v>
      </c>
      <c r="T44" s="45">
        <f t="shared" si="11"/>
        <v>23.380616504228591</v>
      </c>
      <c r="U44" s="45">
        <f t="shared" si="11"/>
        <v>-2.1652613021021945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10.264983757205663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1434349.9116449319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0.388459762932025</v>
      </c>
      <c r="P45" s="43">
        <v>0.39942448379464551</v>
      </c>
      <c r="Q45" s="38">
        <f t="shared" si="10"/>
        <v>-3.7203751362113791E-2</v>
      </c>
      <c r="R45" s="45">
        <f t="shared" si="11"/>
        <v>20.753719220521525</v>
      </c>
      <c r="S45" s="45">
        <f t="shared" si="11"/>
        <v>22.257104926657533</v>
      </c>
      <c r="T45" s="45">
        <f t="shared" si="11"/>
        <v>22.885337155624732</v>
      </c>
      <c r="U45" s="45">
        <f t="shared" si="11"/>
        <v>-2.1316179351032081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10.474675843146274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1410642.2784696273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0.38028049171086409</v>
      </c>
      <c r="P46" s="43">
        <v>0.39112178293046385</v>
      </c>
      <c r="Q46" s="38">
        <f t="shared" si="10"/>
        <v>-3.6629479851846225E-2</v>
      </c>
      <c r="R46" s="45">
        <f t="shared" si="11"/>
        <v>20.310912836277229</v>
      </c>
      <c r="S46" s="45">
        <f t="shared" si="11"/>
        <v>21.788467206192198</v>
      </c>
      <c r="T46" s="45">
        <f t="shared" si="11"/>
        <v>22.409627437547503</v>
      </c>
      <c r="U46" s="45">
        <f t="shared" si="11"/>
        <v>-2.0987146012702729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10.685041158587955</v>
      </c>
      <c r="I47" s="34">
        <f t="shared" si="1"/>
        <v>0.6372544</v>
      </c>
      <c r="J47" s="33">
        <f t="shared" si="6"/>
        <v>0.15294105599999999</v>
      </c>
      <c r="K47" s="33">
        <f t="shared" si="7"/>
        <v>1384899.557794835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0.37242277616031955</v>
      </c>
      <c r="P47" s="43">
        <v>0.38314422158056144</v>
      </c>
      <c r="Q47" s="38">
        <f t="shared" si="10"/>
        <v>-3.6070545444763569E-2</v>
      </c>
      <c r="R47" s="45">
        <f t="shared" si="11"/>
        <v>19.885856822671617</v>
      </c>
      <c r="S47" s="45">
        <f t="shared" si="11"/>
        <v>21.33825326853168</v>
      </c>
      <c r="T47" s="45">
        <f t="shared" si="11"/>
        <v>21.952546841391406</v>
      </c>
      <c r="U47" s="45">
        <f t="shared" si="11"/>
        <v>-2.0666900187197892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10.896040710316552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1357106.6721149853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0.36486893516389718</v>
      </c>
      <c r="P48" s="43">
        <v>0.37547875409364684</v>
      </c>
      <c r="Q48" s="38">
        <f t="shared" si="10"/>
        <v>-3.5531394978030595E-2</v>
      </c>
      <c r="R48" s="45">
        <f t="shared" si="11"/>
        <v>19.477548933942966</v>
      </c>
      <c r="S48" s="45">
        <f t="shared" si="11"/>
        <v>20.905450060323783</v>
      </c>
      <c r="T48" s="45">
        <f t="shared" si="11"/>
        <v>21.513347906396447</v>
      </c>
      <c r="U48" s="45">
        <f t="shared" si="11"/>
        <v>-2.0357989724534815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11.107638354729737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1106769.0015784535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0.35760249003148914</v>
      </c>
      <c r="P49" s="43">
        <v>0.36615577070516753</v>
      </c>
      <c r="Q49" s="38">
        <f t="shared" si="10"/>
        <v>-3.3058678488683213E-2</v>
      </c>
      <c r="R49" s="45">
        <f t="shared" si="11"/>
        <v>19.085057552084535</v>
      </c>
      <c r="S49" s="45">
        <f t="shared" si="11"/>
        <v>20.489113422173421</v>
      </c>
      <c r="T49" s="45">
        <f t="shared" si="11"/>
        <v>20.979180305766008</v>
      </c>
      <c r="U49" s="45">
        <f t="shared" si="11"/>
        <v>-1.8941227536814709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11.319800551974451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845931.68828106194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0.35060807078999434</v>
      </c>
      <c r="P50" s="43">
        <v>0.35711855272634641</v>
      </c>
      <c r="Q50" s="38">
        <f t="shared" si="10"/>
        <v>-3.0610805296240384E-2</v>
      </c>
      <c r="R50" s="45">
        <f t="shared" si="11"/>
        <v>18.707515906068526</v>
      </c>
      <c r="S50" s="45">
        <f t="shared" si="11"/>
        <v>20.088362719490675</v>
      </c>
      <c r="T50" s="45">
        <f t="shared" si="11"/>
        <v>20.461385857039808</v>
      </c>
      <c r="U50" s="45">
        <f t="shared" si="11"/>
        <v>-1.7538699509712816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11.532496144024051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574550.99074205686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0.34387133030896805</v>
      </c>
      <c r="P51" s="43">
        <v>0.34836052492910607</v>
      </c>
      <c r="Q51" s="38">
        <f t="shared" si="10"/>
        <v>-2.8195288210054126E-2</v>
      </c>
      <c r="R51" s="45">
        <f t="shared" si="11"/>
        <v>18.344116810808607</v>
      </c>
      <c r="S51" s="45">
        <f t="shared" si="11"/>
        <v>19.702375922252937</v>
      </c>
      <c r="T51" s="45">
        <f t="shared" si="11"/>
        <v>19.95958782739968</v>
      </c>
      <c r="U51" s="45">
        <f t="shared" si="11"/>
        <v>-1.6154710165910708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11.745696154158278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292586.32641398127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0.33737886561874303</v>
      </c>
      <c r="P52" s="43">
        <v>0.3398787881488366</v>
      </c>
      <c r="Q52" s="38">
        <f t="shared" si="10"/>
        <v>-2.5822359726869248E-2</v>
      </c>
      <c r="R52" s="45">
        <f t="shared" si="11"/>
        <v>17.99410787753116</v>
      </c>
      <c r="S52" s="45">
        <f t="shared" si="11"/>
        <v>19.330385096865331</v>
      </c>
      <c r="T52" s="45">
        <f t="shared" si="11"/>
        <v>19.473620106949358</v>
      </c>
      <c r="U52" s="45">
        <f t="shared" si="11"/>
        <v>-1.479512229418197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11.852476812238844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147623.1210089724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0.33422028856889657</v>
      </c>
      <c r="P53" s="43">
        <v>0.33573372093590265</v>
      </c>
      <c r="Q53" s="38">
        <f t="shared" si="10"/>
        <v>-2.4647919270744889E-2</v>
      </c>
      <c r="R53" s="45">
        <f t="shared" si="11"/>
        <v>17.823903501857338</v>
      </c>
      <c r="S53" s="45">
        <f t="shared" si="11"/>
        <v>19.149411962642247</v>
      </c>
      <c r="T53" s="45">
        <f t="shared" si="11"/>
        <v>19.23612524985019</v>
      </c>
      <c r="U53" s="45">
        <f t="shared" si="11"/>
        <v>-1.4122217479928521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11.959373605591475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0.33111814581913129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18.971672275633587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-3.9911494439311352E-3</v>
      </c>
      <c r="G57" s="32">
        <f t="shared" ref="G57:G98" si="37">2*(1+2*L13)*((0.044/(K13^(1/6)))-(5/(K13^(2/3))))</f>
        <v>1.1703875596636864E-2</v>
      </c>
      <c r="H57" s="32">
        <f>G57/F57</f>
        <v>-2.9324573687496347</v>
      </c>
      <c r="I57" s="32">
        <f t="shared" ref="I57:I98" si="38">($B$2*$B$6)/(2*G13*TAN(O13))-0.5</f>
        <v>5.3177641733144299</v>
      </c>
      <c r="J57" s="30">
        <f t="shared" ref="J57:J98" si="39">(2/PI())*ACOS((COSH((G13*I57)/$B$6))/COSH(I57))</f>
        <v>0.98987935754262735</v>
      </c>
      <c r="K57" s="4">
        <f t="shared" ref="K57:K98" si="40">(($B$2*J13*F57*COS(P13))/(8*PI()*J57*G13*(SIN(P13)^2)))*(1-H57*TAN(P13))</f>
        <v>-1.4205003427271342E-2</v>
      </c>
      <c r="L57" s="31">
        <f>K57/(1-K57)</f>
        <v>-1.4006047474888032E-2</v>
      </c>
      <c r="M57" s="4">
        <f t="shared" ref="M57:M98" si="41">(($B$2*J13*F57)/(8*PI()*J57*G13*COS(P13)))*(1+H57*_xlfn.COT(P13))</f>
        <v>4.961246511403854E-3</v>
      </c>
      <c r="N57" s="4">
        <f t="shared" ref="N57:N98" si="42">M57/(1+M57)</f>
        <v>4.9367540575581343E-3</v>
      </c>
      <c r="O57" s="46">
        <f t="shared" ref="O57:O98" si="43">TAN(P13)-((1+L57)/(1-N57))*TAN(O13)</f>
        <v>-1.9518294964715466E-6</v>
      </c>
      <c r="P57" s="31">
        <f>ABS(O57)</f>
        <v>1.9518294964715466E-6</v>
      </c>
      <c r="Q57" s="4">
        <f t="shared" ref="Q57:Q98" si="44">0.5*$B$9*(H13^2)*J13*F57</f>
        <v>-5.255771065681655</v>
      </c>
      <c r="R57" s="32">
        <f t="shared" ref="R57:R98" si="45">0.5*$B$9*(H13^2)*J13*G57</f>
        <v>15.412324590019288</v>
      </c>
      <c r="S57" s="32">
        <f t="shared" ref="S57:S98" si="46">$B$2*(Q57*COS(P13)-R57*SIN(P13))</f>
        <v>-63.807553733094622</v>
      </c>
      <c r="T57" s="32">
        <f t="shared" ref="T57:T98" si="47">$B$2*(Q57*SIN(P13)+R57*COS(P13))*G13</f>
        <v>0.31402617177572351</v>
      </c>
    </row>
    <row r="58" spans="1:32">
      <c r="F58" s="32">
        <f t="shared" si="36"/>
        <v>-2.1931855253513599E-3</v>
      </c>
      <c r="G58" s="32">
        <f t="shared" si="37"/>
        <v>1.1494150248581983E-2</v>
      </c>
      <c r="H58" s="32">
        <f t="shared" ref="H58:H98" si="48">G58/F58</f>
        <v>-5.2408472132062602</v>
      </c>
      <c r="I58" s="32">
        <f t="shared" si="38"/>
        <v>5.3177641733144325</v>
      </c>
      <c r="J58" s="30">
        <f t="shared" si="39"/>
        <v>0.9889732437468236</v>
      </c>
      <c r="K58" s="4">
        <f t="shared" si="40"/>
        <v>-1.2496293690301882E-2</v>
      </c>
      <c r="L58" s="31">
        <f t="shared" ref="L58:L98" si="49">K58/(1-K58)</f>
        <v>-1.2342063638332878E-2</v>
      </c>
      <c r="M58" s="4">
        <f t="shared" si="41"/>
        <v>7.8273601497067229E-3</v>
      </c>
      <c r="N58" s="4">
        <f t="shared" si="42"/>
        <v>7.7665684215439592E-3</v>
      </c>
      <c r="O58" s="46">
        <f t="shared" si="43"/>
        <v>-5.945987284761145E-7</v>
      </c>
      <c r="P58" s="31">
        <f t="shared" ref="P58:P98" si="50">ABS(O58)</f>
        <v>5.945987284761145E-7</v>
      </c>
      <c r="Q58" s="4">
        <f t="shared" si="44"/>
        <v>-3.1222694091105101</v>
      </c>
      <c r="R58" s="32">
        <f t="shared" si="45"/>
        <v>16.363336931615976</v>
      </c>
      <c r="S58" s="32">
        <f t="shared" si="46"/>
        <v>-61.810421365505192</v>
      </c>
      <c r="T58" s="32">
        <f t="shared" si="47"/>
        <v>0.65713709925567032</v>
      </c>
    </row>
    <row r="59" spans="1:32">
      <c r="F59" s="32">
        <f t="shared" si="36"/>
        <v>3.5620388950193533E-5</v>
      </c>
      <c r="G59" s="32">
        <f t="shared" si="37"/>
        <v>1.1283845802285822E-2</v>
      </c>
      <c r="H59" s="32">
        <f t="shared" si="48"/>
        <v>316.78053313970099</v>
      </c>
      <c r="I59" s="32">
        <f t="shared" si="38"/>
        <v>5.3177641733144316</v>
      </c>
      <c r="J59" s="30">
        <f t="shared" si="39"/>
        <v>0.98794224551031828</v>
      </c>
      <c r="K59" s="4">
        <f t="shared" si="40"/>
        <v>-1.0528989054913675E-2</v>
      </c>
      <c r="L59" s="31">
        <f t="shared" si="49"/>
        <v>-1.0419284522219198E-2</v>
      </c>
      <c r="M59" s="4">
        <f t="shared" si="41"/>
        <v>1.0599960475978642E-2</v>
      </c>
      <c r="N59" s="4">
        <f t="shared" si="42"/>
        <v>1.0488779824398773E-2</v>
      </c>
      <c r="O59" s="46">
        <f t="shared" si="43"/>
        <v>-1.7228817499326254E-6</v>
      </c>
      <c r="P59" s="31">
        <f t="shared" si="50"/>
        <v>1.7228817499326254E-6</v>
      </c>
      <c r="Q59" s="4">
        <f t="shared" si="44"/>
        <v>5.4895236714746193E-2</v>
      </c>
      <c r="R59" s="32">
        <f t="shared" si="45"/>
        <v>17.389742353327389</v>
      </c>
      <c r="S59" s="32">
        <f t="shared" si="46"/>
        <v>-56.910544489208249</v>
      </c>
      <c r="T59" s="32">
        <f t="shared" si="47"/>
        <v>1.1518878068640526</v>
      </c>
    </row>
    <row r="60" spans="1:32">
      <c r="F60" s="32">
        <f t="shared" si="36"/>
        <v>2.653583336802491E-3</v>
      </c>
      <c r="G60" s="32">
        <f t="shared" si="37"/>
        <v>1.1073256815403942E-2</v>
      </c>
      <c r="H60" s="32">
        <f t="shared" si="48"/>
        <v>4.1729448108258662</v>
      </c>
      <c r="I60" s="32">
        <f t="shared" si="38"/>
        <v>5.3177641733144299</v>
      </c>
      <c r="J60" s="30">
        <f t="shared" si="39"/>
        <v>0.98677467539183816</v>
      </c>
      <c r="K60" s="4">
        <f t="shared" si="40"/>
        <v>-8.2529109106327363E-3</v>
      </c>
      <c r="L60" s="31">
        <f t="shared" si="49"/>
        <v>-8.1853578812669959E-3</v>
      </c>
      <c r="M60" s="4">
        <f t="shared" si="41"/>
        <v>1.3274933748559245E-2</v>
      </c>
      <c r="N60" s="4">
        <f t="shared" si="42"/>
        <v>1.3101018594676276E-2</v>
      </c>
      <c r="O60" s="46">
        <f t="shared" si="43"/>
        <v>-1.0755048553967583E-5</v>
      </c>
      <c r="P60" s="31">
        <f t="shared" si="50"/>
        <v>1.0755048553967583E-5</v>
      </c>
      <c r="Q60" s="4">
        <f t="shared" si="44"/>
        <v>4.4311480514800614</v>
      </c>
      <c r="R60" s="32">
        <f t="shared" si="45"/>
        <v>18.490936267424871</v>
      </c>
      <c r="S60" s="32">
        <f t="shared" si="46"/>
        <v>-48.440090606189059</v>
      </c>
      <c r="T60" s="32">
        <f t="shared" si="47"/>
        <v>1.8294894597805622</v>
      </c>
    </row>
    <row r="61" spans="1:32">
      <c r="F61" s="32">
        <f t="shared" si="36"/>
        <v>5.6046718526551863E-3</v>
      </c>
      <c r="G61" s="32">
        <f t="shared" si="37"/>
        <v>1.0862665379005694E-2</v>
      </c>
      <c r="H61" s="32">
        <f t="shared" si="48"/>
        <v>1.9381447593331549</v>
      </c>
      <c r="I61" s="32">
        <f t="shared" si="38"/>
        <v>5.3177641733144316</v>
      </c>
      <c r="J61" s="30">
        <f t="shared" si="39"/>
        <v>0.98545729426059259</v>
      </c>
      <c r="K61" s="4">
        <f t="shared" si="40"/>
        <v>-5.6402495805423069E-3</v>
      </c>
      <c r="L61" s="31">
        <f t="shared" si="49"/>
        <v>-5.6086155888200413E-3</v>
      </c>
      <c r="M61" s="4">
        <f t="shared" si="41"/>
        <v>1.5838686289425485E-2</v>
      </c>
      <c r="N61" s="4">
        <f t="shared" si="42"/>
        <v>1.5591733710476979E-2</v>
      </c>
      <c r="O61" s="46">
        <f t="shared" si="43"/>
        <v>-3.7945465241051579E-6</v>
      </c>
      <c r="P61" s="31">
        <f t="shared" si="50"/>
        <v>3.7945465241051579E-6</v>
      </c>
      <c r="Q61" s="4">
        <f t="shared" si="44"/>
        <v>10.146801898564052</v>
      </c>
      <c r="R61" s="32">
        <f t="shared" si="45"/>
        <v>19.665970923693624</v>
      </c>
      <c r="S61" s="32">
        <f t="shared" si="46"/>
        <v>-35.761101131629445</v>
      </c>
      <c r="T61" s="32">
        <f t="shared" si="47"/>
        <v>2.7206606274762866</v>
      </c>
    </row>
    <row r="62" spans="1:32">
      <c r="F62" s="32">
        <f t="shared" si="36"/>
        <v>8.8458679421169906E-3</v>
      </c>
      <c r="G62" s="32">
        <f t="shared" si="37"/>
        <v>1.0652335854284409E-2</v>
      </c>
      <c r="H62" s="32">
        <f t="shared" si="48"/>
        <v>1.2042160163353168</v>
      </c>
      <c r="I62" s="32">
        <f t="shared" si="38"/>
        <v>5.3177641733144316</v>
      </c>
      <c r="J62" s="30">
        <f t="shared" si="39"/>
        <v>0.98397515936861246</v>
      </c>
      <c r="K62" s="4">
        <f t="shared" si="40"/>
        <v>-2.6653994140282008E-3</v>
      </c>
      <c r="L62" s="31">
        <f t="shared" si="49"/>
        <v>-2.658313945595308E-3</v>
      </c>
      <c r="M62" s="4">
        <f t="shared" si="41"/>
        <v>1.8297429588129289E-2</v>
      </c>
      <c r="N62" s="4">
        <f t="shared" si="42"/>
        <v>1.7968649489304957E-2</v>
      </c>
      <c r="O62" s="46">
        <f t="shared" si="43"/>
        <v>-1.4407530946058955E-8</v>
      </c>
      <c r="P62" s="31">
        <f t="shared" si="50"/>
        <v>1.4407530946058955E-8</v>
      </c>
      <c r="Q62" s="4">
        <f t="shared" si="44"/>
        <v>17.366957823903107</v>
      </c>
      <c r="R62" s="32">
        <f t="shared" si="45"/>
        <v>20.913568766564062</v>
      </c>
      <c r="S62" s="32">
        <f t="shared" si="46"/>
        <v>-18.17479393239752</v>
      </c>
      <c r="T62" s="32">
        <f t="shared" si="47"/>
        <v>3.8594777453341624</v>
      </c>
    </row>
    <row r="63" spans="1:32">
      <c r="F63" s="32">
        <f t="shared" si="36"/>
        <v>8.701733484006666E-3</v>
      </c>
      <c r="G63" s="32">
        <f t="shared" si="37"/>
        <v>1.0484362589948656E-2</v>
      </c>
      <c r="H63" s="32">
        <f t="shared" si="48"/>
        <v>1.2048590788511704</v>
      </c>
      <c r="I63" s="32">
        <f t="shared" si="38"/>
        <v>5.3177641733144316</v>
      </c>
      <c r="J63" s="30">
        <f t="shared" si="39"/>
        <v>0.98231145236863071</v>
      </c>
      <c r="K63" s="4">
        <f t="shared" si="40"/>
        <v>-2.1636267671417356E-3</v>
      </c>
      <c r="L63" s="31">
        <f t="shared" si="49"/>
        <v>-2.1589555930315823E-3</v>
      </c>
      <c r="M63" s="4">
        <f t="shared" si="41"/>
        <v>1.7254344816713781E-2</v>
      </c>
      <c r="N63" s="4">
        <f t="shared" si="42"/>
        <v>1.6961682105002585E-2</v>
      </c>
      <c r="O63" s="46">
        <f t="shared" si="43"/>
        <v>-9.8112525437343834E-8</v>
      </c>
      <c r="P63" s="31">
        <f t="shared" si="50"/>
        <v>9.8112525437343834E-8</v>
      </c>
      <c r="Q63" s="4">
        <f t="shared" si="44"/>
        <v>18.524016676840237</v>
      </c>
      <c r="R63" s="32">
        <f t="shared" si="45"/>
        <v>22.318829669881445</v>
      </c>
      <c r="S63" s="32">
        <f t="shared" si="46"/>
        <v>-15.718222566934323</v>
      </c>
      <c r="T63" s="32">
        <f t="shared" si="47"/>
        <v>4.4140373415811052</v>
      </c>
    </row>
    <row r="64" spans="1:32">
      <c r="F64" s="32">
        <f t="shared" si="36"/>
        <v>8.6799541934809137E-3</v>
      </c>
      <c r="G64" s="32">
        <f t="shared" si="37"/>
        <v>1.0316733199144112E-2</v>
      </c>
      <c r="H64" s="32">
        <f t="shared" si="48"/>
        <v>1.188570004999854</v>
      </c>
      <c r="I64" s="32">
        <f t="shared" si="38"/>
        <v>5.3177641733144316</v>
      </c>
      <c r="J64" s="30">
        <f t="shared" si="39"/>
        <v>0.98044728504152034</v>
      </c>
      <c r="K64" s="4">
        <f t="shared" si="40"/>
        <v>-1.5929563207075436E-3</v>
      </c>
      <c r="L64" s="31">
        <f t="shared" si="49"/>
        <v>-1.5904228465814839E-3</v>
      </c>
      <c r="M64" s="4">
        <f t="shared" si="41"/>
        <v>1.6482903378102584E-2</v>
      </c>
      <c r="N64" s="4">
        <f t="shared" si="42"/>
        <v>1.6215622833718645E-2</v>
      </c>
      <c r="O64" s="46">
        <f t="shared" si="43"/>
        <v>-2.6980196201620288E-6</v>
      </c>
      <c r="P64" s="31">
        <f t="shared" si="50"/>
        <v>2.6980196201620288E-6</v>
      </c>
      <c r="Q64" s="4">
        <f t="shared" si="44"/>
        <v>20.030005619862958</v>
      </c>
      <c r="R64" s="32">
        <f t="shared" si="45"/>
        <v>23.80706387974762</v>
      </c>
      <c r="S64" s="32">
        <f t="shared" si="46"/>
        <v>-12.281186587581068</v>
      </c>
      <c r="T64" s="32">
        <f t="shared" si="47"/>
        <v>5.0527486818220293</v>
      </c>
    </row>
    <row r="65" spans="6:20">
      <c r="F65" s="32">
        <f t="shared" si="36"/>
        <v>8.758987615961316E-3</v>
      </c>
      <c r="G65" s="32">
        <f t="shared" si="37"/>
        <v>1.0149636260771601E-2</v>
      </c>
      <c r="H65" s="32">
        <f t="shared" si="48"/>
        <v>1.1587681939721133</v>
      </c>
      <c r="I65" s="32">
        <f t="shared" si="38"/>
        <v>5.3177641733144316</v>
      </c>
      <c r="J65" s="30">
        <f t="shared" si="39"/>
        <v>0.97836148013563862</v>
      </c>
      <c r="K65" s="4">
        <f t="shared" si="40"/>
        <v>-9.4960729793416431E-4</v>
      </c>
      <c r="L65" s="31">
        <f t="shared" si="49"/>
        <v>-9.487063994136841E-4</v>
      </c>
      <c r="M65" s="4">
        <f t="shared" si="41"/>
        <v>1.5912092949883164E-2</v>
      </c>
      <c r="N65" s="4">
        <f t="shared" si="42"/>
        <v>1.5662864002021614E-2</v>
      </c>
      <c r="O65" s="46">
        <f t="shared" si="43"/>
        <v>-4.2380704501354671E-8</v>
      </c>
      <c r="P65" s="31">
        <f t="shared" si="50"/>
        <v>4.2380704501354671E-8</v>
      </c>
      <c r="Q65" s="4">
        <f t="shared" si="44"/>
        <v>21.900473831617457</v>
      </c>
      <c r="R65" s="32">
        <f t="shared" si="45"/>
        <v>25.377572508996892</v>
      </c>
      <c r="S65" s="32">
        <f t="shared" si="46"/>
        <v>-7.7425256336029094</v>
      </c>
      <c r="T65" s="32">
        <f t="shared" si="47"/>
        <v>5.7827495383793561</v>
      </c>
    </row>
    <row r="66" spans="6:20">
      <c r="F66" s="32">
        <f t="shared" si="36"/>
        <v>8.924810679286516E-3</v>
      </c>
      <c r="G66" s="32">
        <f t="shared" si="37"/>
        <v>9.9832389747683634E-3</v>
      </c>
      <c r="H66" s="32">
        <f t="shared" si="48"/>
        <v>1.1185939213185039</v>
      </c>
      <c r="I66" s="32">
        <f t="shared" si="38"/>
        <v>5.3177641733144325</v>
      </c>
      <c r="J66" s="30">
        <f t="shared" si="39"/>
        <v>0.97603032428774839</v>
      </c>
      <c r="K66" s="4">
        <f t="shared" si="40"/>
        <v>-2.2695962615462825E-4</v>
      </c>
      <c r="L66" s="31">
        <f t="shared" si="49"/>
        <v>-2.269081271709141E-4</v>
      </c>
      <c r="M66" s="4">
        <f t="shared" si="41"/>
        <v>1.549492315016786E-2</v>
      </c>
      <c r="N66" s="4">
        <f t="shared" si="42"/>
        <v>1.5258493958887598E-2</v>
      </c>
      <c r="O66" s="46">
        <f t="shared" si="43"/>
        <v>-2.6069898795277879E-7</v>
      </c>
      <c r="P66" s="31">
        <f t="shared" si="50"/>
        <v>2.6069898795277879E-7</v>
      </c>
      <c r="Q66" s="4">
        <f t="shared" si="44"/>
        <v>24.163755358768974</v>
      </c>
      <c r="R66" s="32">
        <f t="shared" si="45"/>
        <v>27.029429860546394</v>
      </c>
      <c r="S66" s="32">
        <f t="shared" si="46"/>
        <v>-1.9508584454797386</v>
      </c>
      <c r="T66" s="32">
        <f t="shared" si="47"/>
        <v>6.6124447544411122</v>
      </c>
    </row>
    <row r="67" spans="6:20">
      <c r="F67" s="32">
        <f t="shared" si="36"/>
        <v>9.1605836306723996E-3</v>
      </c>
      <c r="G67" s="32">
        <f t="shared" si="37"/>
        <v>9.8176877128650052E-3</v>
      </c>
      <c r="H67" s="32">
        <f t="shared" si="48"/>
        <v>1.0717316831203225</v>
      </c>
      <c r="I67" s="32">
        <f t="shared" si="38"/>
        <v>5.3177641733144325</v>
      </c>
      <c r="J67" s="30">
        <f t="shared" si="39"/>
        <v>0.9734272894706294</v>
      </c>
      <c r="K67" s="4">
        <f t="shared" si="40"/>
        <v>5.7619876523323235E-4</v>
      </c>
      <c r="L67" s="31">
        <f t="shared" si="49"/>
        <v>5.7653096166146033E-4</v>
      </c>
      <c r="M67" s="4">
        <f t="shared" si="41"/>
        <v>1.519368332371749E-2</v>
      </c>
      <c r="N67" s="4">
        <f t="shared" si="42"/>
        <v>1.4966290249141199E-2</v>
      </c>
      <c r="O67" s="46">
        <f t="shared" si="43"/>
        <v>-3.2665757124794581E-6</v>
      </c>
      <c r="P67" s="31">
        <f t="shared" si="50"/>
        <v>3.2665757124794581E-6</v>
      </c>
      <c r="Q67" s="4">
        <f t="shared" si="44"/>
        <v>26.836466388298621</v>
      </c>
      <c r="R67" s="32">
        <f t="shared" si="45"/>
        <v>28.761491291333243</v>
      </c>
      <c r="S67" s="32">
        <f t="shared" si="46"/>
        <v>5.206511783042572</v>
      </c>
      <c r="T67" s="32">
        <f t="shared" si="47"/>
        <v>7.5486163722500992</v>
      </c>
    </row>
    <row r="68" spans="6:20">
      <c r="F68" s="32">
        <f t="shared" si="36"/>
        <v>9.067912615544951E-3</v>
      </c>
      <c r="G68" s="32">
        <f t="shared" si="37"/>
        <v>9.6867640325199317E-3</v>
      </c>
      <c r="H68" s="32">
        <f t="shared" si="48"/>
        <v>1.0682462925275764</v>
      </c>
      <c r="I68" s="32">
        <f t="shared" si="38"/>
        <v>5.3177641733144325</v>
      </c>
      <c r="J68" s="30">
        <f t="shared" si="39"/>
        <v>0.97052271876783081</v>
      </c>
      <c r="K68" s="4">
        <f t="shared" si="40"/>
        <v>1.0399250143116954E-3</v>
      </c>
      <c r="L68" s="31">
        <f t="shared" si="49"/>
        <v>1.0410075841385293E-3</v>
      </c>
      <c r="M68" s="4">
        <f t="shared" si="41"/>
        <v>1.4681638111143839E-2</v>
      </c>
      <c r="N68" s="4">
        <f t="shared" si="42"/>
        <v>1.4469206458169568E-2</v>
      </c>
      <c r="O68" s="46">
        <f t="shared" si="43"/>
        <v>-1.9843241827466329E-8</v>
      </c>
      <c r="P68" s="31">
        <f t="shared" si="50"/>
        <v>1.9843241827466329E-8</v>
      </c>
      <c r="Q68" s="4">
        <f t="shared" si="44"/>
        <v>28.609220839767094</v>
      </c>
      <c r="R68" s="32">
        <f t="shared" si="45"/>
        <v>30.561694094183874</v>
      </c>
      <c r="S68" s="32">
        <f t="shared" si="46"/>
        <v>9.8439998992745643</v>
      </c>
      <c r="T68" s="32">
        <f t="shared" si="47"/>
        <v>8.4249702315046715</v>
      </c>
    </row>
    <row r="69" spans="6:20">
      <c r="F69" s="32">
        <f t="shared" si="36"/>
        <v>9.0167035799105111E-3</v>
      </c>
      <c r="G69" s="32">
        <f t="shared" si="37"/>
        <v>9.5565359111540338E-3</v>
      </c>
      <c r="H69" s="32">
        <f t="shared" si="48"/>
        <v>1.059870253741765</v>
      </c>
      <c r="I69" s="32">
        <f t="shared" si="38"/>
        <v>5.3177641733144316</v>
      </c>
      <c r="J69" s="30">
        <f t="shared" si="39"/>
        <v>0.96728347147288807</v>
      </c>
      <c r="K69" s="4">
        <f t="shared" si="40"/>
        <v>1.5398434020991586E-3</v>
      </c>
      <c r="L69" s="31">
        <f t="shared" si="49"/>
        <v>1.5422181765829671E-3</v>
      </c>
      <c r="M69" s="4">
        <f t="shared" si="41"/>
        <v>1.4263998140154513E-2</v>
      </c>
      <c r="N69" s="4">
        <f t="shared" si="42"/>
        <v>1.4063397859245977E-2</v>
      </c>
      <c r="O69" s="46">
        <f t="shared" si="43"/>
        <v>-5.4531972593085953E-7</v>
      </c>
      <c r="P69" s="31">
        <f t="shared" si="50"/>
        <v>5.4531972593085953E-7</v>
      </c>
      <c r="Q69" s="4">
        <f t="shared" si="44"/>
        <v>30.61183387503025</v>
      </c>
      <c r="R69" s="32">
        <f t="shared" si="45"/>
        <v>32.44457213662907</v>
      </c>
      <c r="S69" s="32">
        <f t="shared" si="46"/>
        <v>15.231609122156897</v>
      </c>
      <c r="T69" s="32">
        <f t="shared" si="47"/>
        <v>9.386490538235666</v>
      </c>
    </row>
    <row r="70" spans="6:20">
      <c r="F70" s="32">
        <f t="shared" si="36"/>
        <v>8.9938980059111034E-3</v>
      </c>
      <c r="G70" s="32">
        <f t="shared" si="37"/>
        <v>9.4270877432335726E-3</v>
      </c>
      <c r="H70" s="32">
        <f t="shared" si="48"/>
        <v>1.048164848771663</v>
      </c>
      <c r="I70" s="32">
        <f t="shared" si="38"/>
        <v>5.3177641733144316</v>
      </c>
      <c r="J70" s="30">
        <f t="shared" si="39"/>
        <v>0.96367252149613414</v>
      </c>
      <c r="K70" s="4">
        <f t="shared" si="40"/>
        <v>2.0701145843355579E-3</v>
      </c>
      <c r="L70" s="31">
        <f t="shared" si="49"/>
        <v>2.0744088483463947E-3</v>
      </c>
      <c r="M70" s="4">
        <f t="shared" si="41"/>
        <v>1.3918886438990937E-2</v>
      </c>
      <c r="N70" s="4">
        <f t="shared" si="42"/>
        <v>1.3727810602163448E-2</v>
      </c>
      <c r="O70" s="46">
        <f t="shared" si="43"/>
        <v>-2.2859610759873306E-7</v>
      </c>
      <c r="P70" s="31">
        <f t="shared" si="50"/>
        <v>2.2859610759873306E-7</v>
      </c>
      <c r="Q70" s="4">
        <f t="shared" si="44"/>
        <v>32.828125186865122</v>
      </c>
      <c r="R70" s="32">
        <f t="shared" si="45"/>
        <v>34.4092868719477</v>
      </c>
      <c r="S70" s="32">
        <f t="shared" si="46"/>
        <v>21.346821900242531</v>
      </c>
      <c r="T70" s="32">
        <f t="shared" si="47"/>
        <v>10.434299698974741</v>
      </c>
    </row>
    <row r="71" spans="6:20">
      <c r="F71" s="32">
        <f t="shared" si="36"/>
        <v>8.9908731199477235E-3</v>
      </c>
      <c r="G71" s="32">
        <f t="shared" si="37"/>
        <v>9.2984910512625592E-3</v>
      </c>
      <c r="H71" s="32">
        <f t="shared" si="48"/>
        <v>1.0342144669612048</v>
      </c>
      <c r="I71" s="32">
        <f t="shared" si="38"/>
        <v>5.3177641733144316</v>
      </c>
      <c r="J71" s="30">
        <f t="shared" si="39"/>
        <v>0.95964850176431415</v>
      </c>
      <c r="K71" s="4">
        <f t="shared" si="40"/>
        <v>2.6275352689524418E-3</v>
      </c>
      <c r="L71" s="31">
        <f t="shared" si="49"/>
        <v>2.6344573986820316E-3</v>
      </c>
      <c r="M71" s="4">
        <f t="shared" si="41"/>
        <v>1.3631421462531898E-2</v>
      </c>
      <c r="N71" s="4">
        <f t="shared" si="42"/>
        <v>1.3448104679769708E-2</v>
      </c>
      <c r="O71" s="46">
        <f t="shared" si="43"/>
        <v>-4.9523607437151895E-9</v>
      </c>
      <c r="P71" s="31">
        <f t="shared" si="50"/>
        <v>4.9523607437151895E-9</v>
      </c>
      <c r="Q71" s="4">
        <f t="shared" si="44"/>
        <v>35.24885914571513</v>
      </c>
      <c r="R71" s="32">
        <f t="shared" si="45"/>
        <v>36.454880072376362</v>
      </c>
      <c r="S71" s="32">
        <f t="shared" si="46"/>
        <v>28.182404292885948</v>
      </c>
      <c r="T71" s="32">
        <f t="shared" si="47"/>
        <v>11.570117853039029</v>
      </c>
    </row>
    <row r="72" spans="6:20">
      <c r="F72" s="32">
        <f t="shared" si="36"/>
        <v>9.0002238958255109E-3</v>
      </c>
      <c r="G72" s="32">
        <f t="shared" si="37"/>
        <v>9.1708057218880968E-3</v>
      </c>
      <c r="H72" s="32">
        <f t="shared" si="48"/>
        <v>1.0189530647278346</v>
      </c>
      <c r="I72" s="32">
        <f t="shared" si="38"/>
        <v>5.3177641733144316</v>
      </c>
      <c r="J72" s="30">
        <f t="shared" si="39"/>
        <v>0.95516518561550223</v>
      </c>
      <c r="K72" s="4">
        <f t="shared" si="40"/>
        <v>3.2086581348866852E-3</v>
      </c>
      <c r="L72" s="31">
        <f t="shared" si="49"/>
        <v>3.2189867629497165E-3</v>
      </c>
      <c r="M72" s="4">
        <f t="shared" si="41"/>
        <v>1.3390259796826025E-2</v>
      </c>
      <c r="N72" s="4">
        <f t="shared" si="42"/>
        <v>1.3213329876991938E-2</v>
      </c>
      <c r="O72" s="46">
        <f t="shared" si="43"/>
        <v>-6.78922054575537E-7</v>
      </c>
      <c r="P72" s="31">
        <f t="shared" si="50"/>
        <v>6.78922054575537E-7</v>
      </c>
      <c r="Q72" s="4">
        <f t="shared" si="44"/>
        <v>37.862663470718047</v>
      </c>
      <c r="R72" s="32">
        <f t="shared" si="45"/>
        <v>38.580276982246787</v>
      </c>
      <c r="S72" s="32">
        <f t="shared" si="46"/>
        <v>35.719351512993853</v>
      </c>
      <c r="T72" s="32">
        <f t="shared" si="47"/>
        <v>12.795122439011475</v>
      </c>
    </row>
    <row r="73" spans="6:20">
      <c r="F73" s="32">
        <f t="shared" si="36"/>
        <v>9.0943459306753009E-3</v>
      </c>
      <c r="G73" s="32">
        <f t="shared" si="37"/>
        <v>9.0717682009301467E-3</v>
      </c>
      <c r="H73" s="32">
        <f t="shared" si="48"/>
        <v>0.99751738828528624</v>
      </c>
      <c r="I73" s="32">
        <f t="shared" si="38"/>
        <v>5.3177641733144316</v>
      </c>
      <c r="J73" s="30">
        <f t="shared" si="39"/>
        <v>0.95017089398253252</v>
      </c>
      <c r="K73" s="4">
        <f t="shared" si="40"/>
        <v>3.8651733031212759E-3</v>
      </c>
      <c r="L73" s="31">
        <f t="shared" si="49"/>
        <v>3.8801708358475436E-3</v>
      </c>
      <c r="M73" s="4">
        <f t="shared" si="41"/>
        <v>1.3182030685132904E-2</v>
      </c>
      <c r="N73" s="4">
        <f t="shared" si="42"/>
        <v>1.3010525538257883E-2</v>
      </c>
      <c r="O73" s="46">
        <f t="shared" si="43"/>
        <v>-9.4681881224190079E-9</v>
      </c>
      <c r="P73" s="31">
        <f t="shared" si="50"/>
        <v>9.4681881224190079E-9</v>
      </c>
      <c r="Q73" s="4">
        <f t="shared" si="44"/>
        <v>40.779277710580416</v>
      </c>
      <c r="R73" s="32">
        <f t="shared" si="45"/>
        <v>40.678038598018567</v>
      </c>
      <c r="S73" s="32">
        <f t="shared" si="46"/>
        <v>44.567743265252346</v>
      </c>
      <c r="T73" s="32">
        <f t="shared" si="47"/>
        <v>14.105181950636254</v>
      </c>
    </row>
    <row r="74" spans="6:20">
      <c r="F74" s="32">
        <f t="shared" si="36"/>
        <v>9.1874408876833191E-3</v>
      </c>
      <c r="G74" s="32">
        <f t="shared" si="37"/>
        <v>8.9734137179193312E-3</v>
      </c>
      <c r="H74" s="32">
        <f t="shared" si="48"/>
        <v>0.97670437585607628</v>
      </c>
      <c r="I74" s="32">
        <f t="shared" si="38"/>
        <v>5.3177641733144334</v>
      </c>
      <c r="J74" s="30">
        <f t="shared" si="39"/>
        <v>0.94460781422176388</v>
      </c>
      <c r="K74" s="4">
        <f t="shared" si="40"/>
        <v>4.538126016651556E-3</v>
      </c>
      <c r="L74" s="31">
        <f t="shared" si="49"/>
        <v>4.5588144912996108E-3</v>
      </c>
      <c r="M74" s="4">
        <f t="shared" si="41"/>
        <v>1.3004981504767288E-2</v>
      </c>
      <c r="N74" s="4">
        <f t="shared" si="42"/>
        <v>1.2838023249845277E-2</v>
      </c>
      <c r="O74" s="46">
        <f t="shared" si="43"/>
        <v>-1.4446670304479881E-8</v>
      </c>
      <c r="P74" s="31">
        <f t="shared" si="50"/>
        <v>1.4446670304479881E-8</v>
      </c>
      <c r="Q74" s="4">
        <f t="shared" si="44"/>
        <v>43.871343373982988</v>
      </c>
      <c r="R74" s="32">
        <f t="shared" si="45"/>
        <v>42.849333048053666</v>
      </c>
      <c r="S74" s="32">
        <f t="shared" si="46"/>
        <v>54.088946897063323</v>
      </c>
      <c r="T74" s="32">
        <f t="shared" si="47"/>
        <v>15.504210502519983</v>
      </c>
    </row>
    <row r="75" spans="6:20">
      <c r="F75" s="32">
        <f t="shared" si="36"/>
        <v>9.2741031290344521E-3</v>
      </c>
      <c r="G75" s="32">
        <f t="shared" si="37"/>
        <v>8.8757702787097686E-3</v>
      </c>
      <c r="H75" s="32">
        <f t="shared" si="48"/>
        <v>0.95704890868879577</v>
      </c>
      <c r="I75" s="32">
        <f t="shared" si="38"/>
        <v>5.3177641733144325</v>
      </c>
      <c r="J75" s="30">
        <f t="shared" si="39"/>
        <v>0.93841121249409953</v>
      </c>
      <c r="K75" s="4">
        <f t="shared" si="40"/>
        <v>5.2229190194692278E-3</v>
      </c>
      <c r="L75" s="31">
        <f t="shared" si="49"/>
        <v>5.2503411259948885E-3</v>
      </c>
      <c r="M75" s="4">
        <f t="shared" si="41"/>
        <v>1.2853828556127472E-2</v>
      </c>
      <c r="N75" s="4">
        <f t="shared" si="42"/>
        <v>1.2690704417291122E-2</v>
      </c>
      <c r="O75" s="46">
        <f t="shared" si="43"/>
        <v>-7.9985452372532961E-8</v>
      </c>
      <c r="P75" s="31">
        <f t="shared" si="50"/>
        <v>7.9985452372532961E-8</v>
      </c>
      <c r="Q75" s="4">
        <f t="shared" si="44"/>
        <v>47.116922407763454</v>
      </c>
      <c r="R75" s="32">
        <f t="shared" si="45"/>
        <v>45.093199171124681</v>
      </c>
      <c r="S75" s="32">
        <f t="shared" si="46"/>
        <v>64.215881153579133</v>
      </c>
      <c r="T75" s="32">
        <f t="shared" si="47"/>
        <v>16.991202923379252</v>
      </c>
    </row>
    <row r="76" spans="6:20">
      <c r="F76" s="32">
        <f t="shared" si="36"/>
        <v>9.3499100513490425E-3</v>
      </c>
      <c r="G76" s="32">
        <f t="shared" si="37"/>
        <v>8.778860167237789E-3</v>
      </c>
      <c r="H76" s="32">
        <f t="shared" si="48"/>
        <v>0.93892455852782664</v>
      </c>
      <c r="I76" s="32">
        <f t="shared" si="38"/>
        <v>5.3177641733144325</v>
      </c>
      <c r="J76" s="30">
        <f t="shared" si="39"/>
        <v>0.93150851622849773</v>
      </c>
      <c r="K76" s="4">
        <f t="shared" si="40"/>
        <v>5.9153331474202002E-3</v>
      </c>
      <c r="L76" s="31">
        <f t="shared" si="49"/>
        <v>5.9505325297381628E-3</v>
      </c>
      <c r="M76" s="4">
        <f t="shared" si="41"/>
        <v>1.2724816169354851E-2</v>
      </c>
      <c r="N76" s="4">
        <f t="shared" si="42"/>
        <v>1.2564929748129049E-2</v>
      </c>
      <c r="O76" s="46">
        <f t="shared" si="43"/>
        <v>-2.4636313988857239E-8</v>
      </c>
      <c r="P76" s="31">
        <f t="shared" si="50"/>
        <v>2.4636313988857239E-8</v>
      </c>
      <c r="Q76" s="4">
        <f t="shared" si="44"/>
        <v>50.492482983922898</v>
      </c>
      <c r="R76" s="32">
        <f t="shared" si="45"/>
        <v>47.408632294653607</v>
      </c>
      <c r="S76" s="32">
        <f t="shared" si="46"/>
        <v>74.872222538729076</v>
      </c>
      <c r="T76" s="32">
        <f t="shared" si="47"/>
        <v>18.564716616017144</v>
      </c>
    </row>
    <row r="77" spans="6:20">
      <c r="F77" s="32">
        <f t="shared" si="36"/>
        <v>9.4112931889726425E-3</v>
      </c>
      <c r="G77" s="32">
        <f t="shared" si="37"/>
        <v>8.682700666076338E-3</v>
      </c>
      <c r="H77" s="32">
        <f t="shared" si="48"/>
        <v>0.92258316596171841</v>
      </c>
      <c r="I77" s="32">
        <f t="shared" si="38"/>
        <v>5.3177641733144316</v>
      </c>
      <c r="J77" s="30">
        <f t="shared" si="39"/>
        <v>0.92381823579099265</v>
      </c>
      <c r="K77" s="4">
        <f t="shared" si="40"/>
        <v>6.611588620103739E-3</v>
      </c>
      <c r="L77" s="31">
        <f t="shared" si="49"/>
        <v>6.6555926607999296E-3</v>
      </c>
      <c r="M77" s="4">
        <f t="shared" si="41"/>
        <v>1.2615420022028307E-2</v>
      </c>
      <c r="N77" s="4">
        <f t="shared" si="42"/>
        <v>1.2458253916135182E-2</v>
      </c>
      <c r="O77" s="46">
        <f t="shared" si="43"/>
        <v>-2.951191502287287E-8</v>
      </c>
      <c r="P77" s="31">
        <f t="shared" si="50"/>
        <v>2.951191502287287E-8</v>
      </c>
      <c r="Q77" s="4">
        <f t="shared" si="44"/>
        <v>53.973003872564711</v>
      </c>
      <c r="R77" s="32">
        <f t="shared" si="45"/>
        <v>49.794584789214838</v>
      </c>
      <c r="S77" s="32">
        <f t="shared" si="46"/>
        <v>85.973200574080934</v>
      </c>
      <c r="T77" s="32">
        <f t="shared" si="47"/>
        <v>20.222899552192285</v>
      </c>
    </row>
    <row r="78" spans="6:20">
      <c r="F78" s="32">
        <f t="shared" si="36"/>
        <v>9.6817945967085147E-3</v>
      </c>
      <c r="G78" s="32">
        <f t="shared" si="37"/>
        <v>8.611582868126022E-3</v>
      </c>
      <c r="H78" s="32">
        <f t="shared" si="48"/>
        <v>0.88946143012098922</v>
      </c>
      <c r="I78" s="32">
        <f t="shared" si="38"/>
        <v>5.3177641733144325</v>
      </c>
      <c r="J78" s="30">
        <f t="shared" si="39"/>
        <v>0.91524868415057004</v>
      </c>
      <c r="K78" s="4">
        <f t="shared" si="40"/>
        <v>7.5725414807073484E-3</v>
      </c>
      <c r="L78" s="31">
        <f t="shared" si="49"/>
        <v>7.6303224136962337E-3</v>
      </c>
      <c r="M78" s="4">
        <f t="shared" si="41"/>
        <v>1.2547586236295604E-2</v>
      </c>
      <c r="N78" s="4">
        <f t="shared" si="42"/>
        <v>1.2392095351227678E-2</v>
      </c>
      <c r="O78" s="46">
        <f t="shared" si="43"/>
        <v>-1.0475495915152067E-8</v>
      </c>
      <c r="P78" s="31">
        <f t="shared" si="50"/>
        <v>1.0475495915152067E-8</v>
      </c>
      <c r="Q78" s="4">
        <f t="shared" si="44"/>
        <v>58.387912600371401</v>
      </c>
      <c r="R78" s="32">
        <f t="shared" si="45"/>
        <v>51.933796243305672</v>
      </c>
      <c r="S78" s="32">
        <f t="shared" si="46"/>
        <v>100.99191798569559</v>
      </c>
      <c r="T78" s="32">
        <f t="shared" si="47"/>
        <v>22.007931608578033</v>
      </c>
    </row>
    <row r="79" spans="6:20">
      <c r="F79" s="32">
        <f t="shared" si="36"/>
        <v>9.9318452257519813E-3</v>
      </c>
      <c r="G79" s="32">
        <f t="shared" si="37"/>
        <v>8.5410252278152309E-3</v>
      </c>
      <c r="H79" s="32">
        <f t="shared" si="48"/>
        <v>0.85996358518248606</v>
      </c>
      <c r="I79" s="32">
        <f t="shared" si="38"/>
        <v>5.3177641733144316</v>
      </c>
      <c r="J79" s="30">
        <f t="shared" si="39"/>
        <v>0.90569643873259864</v>
      </c>
      <c r="K79" s="4">
        <f t="shared" si="40"/>
        <v>8.5422799880983669E-3</v>
      </c>
      <c r="L79" s="31">
        <f t="shared" si="49"/>
        <v>8.6158792409179313E-3</v>
      </c>
      <c r="M79" s="4">
        <f t="shared" si="41"/>
        <v>1.2493609786896995E-2</v>
      </c>
      <c r="N79" s="4">
        <f t="shared" si="42"/>
        <v>1.2339445568971607E-2</v>
      </c>
      <c r="O79" s="46">
        <f t="shared" si="43"/>
        <v>-1.8949879665441927E-8</v>
      </c>
      <c r="P79" s="31">
        <f t="shared" si="50"/>
        <v>1.8949879665441927E-8</v>
      </c>
      <c r="Q79" s="4">
        <f t="shared" si="44"/>
        <v>62.931870999955862</v>
      </c>
      <c r="R79" s="32">
        <f t="shared" si="45"/>
        <v>54.119117407363767</v>
      </c>
      <c r="S79" s="32">
        <f t="shared" si="46"/>
        <v>116.59118432195808</v>
      </c>
      <c r="T79" s="32">
        <f t="shared" si="47"/>
        <v>23.874214051383706</v>
      </c>
    </row>
    <row r="80" spans="6:20">
      <c r="F80" s="32">
        <f t="shared" si="36"/>
        <v>1.0157806631061949E-2</v>
      </c>
      <c r="G80" s="32">
        <f t="shared" si="37"/>
        <v>8.471028605413428E-3</v>
      </c>
      <c r="H80" s="32">
        <f t="shared" si="48"/>
        <v>0.83394269187105241</v>
      </c>
      <c r="I80" s="32">
        <f t="shared" si="38"/>
        <v>5.3177641733144316</v>
      </c>
      <c r="J80" s="30">
        <f t="shared" si="39"/>
        <v>0.89504446872276966</v>
      </c>
      <c r="K80" s="4">
        <f t="shared" si="40"/>
        <v>9.5176836904787235E-3</v>
      </c>
      <c r="L80" s="31">
        <f t="shared" si="49"/>
        <v>9.6091404498174701E-3</v>
      </c>
      <c r="M80" s="4">
        <f t="shared" si="41"/>
        <v>1.2453499952847009E-2</v>
      </c>
      <c r="N80" s="4">
        <f t="shared" si="42"/>
        <v>1.2300317943912493E-2</v>
      </c>
      <c r="O80" s="46">
        <f t="shared" si="43"/>
        <v>-6.2286107049835948E-8</v>
      </c>
      <c r="P80" s="31">
        <f t="shared" si="50"/>
        <v>6.2286107049835948E-8</v>
      </c>
      <c r="Q80" s="4">
        <f t="shared" si="44"/>
        <v>67.569507671889795</v>
      </c>
      <c r="R80" s="32">
        <f t="shared" si="45"/>
        <v>56.349097116297507</v>
      </c>
      <c r="S80" s="32">
        <f t="shared" si="46"/>
        <v>132.64242683930465</v>
      </c>
      <c r="T80" s="32">
        <f t="shared" si="47"/>
        <v>25.817223861013471</v>
      </c>
    </row>
    <row r="81" spans="6:20">
      <c r="F81" s="32">
        <f t="shared" si="36"/>
        <v>1.0356069009538074E-2</v>
      </c>
      <c r="G81" s="32">
        <f t="shared" si="37"/>
        <v>8.401591896865266E-3</v>
      </c>
      <c r="H81" s="32">
        <f t="shared" si="48"/>
        <v>0.81127229734827866</v>
      </c>
      <c r="I81" s="32">
        <f t="shared" si="38"/>
        <v>5.3177641733144316</v>
      </c>
      <c r="J81" s="30">
        <f t="shared" si="39"/>
        <v>0.88315982061528941</v>
      </c>
      <c r="K81" s="4">
        <f t="shared" si="40"/>
        <v>1.0495614656896954E-2</v>
      </c>
      <c r="L81" s="31">
        <f t="shared" si="49"/>
        <v>1.0606941022558157E-2</v>
      </c>
      <c r="M81" s="4">
        <f t="shared" si="41"/>
        <v>1.2427834704802646E-2</v>
      </c>
      <c r="N81" s="4">
        <f t="shared" si="42"/>
        <v>1.227527955948216E-2</v>
      </c>
      <c r="O81" s="46">
        <f t="shared" si="43"/>
        <v>-6.3086135648759978E-8</v>
      </c>
      <c r="P81" s="31">
        <f t="shared" si="50"/>
        <v>6.3086135648759978E-8</v>
      </c>
      <c r="Q81" s="4">
        <f t="shared" si="44"/>
        <v>72.259709782931182</v>
      </c>
      <c r="R81" s="32">
        <f t="shared" si="45"/>
        <v>58.622300761318463</v>
      </c>
      <c r="S81" s="32">
        <f t="shared" si="46"/>
        <v>148.9939107759489</v>
      </c>
      <c r="T81" s="32">
        <f t="shared" si="47"/>
        <v>27.831396516665709</v>
      </c>
    </row>
    <row r="82" spans="6:20">
      <c r="F82" s="32">
        <f t="shared" si="36"/>
        <v>1.0523199904432958E-2</v>
      </c>
      <c r="G82" s="32">
        <f t="shared" si="37"/>
        <v>8.3327123533030508E-3</v>
      </c>
      <c r="H82" s="32">
        <f t="shared" si="48"/>
        <v>0.79184206600435747</v>
      </c>
      <c r="I82" s="32">
        <f t="shared" si="38"/>
        <v>5.3177641733144325</v>
      </c>
      <c r="J82" s="30">
        <f t="shared" si="39"/>
        <v>0.86989070965356785</v>
      </c>
      <c r="K82" s="4">
        <f t="shared" si="40"/>
        <v>1.1473298828676289E-2</v>
      </c>
      <c r="L82" s="31">
        <f t="shared" si="49"/>
        <v>1.1606463249886284E-2</v>
      </c>
      <c r="M82" s="4">
        <f t="shared" si="41"/>
        <v>1.2417887340940655E-2</v>
      </c>
      <c r="N82" s="4">
        <f t="shared" si="42"/>
        <v>1.2265574814719588E-2</v>
      </c>
      <c r="O82" s="46">
        <f t="shared" si="43"/>
        <v>-2.0372386255740338E-7</v>
      </c>
      <c r="P82" s="31">
        <f t="shared" si="50"/>
        <v>2.0372386255740338E-7</v>
      </c>
      <c r="Q82" s="4">
        <f t="shared" si="44"/>
        <v>76.956393348062818</v>
      </c>
      <c r="R82" s="32">
        <f t="shared" si="45"/>
        <v>60.93730950097406</v>
      </c>
      <c r="S82" s="32">
        <f t="shared" si="46"/>
        <v>165.47338928467758</v>
      </c>
      <c r="T82" s="32">
        <f t="shared" si="47"/>
        <v>29.910232351159539</v>
      </c>
    </row>
    <row r="83" spans="6:20">
      <c r="F83" s="32">
        <f t="shared" si="36"/>
        <v>1.0922159153638793E-2</v>
      </c>
      <c r="G83" s="32">
        <f t="shared" si="37"/>
        <v>8.2860888383833996E-3</v>
      </c>
      <c r="H83" s="32">
        <f t="shared" si="48"/>
        <v>0.75864934046697452</v>
      </c>
      <c r="I83" s="32">
        <f t="shared" si="38"/>
        <v>5.3177641733144316</v>
      </c>
      <c r="J83" s="30">
        <f t="shared" si="39"/>
        <v>0.8550627965753872</v>
      </c>
      <c r="K83" s="4">
        <f t="shared" si="40"/>
        <v>1.2760139070587552E-2</v>
      </c>
      <c r="L83" s="31">
        <f t="shared" si="49"/>
        <v>1.2925064693573896E-2</v>
      </c>
      <c r="M83" s="4">
        <f t="shared" si="41"/>
        <v>1.2408326838103598E-2</v>
      </c>
      <c r="N83" s="4">
        <f t="shared" si="42"/>
        <v>1.2256247315602965E-2</v>
      </c>
      <c r="O83" s="46">
        <f t="shared" si="43"/>
        <v>-1.3675560683878984E-11</v>
      </c>
      <c r="P83" s="31">
        <f t="shared" si="50"/>
        <v>1.3675560683878984E-11</v>
      </c>
      <c r="Q83" s="4">
        <f t="shared" si="44"/>
        <v>82.608987509096096</v>
      </c>
      <c r="R83" s="32">
        <f t="shared" si="45"/>
        <v>62.671253890420296</v>
      </c>
      <c r="S83" s="32">
        <f t="shared" si="46"/>
        <v>186.53144960756697</v>
      </c>
      <c r="T83" s="32">
        <f t="shared" si="47"/>
        <v>32.007312628068775</v>
      </c>
    </row>
    <row r="84" spans="6:20">
      <c r="F84" s="32">
        <f t="shared" si="36"/>
        <v>1.1287224418797063E-2</v>
      </c>
      <c r="G84" s="32">
        <f t="shared" si="37"/>
        <v>8.2400479910391417E-3</v>
      </c>
      <c r="H84" s="32">
        <f t="shared" si="48"/>
        <v>0.73003314945316955</v>
      </c>
      <c r="I84" s="32">
        <f t="shared" si="38"/>
        <v>5.3177641733144316</v>
      </c>
      <c r="J84" s="30">
        <f t="shared" si="39"/>
        <v>0.83847432355775731</v>
      </c>
      <c r="K84" s="4">
        <f t="shared" si="40"/>
        <v>1.4052151167077221E-2</v>
      </c>
      <c r="L84" s="31">
        <f t="shared" si="49"/>
        <v>1.4252428446099766E-2</v>
      </c>
      <c r="M84" s="4">
        <f t="shared" si="41"/>
        <v>1.2414746089520992E-2</v>
      </c>
      <c r="N84" s="4">
        <f t="shared" si="42"/>
        <v>1.2262510139716239E-2</v>
      </c>
      <c r="O84" s="46">
        <f t="shared" si="43"/>
        <v>-1.2042444819115872E-10</v>
      </c>
      <c r="P84" s="31">
        <f t="shared" si="50"/>
        <v>1.2042444819115872E-10</v>
      </c>
      <c r="Q84" s="4">
        <f t="shared" si="44"/>
        <v>88.210804483411678</v>
      </c>
      <c r="R84" s="32">
        <f t="shared" si="45"/>
        <v>64.3968114128228</v>
      </c>
      <c r="S84" s="32">
        <f t="shared" si="46"/>
        <v>207.55953190021901</v>
      </c>
      <c r="T84" s="32">
        <f t="shared" si="47"/>
        <v>34.135321344578259</v>
      </c>
    </row>
    <row r="85" spans="6:20">
      <c r="F85" s="32">
        <f t="shared" si="36"/>
        <v>1.1611698289330166E-2</v>
      </c>
      <c r="G85" s="32">
        <f t="shared" si="37"/>
        <v>8.1945819975233359E-3</v>
      </c>
      <c r="H85" s="32">
        <f t="shared" si="48"/>
        <v>0.70571778505933347</v>
      </c>
      <c r="I85" s="32">
        <f t="shared" si="38"/>
        <v>5.3177641733144316</v>
      </c>
      <c r="J85" s="30">
        <f t="shared" si="39"/>
        <v>0.81988961574402974</v>
      </c>
      <c r="K85" s="4">
        <f t="shared" si="40"/>
        <v>1.5346850647506656E-2</v>
      </c>
      <c r="L85" s="31">
        <f t="shared" si="49"/>
        <v>1.5586047388970141E-2</v>
      </c>
      <c r="M85" s="4">
        <f t="shared" si="41"/>
        <v>1.2440394449442827E-2</v>
      </c>
      <c r="N85" s="4">
        <f t="shared" si="42"/>
        <v>1.2287532695895461E-2</v>
      </c>
      <c r="O85" s="46">
        <f t="shared" si="43"/>
        <v>-9.0217416870430611E-10</v>
      </c>
      <c r="P85" s="31">
        <f t="shared" si="50"/>
        <v>9.0217416870430611E-10</v>
      </c>
      <c r="Q85" s="4">
        <f t="shared" si="44"/>
        <v>93.679614985911911</v>
      </c>
      <c r="R85" s="32">
        <f t="shared" si="45"/>
        <v>66.111370393068896</v>
      </c>
      <c r="S85" s="32">
        <f t="shared" si="46"/>
        <v>228.24562250719953</v>
      </c>
      <c r="T85" s="32">
        <f t="shared" si="47"/>
        <v>36.279868124971479</v>
      </c>
    </row>
    <row r="86" spans="6:20">
      <c r="F86" s="32">
        <f t="shared" si="36"/>
        <v>1.1888248196668609E-2</v>
      </c>
      <c r="G86" s="32">
        <f t="shared" si="37"/>
        <v>8.1496826441377831E-3</v>
      </c>
      <c r="H86" s="32">
        <f t="shared" si="48"/>
        <v>0.68552426811054745</v>
      </c>
      <c r="I86" s="32">
        <f t="shared" si="38"/>
        <v>5.3177641733144325</v>
      </c>
      <c r="J86" s="30">
        <f t="shared" si="39"/>
        <v>0.79903018057317265</v>
      </c>
      <c r="K86" s="4">
        <f t="shared" si="40"/>
        <v>1.6642468130316224E-2</v>
      </c>
      <c r="L86" s="31">
        <f t="shared" si="49"/>
        <v>1.6924127380886032E-2</v>
      </c>
      <c r="M86" s="4">
        <f t="shared" si="41"/>
        <v>1.2489810888795826E-2</v>
      </c>
      <c r="N86" s="4">
        <f t="shared" si="42"/>
        <v>1.2335739831131605E-2</v>
      </c>
      <c r="O86" s="46">
        <f t="shared" si="43"/>
        <v>-3.959717908008642E-7</v>
      </c>
      <c r="P86" s="31">
        <f t="shared" si="50"/>
        <v>3.959717908008642E-7</v>
      </c>
      <c r="Q86" s="4">
        <f t="shared" si="44"/>
        <v>98.920457128082859</v>
      </c>
      <c r="R86" s="32">
        <f t="shared" si="45"/>
        <v>67.812373973889777</v>
      </c>
      <c r="S86" s="32">
        <f t="shared" si="46"/>
        <v>248.22764050697216</v>
      </c>
      <c r="T86" s="32">
        <f t="shared" si="47"/>
        <v>38.42430337661574</v>
      </c>
    </row>
    <row r="87" spans="6:20">
      <c r="F87" s="32">
        <f t="shared" si="36"/>
        <v>1.2106902602339516E-2</v>
      </c>
      <c r="G87" s="32">
        <f t="shared" si="37"/>
        <v>8.1053414477846222E-3</v>
      </c>
      <c r="H87" s="32">
        <f t="shared" si="48"/>
        <v>0.66948101541829208</v>
      </c>
      <c r="I87" s="32">
        <f t="shared" si="38"/>
        <v>5.3177641733144325</v>
      </c>
      <c r="J87" s="30">
        <f t="shared" si="39"/>
        <v>0.77556217219662749</v>
      </c>
      <c r="K87" s="4">
        <f t="shared" si="40"/>
        <v>1.7934433608454696E-2</v>
      </c>
      <c r="L87" s="31">
        <f t="shared" si="49"/>
        <v>1.8261951362730414E-2</v>
      </c>
      <c r="M87" s="4">
        <f t="shared" si="41"/>
        <v>1.2568574238259352E-2</v>
      </c>
      <c r="N87" s="4">
        <f t="shared" si="42"/>
        <v>1.2412565981236884E-2</v>
      </c>
      <c r="O87" s="46">
        <f t="shared" si="43"/>
        <v>-2.2100236862776512E-8</v>
      </c>
      <c r="P87" s="31">
        <f t="shared" si="50"/>
        <v>2.2100236862776512E-8</v>
      </c>
      <c r="Q87" s="4">
        <f t="shared" si="44"/>
        <v>103.80775124139515</v>
      </c>
      <c r="R87" s="32">
        <f t="shared" si="45"/>
        <v>69.497318709378703</v>
      </c>
      <c r="S87" s="32">
        <f t="shared" si="46"/>
        <v>267.02755923982608</v>
      </c>
      <c r="T87" s="32">
        <f t="shared" si="47"/>
        <v>40.546916556723914</v>
      </c>
    </row>
    <row r="88" spans="6:20">
      <c r="F88" s="32">
        <f t="shared" si="36"/>
        <v>1.2018669402136905E-2</v>
      </c>
      <c r="G88" s="32">
        <f t="shared" si="37"/>
        <v>8.0912015537740797E-3</v>
      </c>
      <c r="H88" s="32">
        <f t="shared" si="48"/>
        <v>0.67321941248633344</v>
      </c>
      <c r="I88" s="32">
        <f t="shared" si="38"/>
        <v>5.3177641733144325</v>
      </c>
      <c r="J88" s="30">
        <f t="shared" si="39"/>
        <v>0.74907816626409407</v>
      </c>
      <c r="K88" s="4">
        <f t="shared" si="40"/>
        <v>1.8321436926139863E-2</v>
      </c>
      <c r="L88" s="31">
        <f t="shared" si="49"/>
        <v>1.8663376807140673E-2</v>
      </c>
      <c r="M88" s="4">
        <f t="shared" si="41"/>
        <v>1.2352418830222924E-2</v>
      </c>
      <c r="N88" s="4">
        <f t="shared" si="42"/>
        <v>1.2201698341864181E-2</v>
      </c>
      <c r="O88" s="46">
        <f t="shared" si="43"/>
        <v>1.0421907781221762E-10</v>
      </c>
      <c r="P88" s="31">
        <f t="shared" si="50"/>
        <v>1.0421907781221762E-10</v>
      </c>
      <c r="Q88" s="4">
        <f t="shared" si="44"/>
        <v>103.82618809424616</v>
      </c>
      <c r="R88" s="32">
        <f t="shared" si="45"/>
        <v>69.897805349503955</v>
      </c>
      <c r="S88" s="32">
        <f t="shared" si="46"/>
        <v>270.25138553618842</v>
      </c>
      <c r="T88" s="32">
        <f t="shared" si="47"/>
        <v>41.469906538377977</v>
      </c>
    </row>
    <row r="89" spans="6:20">
      <c r="F89" s="32">
        <f t="shared" si="36"/>
        <v>1.1867879624179631E-2</v>
      </c>
      <c r="G89" s="32">
        <f t="shared" si="37"/>
        <v>8.0784125406411569E-3</v>
      </c>
      <c r="H89" s="32">
        <f t="shared" si="48"/>
        <v>0.68069552409195233</v>
      </c>
      <c r="I89" s="32">
        <f t="shared" si="38"/>
        <v>5.3177641733144316</v>
      </c>
      <c r="J89" s="30">
        <f t="shared" si="39"/>
        <v>0.71906966348720813</v>
      </c>
      <c r="K89" s="4">
        <f t="shared" si="40"/>
        <v>1.8654021496682528E-2</v>
      </c>
      <c r="L89" s="31">
        <f t="shared" si="49"/>
        <v>1.9008608488040455E-2</v>
      </c>
      <c r="M89" s="4">
        <f t="shared" si="41"/>
        <v>1.2184753806518983E-2</v>
      </c>
      <c r="N89" s="4">
        <f t="shared" si="42"/>
        <v>1.2038072852506255E-2</v>
      </c>
      <c r="O89" s="46">
        <f t="shared" si="43"/>
        <v>-1.4233665113771998E-6</v>
      </c>
      <c r="P89" s="31">
        <f t="shared" si="50"/>
        <v>1.4233665113771998E-6</v>
      </c>
      <c r="Q89" s="4">
        <f t="shared" si="44"/>
        <v>103.09521810872879</v>
      </c>
      <c r="R89" s="32">
        <f t="shared" si="45"/>
        <v>70.176453521895283</v>
      </c>
      <c r="S89" s="32">
        <f t="shared" si="46"/>
        <v>270.75711813598934</v>
      </c>
      <c r="T89" s="32">
        <f t="shared" si="47"/>
        <v>42.233193694516387</v>
      </c>
    </row>
    <row r="90" spans="6:20">
      <c r="F90" s="32">
        <f t="shared" si="36"/>
        <v>1.1637895839326928E-2</v>
      </c>
      <c r="G90" s="32">
        <f t="shared" si="37"/>
        <v>8.0670255385404382E-3</v>
      </c>
      <c r="H90" s="32">
        <f t="shared" si="48"/>
        <v>0.69316873513167576</v>
      </c>
      <c r="I90" s="32">
        <f t="shared" si="38"/>
        <v>5.3177641733144316</v>
      </c>
      <c r="J90" s="30">
        <f t="shared" si="39"/>
        <v>0.68488373090459786</v>
      </c>
      <c r="K90" s="4">
        <f t="shared" si="40"/>
        <v>1.8918472285043328E-2</v>
      </c>
      <c r="L90" s="31">
        <f t="shared" si="49"/>
        <v>1.9283282531174003E-2</v>
      </c>
      <c r="M90" s="4">
        <f t="shared" si="41"/>
        <v>1.2076661408947042E-2</v>
      </c>
      <c r="N90" s="4">
        <f t="shared" si="42"/>
        <v>1.1932555970745043E-2</v>
      </c>
      <c r="O90" s="46">
        <f t="shared" si="43"/>
        <v>-9.0300622535011144E-10</v>
      </c>
      <c r="P90" s="31">
        <f t="shared" si="50"/>
        <v>9.0300622535011144E-10</v>
      </c>
      <c r="Q90" s="4">
        <f t="shared" si="44"/>
        <v>101.45745529447011</v>
      </c>
      <c r="R90" s="32">
        <f t="shared" si="45"/>
        <v>70.327135956146378</v>
      </c>
      <c r="S90" s="32">
        <f t="shared" si="46"/>
        <v>267.94030735328107</v>
      </c>
      <c r="T90" s="32">
        <f t="shared" si="47"/>
        <v>42.805032747058462</v>
      </c>
    </row>
    <row r="91" spans="6:20">
      <c r="F91" s="32">
        <f t="shared" si="36"/>
        <v>1.1313587874633366E-2</v>
      </c>
      <c r="G91" s="32">
        <f t="shared" si="37"/>
        <v>8.0570980376107638E-3</v>
      </c>
      <c r="H91" s="32">
        <f t="shared" si="48"/>
        <v>0.71216117529576062</v>
      </c>
      <c r="I91" s="32">
        <f t="shared" si="38"/>
        <v>5.3177641733144316</v>
      </c>
      <c r="J91" s="30">
        <f t="shared" si="39"/>
        <v>0.64565081143017422</v>
      </c>
      <c r="K91" s="4">
        <f t="shared" si="40"/>
        <v>1.9111172603096461E-2</v>
      </c>
      <c r="L91" s="31">
        <f t="shared" si="49"/>
        <v>1.9483525624217738E-2</v>
      </c>
      <c r="M91" s="4">
        <f t="shared" si="41"/>
        <v>1.2049279737080372E-2</v>
      </c>
      <c r="N91" s="4">
        <f t="shared" si="42"/>
        <v>1.1905823143523848E-2</v>
      </c>
      <c r="O91" s="46">
        <f t="shared" si="43"/>
        <v>-4.2036268910194963E-10</v>
      </c>
      <c r="P91" s="31">
        <f t="shared" si="50"/>
        <v>4.2036268910194963E-10</v>
      </c>
      <c r="Q91" s="4">
        <f t="shared" si="44"/>
        <v>98.774955359483869</v>
      </c>
      <c r="R91" s="32">
        <f t="shared" si="45"/>
        <v>70.343688298596319</v>
      </c>
      <c r="S91" s="32">
        <f t="shared" si="46"/>
        <v>261.26389903785872</v>
      </c>
      <c r="T91" s="32">
        <f t="shared" si="47"/>
        <v>43.156278973536132</v>
      </c>
    </row>
    <row r="92" spans="6:20">
      <c r="F92" s="32">
        <f t="shared" si="36"/>
        <v>1.0867358238351117E-2</v>
      </c>
      <c r="G92" s="32">
        <f t="shared" si="37"/>
        <v>8.0486947670426554E-3</v>
      </c>
      <c r="H92" s="32">
        <f t="shared" si="48"/>
        <v>0.74063029767792654</v>
      </c>
      <c r="I92" s="32">
        <f t="shared" si="38"/>
        <v>5.3177641733144325</v>
      </c>
      <c r="J92" s="30">
        <f t="shared" si="39"/>
        <v>0.60015592409285878</v>
      </c>
      <c r="K92" s="4">
        <f t="shared" si="40"/>
        <v>1.9209957738048299E-2</v>
      </c>
      <c r="L92" s="31">
        <f t="shared" si="49"/>
        <v>1.9586207965310541E-2</v>
      </c>
      <c r="M92" s="4">
        <f t="shared" si="41"/>
        <v>1.2135969177691242E-2</v>
      </c>
      <c r="N92" s="4">
        <f t="shared" si="42"/>
        <v>1.1990453404744717E-2</v>
      </c>
      <c r="O92" s="46">
        <f t="shared" si="43"/>
        <v>-2.2995442439111002E-8</v>
      </c>
      <c r="P92" s="31">
        <f t="shared" si="50"/>
        <v>2.2995442439111002E-8</v>
      </c>
      <c r="Q92" s="4">
        <f t="shared" si="44"/>
        <v>94.810993655689956</v>
      </c>
      <c r="R92" s="32">
        <f t="shared" si="45"/>
        <v>70.219894454353664</v>
      </c>
      <c r="S92" s="32">
        <f t="shared" si="46"/>
        <v>249.81927739176172</v>
      </c>
      <c r="T92" s="32">
        <f t="shared" si="47"/>
        <v>43.241783645548274</v>
      </c>
    </row>
    <row r="93" spans="6:20">
      <c r="F93" s="32">
        <f t="shared" si="36"/>
        <v>9.9457247484319496E-3</v>
      </c>
      <c r="G93" s="32">
        <f t="shared" si="37"/>
        <v>8.2253849373635397E-3</v>
      </c>
      <c r="H93" s="32">
        <f t="shared" si="48"/>
        <v>0.8270272046951993</v>
      </c>
      <c r="I93" s="32">
        <f t="shared" si="38"/>
        <v>5.3177641733144316</v>
      </c>
      <c r="J93" s="30">
        <f t="shared" si="39"/>
        <v>0.54658677202119998</v>
      </c>
      <c r="K93" s="4">
        <f t="shared" si="40"/>
        <v>1.5341430842662616E-2</v>
      </c>
      <c r="L93" s="31">
        <f t="shared" si="49"/>
        <v>1.5580457351619541E-2</v>
      </c>
      <c r="M93" s="4">
        <f t="shared" si="41"/>
        <v>1.0427577217415879E-2</v>
      </c>
      <c r="N93" s="4">
        <f t="shared" si="42"/>
        <v>1.0319964985647016E-2</v>
      </c>
      <c r="O93" s="46">
        <f t="shared" si="43"/>
        <v>-3.1881138340406068E-8</v>
      </c>
      <c r="P93" s="31">
        <f t="shared" si="50"/>
        <v>3.1881138340406068E-8</v>
      </c>
      <c r="Q93" s="4">
        <f t="shared" si="44"/>
        <v>72.138509658349207</v>
      </c>
      <c r="R93" s="32">
        <f t="shared" si="45"/>
        <v>59.660509993622178</v>
      </c>
      <c r="S93" s="32">
        <f t="shared" si="46"/>
        <v>183.9852638091223</v>
      </c>
      <c r="T93" s="32">
        <f t="shared" si="47"/>
        <v>36.005107821154787</v>
      </c>
    </row>
    <row r="94" spans="6:20">
      <c r="F94" s="32">
        <f t="shared" si="36"/>
        <v>8.8717097295193097E-3</v>
      </c>
      <c r="G94" s="32">
        <f t="shared" si="37"/>
        <v>8.4473047905444087E-3</v>
      </c>
      <c r="H94" s="32">
        <f t="shared" si="48"/>
        <v>0.95216198997553358</v>
      </c>
      <c r="I94" s="32">
        <f t="shared" si="38"/>
        <v>5.3177641733144325</v>
      </c>
      <c r="J94" s="30">
        <f t="shared" si="39"/>
        <v>0.48197328050586197</v>
      </c>
      <c r="K94" s="4">
        <f t="shared" si="40"/>
        <v>1.1320538333108584E-2</v>
      </c>
      <c r="L94" s="31">
        <f t="shared" si="49"/>
        <v>1.1450160311838995E-2</v>
      </c>
      <c r="M94" s="4">
        <f t="shared" si="41"/>
        <v>8.6823939069411993E-3</v>
      </c>
      <c r="N94" s="4">
        <f t="shared" si="42"/>
        <v>8.6076588224283188E-3</v>
      </c>
      <c r="O94" s="46">
        <f t="shared" si="43"/>
        <v>-2.1310220438275351E-7</v>
      </c>
      <c r="P94" s="31">
        <f t="shared" si="50"/>
        <v>2.1310220438275351E-7</v>
      </c>
      <c r="Q94" s="4">
        <f t="shared" si="44"/>
        <v>50.122578439480911</v>
      </c>
      <c r="R94" s="32">
        <f t="shared" si="45"/>
        <v>47.724814029640918</v>
      </c>
      <c r="S94" s="32">
        <f t="shared" si="46"/>
        <v>121.10717274572107</v>
      </c>
      <c r="T94" s="32">
        <f t="shared" si="47"/>
        <v>28.080618007215971</v>
      </c>
    </row>
    <row r="95" spans="6:20">
      <c r="F95" s="32">
        <f t="shared" si="36"/>
        <v>7.5992475830173965E-3</v>
      </c>
      <c r="G95" s="32">
        <f t="shared" si="37"/>
        <v>8.7335946838447281E-3</v>
      </c>
      <c r="H95" s="32">
        <f t="shared" si="48"/>
        <v>1.1492709756374224</v>
      </c>
      <c r="I95" s="32">
        <f t="shared" si="38"/>
        <v>5.3177641733144325</v>
      </c>
      <c r="J95" s="30">
        <f t="shared" si="39"/>
        <v>0.40066735727654379</v>
      </c>
      <c r="K95" s="4">
        <f t="shared" si="40"/>
        <v>7.2394209019406115E-3</v>
      </c>
      <c r="L95" s="31">
        <f t="shared" si="49"/>
        <v>7.2922122960580827E-3</v>
      </c>
      <c r="M95" s="4">
        <f t="shared" si="41"/>
        <v>6.8251360496247998E-3</v>
      </c>
      <c r="N95" s="4">
        <f t="shared" si="42"/>
        <v>6.7788693440887634E-3</v>
      </c>
      <c r="O95" s="46">
        <f t="shared" si="43"/>
        <v>-1.7148777603503973E-7</v>
      </c>
      <c r="P95" s="31">
        <f t="shared" si="50"/>
        <v>1.7148777603503973E-7</v>
      </c>
      <c r="Q95" s="4">
        <f t="shared" si="44"/>
        <v>29.708074313434292</v>
      </c>
      <c r="R95" s="32">
        <f t="shared" si="45"/>
        <v>34.14262755050968</v>
      </c>
      <c r="S95" s="32">
        <f t="shared" si="46"/>
        <v>65.075135221563016</v>
      </c>
      <c r="T95" s="32">
        <f t="shared" si="47"/>
        <v>19.460906826175254</v>
      </c>
    </row>
    <row r="96" spans="6:20">
      <c r="F96" s="32">
        <f t="shared" si="36"/>
        <v>6.0655869911193172E-3</v>
      </c>
      <c r="G96" s="32">
        <f t="shared" si="37"/>
        <v>9.0760790331185053E-3</v>
      </c>
      <c r="H96" s="32">
        <f t="shared" si="48"/>
        <v>1.4963232818863001</v>
      </c>
      <c r="I96" s="32">
        <f t="shared" si="38"/>
        <v>5.3177641733144299</v>
      </c>
      <c r="J96" s="30">
        <f t="shared" si="39"/>
        <v>0.28842930382993653</v>
      </c>
      <c r="K96" s="4">
        <f t="shared" si="40"/>
        <v>3.3418622846403141E-3</v>
      </c>
      <c r="L96" s="31">
        <f t="shared" si="49"/>
        <v>3.3530677753766881E-3</v>
      </c>
      <c r="M96" s="4">
        <f t="shared" si="41"/>
        <v>4.6422357049162831E-3</v>
      </c>
      <c r="N96" s="4">
        <f t="shared" si="42"/>
        <v>4.6207849321196577E-3</v>
      </c>
      <c r="O96" s="46">
        <f t="shared" si="43"/>
        <v>-1.1870276533931801E-7</v>
      </c>
      <c r="P96" s="31">
        <f t="shared" si="50"/>
        <v>1.1870276533931801E-7</v>
      </c>
      <c r="Q96" s="4">
        <f t="shared" si="44"/>
        <v>12.298655468778994</v>
      </c>
      <c r="R96" s="32">
        <f t="shared" si="45"/>
        <v>18.402764513832278</v>
      </c>
      <c r="S96" s="32">
        <f t="shared" si="46"/>
        <v>21.840521764165242</v>
      </c>
      <c r="T96" s="32">
        <f t="shared" si="47"/>
        <v>10.09011447026217</v>
      </c>
    </row>
    <row r="97" spans="6:20">
      <c r="F97" s="32">
        <f t="shared" si="36"/>
        <v>5.224886276307592E-3</v>
      </c>
      <c r="G97" s="32">
        <f t="shared" si="37"/>
        <v>9.0661520508402201E-3</v>
      </c>
      <c r="H97" s="32">
        <f t="shared" si="48"/>
        <v>1.7351864847185223</v>
      </c>
      <c r="I97" s="32">
        <f t="shared" si="38"/>
        <v>5.3177641733144316</v>
      </c>
      <c r="J97" s="30">
        <f t="shared" si="39"/>
        <v>0.20577521842063357</v>
      </c>
      <c r="K97" s="4">
        <f t="shared" si="40"/>
        <v>1.7156140026408243E-3</v>
      </c>
      <c r="L97" s="31">
        <f t="shared" si="49"/>
        <v>1.7185623923455442E-3</v>
      </c>
      <c r="M97" s="4">
        <f t="shared" si="41"/>
        <v>3.1625273212529856E-3</v>
      </c>
      <c r="N97" s="4">
        <f t="shared" si="42"/>
        <v>3.1525572727461111E-3</v>
      </c>
      <c r="O97" s="46">
        <f t="shared" si="43"/>
        <v>-1.5818642007392469E-8</v>
      </c>
      <c r="P97" s="31">
        <f t="shared" si="50"/>
        <v>1.5818642007392469E-8</v>
      </c>
      <c r="Q97" s="4">
        <f t="shared" si="44"/>
        <v>5.3937691000179724</v>
      </c>
      <c r="R97" s="32">
        <f t="shared" si="45"/>
        <v>9.3591952440435744</v>
      </c>
      <c r="S97" s="32">
        <f t="shared" si="46"/>
        <v>8.0365173622380865</v>
      </c>
      <c r="T97" s="32">
        <f t="shared" si="47"/>
        <v>5.0436314113185778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5.3177641733144316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H2:J2"/>
    <mergeCell ref="L193:L194"/>
    <mergeCell ref="L196:L197"/>
    <mergeCell ref="L198:L199"/>
    <mergeCell ref="L201:L20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520B-3A11-48E0-956B-AC07FCF32FD3}">
  <sheetPr codeName="Sheet27"/>
  <dimension ref="A1:AF249"/>
  <sheetViews>
    <sheetView zoomScale="70" zoomScaleNormal="70" workbookViewId="0">
      <selection activeCell="B4" sqref="B4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5" width="16.855468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2" max="12" width="15.85546875" bestFit="1" customWidth="1"/>
    <col min="14" max="14" width="14" bestFit="1" customWidth="1"/>
    <col min="15" max="15" width="6.2851562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12.85546875" bestFit="1" customWidth="1"/>
    <col min="21" max="21" width="20" bestFit="1" customWidth="1"/>
    <col min="24" max="24" width="12.42578125" bestFit="1" customWidth="1"/>
    <col min="29" max="29" width="13" bestFit="1" customWidth="1"/>
    <col min="30" max="30" width="12" bestFit="1" customWidth="1"/>
    <col min="31" max="31" width="9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1.0900000000000001</v>
      </c>
      <c r="H2" s="81" t="s">
        <v>4</v>
      </c>
      <c r="I2" s="81"/>
      <c r="J2" s="81"/>
      <c r="L2" s="63" t="s">
        <v>5</v>
      </c>
      <c r="M2" s="61">
        <f>AVERAGE(S3:S4)</f>
        <v>1.2005234558289181E-7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3.9239999999999999</v>
      </c>
      <c r="H3" s="5" t="s">
        <v>14</v>
      </c>
      <c r="I3" s="1">
        <f>((0.02/2)*(S57+2*SUM(S58:S96)+S97)+((F53-F52)/2)*(S96+S97))*B6</f>
        <v>2.8595987938478098</v>
      </c>
      <c r="J3" s="1" t="s">
        <v>15</v>
      </c>
      <c r="L3" s="63" t="s">
        <v>16</v>
      </c>
      <c r="M3" s="61">
        <f>AVERAGE(T3:T4)</f>
        <v>-1.0004362131907609E-7</v>
      </c>
      <c r="O3" s="50">
        <f>0.75*PI()*$B$8*J40*$B$5/$B$10*(SQRT(1+($F$2/((0.75*PI())))^2))</f>
        <v>1453687.0537595465</v>
      </c>
      <c r="P3" s="1">
        <f>2*(1+2*C40)*(((0.044)/((O3)^(1/6)))-((5)/((O3)^(2/3))))</f>
        <v>8.2280989338172159E-3</v>
      </c>
      <c r="Q3" s="1">
        <f>2*(1+2*L40)*((0.044/(K40^(1/6)))-(5/(K40^(2/3))))</f>
        <v>8.2384955932198866E-3</v>
      </c>
      <c r="R3" s="1">
        <f>P3-Q3</f>
        <v>-1.0396659402670677E-5</v>
      </c>
      <c r="S3" s="61">
        <f>-R3*0.3*($B$4)*(I40*$B$2)</f>
        <v>9.5409644298657484E-6</v>
      </c>
      <c r="T3" s="79">
        <f>R3*0.25*(I40*$B$2)</f>
        <v>-7.9508036915547898E-6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1.678802508101334</v>
      </c>
      <c r="J4" s="1" t="s">
        <v>20</v>
      </c>
      <c r="L4" s="63" t="s">
        <v>21</v>
      </c>
      <c r="M4" s="61">
        <f>I5-M2</f>
        <v>3.8305753483636102E-3</v>
      </c>
      <c r="O4" s="50">
        <f>0.75*PI()*$B$8*J41*$B$5/$B$10*(SQRT(1+($F$2/((0.75*PI())))^2))</f>
        <v>1435967.090902406</v>
      </c>
      <c r="P4" s="1">
        <f>2*(1+2*C41)*(((0.044)/((O4)^(1/6)))-((5)/((O4)^(2/3))))</f>
        <v>8.2033610777053761E-3</v>
      </c>
      <c r="Q4" s="1">
        <f>2*(1+2*L41)*((0.044/(K41^(1/6)))-(5/(K41^(2/3))))</f>
        <v>8.1931009900606672E-3</v>
      </c>
      <c r="R4" s="1">
        <f>P4-Q4</f>
        <v>1.0260087644708982E-5</v>
      </c>
      <c r="S4" s="61">
        <f>-R4*0.3*($B$4)*(I41*$B$2)</f>
        <v>-9.3008597386999648E-6</v>
      </c>
      <c r="T4" s="79">
        <f>R4*0.25*(I41*$B$2)</f>
        <v>7.7507164489166376E-6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3.8306954007091931E-3</v>
      </c>
      <c r="J5" s="1" t="s">
        <v>24</v>
      </c>
      <c r="L5" s="63" t="s">
        <v>25</v>
      </c>
      <c r="M5" s="61">
        <f>I6-M3</f>
        <v>9.3705594304395005E-3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9.370459386818181E-3</v>
      </c>
      <c r="J6" s="1" t="s">
        <v>24</v>
      </c>
      <c r="L6" s="63" t="s">
        <v>29</v>
      </c>
      <c r="M6" s="61">
        <f>10*M5</f>
        <v>9.3705594304395012E-2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9.3704593868181807E-2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7.0919124755217777E-2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4.529258098356145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499636.73950773908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1.047881258506064</v>
      </c>
      <c r="P13" s="43">
        <v>1.0405388265093261</v>
      </c>
      <c r="Q13" s="38">
        <f>N13-P13</f>
        <v>-3.0724615823053192E-2</v>
      </c>
      <c r="R13" s="45">
        <f>DEGREES(N13)</f>
        <v>57.858092364657949</v>
      </c>
      <c r="S13" s="45">
        <f t="shared" ref="S13:U28" si="3">DEGREES(O13)</f>
        <v>60.039173543254662</v>
      </c>
      <c r="T13" s="45">
        <f t="shared" si="3"/>
        <v>59.618483178479764</v>
      </c>
      <c r="U13" s="45">
        <f t="shared" si="3"/>
        <v>-1.7603908138218161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4.6463559414927431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526168.90816945245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1.0056921192919679</v>
      </c>
      <c r="P14" s="43">
        <v>1.0001063533497676</v>
      </c>
      <c r="Q14" s="38">
        <f t="shared" ref="Q14:Q54" si="10">N14-P14</f>
        <v>-3.4071925800365555E-2</v>
      </c>
      <c r="R14" s="45">
        <f t="shared" ref="R14:U54" si="11">DEGREES(N14)</f>
        <v>55.34969556291724</v>
      </c>
      <c r="S14" s="45">
        <f t="shared" si="3"/>
        <v>57.621913924997081</v>
      </c>
      <c r="T14" s="45">
        <f t="shared" si="3"/>
        <v>57.301873111161086</v>
      </c>
      <c r="U14" s="45">
        <f t="shared" si="3"/>
        <v>-1.9521775482438457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4.7713096951461447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554299.96521713142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0.96564443772556097</v>
      </c>
      <c r="P15" s="43">
        <v>0.96208745655120409</v>
      </c>
      <c r="Q15" s="38">
        <f t="shared" si="10"/>
        <v>-3.7336002306305738E-2</v>
      </c>
      <c r="R15" s="45">
        <f t="shared" si="11"/>
        <v>52.984355426817935</v>
      </c>
      <c r="S15" s="45">
        <f t="shared" si="3"/>
        <v>55.327350791958096</v>
      </c>
      <c r="T15" s="45">
        <f t="shared" si="3"/>
        <v>55.123550782859958</v>
      </c>
      <c r="U15" s="45">
        <f t="shared" si="3"/>
        <v>-2.1391953560420265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4.9035188321629581</v>
      </c>
      <c r="I16" s="34">
        <f t="shared" si="1"/>
        <v>0.58559340000000004</v>
      </c>
      <c r="J16" s="33">
        <f t="shared" si="6"/>
        <v>0.140542416</v>
      </c>
      <c r="K16" s="33">
        <f t="shared" si="7"/>
        <v>584027.44370650908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0.92769807584982511</v>
      </c>
      <c r="P16" s="43">
        <v>0.92641407168087297</v>
      </c>
      <c r="Q16" s="38">
        <f t="shared" si="10"/>
        <v>-4.0527423661390283E-2</v>
      </c>
      <c r="R16" s="45">
        <f t="shared" si="11"/>
        <v>50.757566058507848</v>
      </c>
      <c r="S16" s="45">
        <f t="shared" si="3"/>
        <v>53.1531844086023</v>
      </c>
      <c r="T16" s="45">
        <f t="shared" si="3"/>
        <v>53.079616388844137</v>
      </c>
      <c r="U16" s="45">
        <f t="shared" si="3"/>
        <v>-2.3220503303362929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5.0424126890000247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615345.48241679044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0.89179278476119894</v>
      </c>
      <c r="P17" s="43">
        <v>0.89299920938743482</v>
      </c>
      <c r="Q17" s="38">
        <f t="shared" si="10"/>
        <v>-4.3658162238525366E-2</v>
      </c>
      <c r="R17" s="45">
        <f t="shared" si="11"/>
        <v>48.663657368854373</v>
      </c>
      <c r="S17" s="45">
        <f t="shared" si="3"/>
        <v>51.095962767035338</v>
      </c>
      <c r="T17" s="45">
        <f t="shared" si="3"/>
        <v>51.165085806419299</v>
      </c>
      <c r="U17" s="45">
        <f t="shared" si="3"/>
        <v>-2.5014284375649258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5.1874543442261372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648245.748055515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0.85785354797200664</v>
      </c>
      <c r="P18" s="43">
        <v>0.86174129924163378</v>
      </c>
      <c r="Q18" s="38">
        <f t="shared" si="10"/>
        <v>-4.673898860604464E-2</v>
      </c>
      <c r="R18" s="45">
        <f t="shared" si="11"/>
        <v>46.696192692829342</v>
      </c>
      <c r="S18" s="45">
        <f t="shared" si="3"/>
        <v>49.151387739119478</v>
      </c>
      <c r="T18" s="45">
        <f t="shared" si="3"/>
        <v>49.374139478665747</v>
      </c>
      <c r="U18" s="45">
        <f t="shared" si="3"/>
        <v>-2.6779467858364008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5.3381426993949201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682644.58366245939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0.82579518852951284</v>
      </c>
      <c r="P19" s="43">
        <v>0.82945318326334061</v>
      </c>
      <c r="Q19" s="38">
        <f t="shared" si="10"/>
        <v>-4.6702808820934694E-2</v>
      </c>
      <c r="R19" s="45">
        <f t="shared" si="11"/>
        <v>44.848292867834715</v>
      </c>
      <c r="S19" s="45">
        <f t="shared" si="3"/>
        <v>47.314579044951216</v>
      </c>
      <c r="T19" s="45">
        <f t="shared" si="3"/>
        <v>47.524166704680631</v>
      </c>
      <c r="U19" s="45">
        <f t="shared" si="3"/>
        <v>-2.6758738368459105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5.4940131455254502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718600.15803869173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0.79552620660357676</v>
      </c>
      <c r="P20" s="43">
        <v>0.79909990756618976</v>
      </c>
      <c r="Q20" s="38">
        <f t="shared" si="10"/>
        <v>-4.66380110783291E-2</v>
      </c>
      <c r="R20" s="45">
        <f t="shared" si="11"/>
        <v>43.112890913164236</v>
      </c>
      <c r="S20" s="45">
        <f t="shared" si="3"/>
        <v>45.580294130437309</v>
      </c>
      <c r="T20" s="45">
        <f t="shared" si="3"/>
        <v>45.785052112836873</v>
      </c>
      <c r="U20" s="45">
        <f t="shared" si="3"/>
        <v>-2.6721611996726349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5.6546371648179248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756100.51188676455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0.76695187820584165</v>
      </c>
      <c r="P21" s="43">
        <v>0.7705641014376452</v>
      </c>
      <c r="Q21" s="38">
        <f t="shared" si="10"/>
        <v>-4.6550473151482197E-2</v>
      </c>
      <c r="R21" s="45">
        <f t="shared" si="11"/>
        <v>41.482925210750736</v>
      </c>
      <c r="S21" s="45">
        <f t="shared" si="3"/>
        <v>43.943105710826273</v>
      </c>
      <c r="T21" s="45">
        <f t="shared" si="3"/>
        <v>44.150070856667718</v>
      </c>
      <c r="U21" s="45">
        <f t="shared" si="3"/>
        <v>-2.6671456459169822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5.819621168659026</v>
      </c>
      <c r="I22" s="34">
        <f t="shared" si="1"/>
        <v>0.671763</v>
      </c>
      <c r="J22" s="33">
        <f t="shared" si="6"/>
        <v>0.16122312</v>
      </c>
      <c r="K22" s="33">
        <f t="shared" si="7"/>
        <v>795133.45934682584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0.73997668395239091</v>
      </c>
      <c r="P22" s="43">
        <v>0.74372821677260703</v>
      </c>
      <c r="Q22" s="38">
        <f t="shared" si="10"/>
        <v>-4.6443338507274445E-2</v>
      </c>
      <c r="R22" s="45">
        <f t="shared" si="11"/>
        <v>39.951480642896946</v>
      </c>
      <c r="S22" s="45">
        <f t="shared" si="3"/>
        <v>42.397540928557994</v>
      </c>
      <c r="T22" s="45">
        <f t="shared" si="3"/>
        <v>42.612487925861188</v>
      </c>
      <c r="U22" s="45">
        <f t="shared" si="3"/>
        <v>-2.6610072829642424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5.9886048196636663</v>
      </c>
      <c r="I23" s="34">
        <f t="shared" si="1"/>
        <v>0.68610199999999999</v>
      </c>
      <c r="J23" s="33">
        <f t="shared" si="6"/>
        <v>0.16466448</v>
      </c>
      <c r="K23" s="33">
        <f t="shared" si="7"/>
        <v>835686.86318255216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0.71450615545768303</v>
      </c>
      <c r="P23" s="43">
        <v>0.71848021846788257</v>
      </c>
      <c r="Q23" s="38">
        <f t="shared" si="10"/>
        <v>-4.6320984729328218E-2</v>
      </c>
      <c r="R23" s="45">
        <f t="shared" si="11"/>
        <v>38.511887253966577</v>
      </c>
      <c r="S23" s="45">
        <f t="shared" si="3"/>
        <v>40.938187143843528</v>
      </c>
      <c r="T23" s="45">
        <f t="shared" si="3"/>
        <v>41.165884181847019</v>
      </c>
      <c r="U23" s="45">
        <f t="shared" si="3"/>
        <v>-2.6539969278804429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6.1612590339900519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874392.93301708484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0.69044823199172445</v>
      </c>
      <c r="P24" s="43">
        <v>0.69436944765471886</v>
      </c>
      <c r="Q24" s="38">
        <f t="shared" si="10"/>
        <v>-4.5843751857856718E-2</v>
      </c>
      <c r="R24" s="45">
        <f t="shared" si="11"/>
        <v>37.157785274945311</v>
      </c>
      <c r="S24" s="45">
        <f t="shared" si="3"/>
        <v>39.559769665395358</v>
      </c>
      <c r="T24" s="45">
        <f t="shared" si="3"/>
        <v>39.78443877344553</v>
      </c>
      <c r="U24" s="45">
        <f t="shared" si="3"/>
        <v>-2.6266534985002168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6.3372838140783676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914404.31847838615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0.66771421642852558</v>
      </c>
      <c r="P25" s="43">
        <v>0.67163624191302407</v>
      </c>
      <c r="Q25" s="38">
        <f t="shared" si="10"/>
        <v>-4.5356880340283068E-2</v>
      </c>
      <c r="R25" s="45">
        <f t="shared" si="11"/>
        <v>35.883164214265733</v>
      </c>
      <c r="S25" s="45">
        <f t="shared" si="3"/>
        <v>38.257206522239329</v>
      </c>
      <c r="T25" s="45">
        <f t="shared" si="3"/>
        <v>38.481922029643847</v>
      </c>
      <c r="U25" s="45">
        <f t="shared" si="3"/>
        <v>-2.598757815378117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6.5164060228676499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955704.94311854616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0.64621941105157776</v>
      </c>
      <c r="P26" s="43">
        <v>0.65018453104925511</v>
      </c>
      <c r="Q26" s="38">
        <f t="shared" si="10"/>
        <v>-4.4862764743869965E-2</v>
      </c>
      <c r="R26" s="45">
        <f t="shared" si="11"/>
        <v>34.682382456702889</v>
      </c>
      <c r="S26" s="45">
        <f t="shared" si="3"/>
        <v>37.025644892685115</v>
      </c>
      <c r="T26" s="45">
        <f t="shared" si="3"/>
        <v>37.252829533814946</v>
      </c>
      <c r="U26" s="45">
        <f t="shared" si="3"/>
        <v>-2.5704470771120569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6.6983771786890598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998279.81373064965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0.625883503121901</v>
      </c>
      <c r="P27" s="43">
        <v>0.62992439535822631</v>
      </c>
      <c r="Q27" s="38">
        <f t="shared" si="10"/>
        <v>-4.4363419036020368E-2</v>
      </c>
      <c r="R27" s="45">
        <f t="shared" si="11"/>
        <v>33.550172590822328</v>
      </c>
      <c r="S27" s="45">
        <f t="shared" si="3"/>
        <v>35.86048319574801</v>
      </c>
      <c r="T27" s="45">
        <f t="shared" si="3"/>
        <v>36.092009266356634</v>
      </c>
      <c r="U27" s="45">
        <f t="shared" si="3"/>
        <v>-2.5418366755343023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6.8829713249097235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1042114.9901821166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0.60663075898573915</v>
      </c>
      <c r="P28" s="43">
        <v>0.61077224289920573</v>
      </c>
      <c r="Q28" s="38">
        <f t="shared" si="10"/>
        <v>-4.3860737958196339E-2</v>
      </c>
      <c r="R28" s="45">
        <f t="shared" si="11"/>
        <v>32.481636590529753</v>
      </c>
      <c r="S28" s="45">
        <f t="shared" si="3"/>
        <v>34.757382212700691</v>
      </c>
      <c r="T28" s="45">
        <v>0</v>
      </c>
      <c r="U28" s="45">
        <f t="shared" si="3"/>
        <v>-2.5130351713338981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7.069983009138503</v>
      </c>
      <c r="I29" s="34">
        <f t="shared" si="1"/>
        <v>0.75179680000000004</v>
      </c>
      <c r="J29" s="33">
        <f t="shared" si="6"/>
        <v>0.180431232</v>
      </c>
      <c r="K29" s="33">
        <f t="shared" si="7"/>
        <v>1081055.7157270571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0.58839007493111672</v>
      </c>
      <c r="P29" s="43">
        <v>0.59267963466594087</v>
      </c>
      <c r="Q29" s="38">
        <f t="shared" si="10"/>
        <v>-4.3385527671354951E-2</v>
      </c>
      <c r="R29" s="45">
        <f t="shared" si="11"/>
        <v>31.472234042197247</v>
      </c>
      <c r="S29" s="45">
        <f t="shared" si="11"/>
        <v>33.712268000939254</v>
      </c>
      <c r="T29" s="45">
        <f t="shared" si="11"/>
        <v>33.958041669713928</v>
      </c>
      <c r="U29" s="45">
        <f t="shared" si="11"/>
        <v>-2.4858076275166852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7.259225392417239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1120903.0462988971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0.57109492353296742</v>
      </c>
      <c r="P30" s="43">
        <v>0.57554488229701839</v>
      </c>
      <c r="Q30" s="38">
        <f t="shared" si="10"/>
        <v>-4.2909388046465602E-2</v>
      </c>
      <c r="R30" s="45">
        <f t="shared" si="11"/>
        <v>30.517765839421301</v>
      </c>
      <c r="S30" s="45">
        <f t="shared" si="11"/>
        <v>32.721328819785512</v>
      </c>
      <c r="T30" s="45">
        <f t="shared" si="11"/>
        <v>32.976292675972886</v>
      </c>
      <c r="U30" s="45">
        <f t="shared" si="11"/>
        <v>-2.4585268365515835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7.4505284983519013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1161640.5385147133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0.55468322607077969</v>
      </c>
      <c r="P31" s="43">
        <v>0.55930137510676159</v>
      </c>
      <c r="Q31" s="38">
        <f t="shared" si="10"/>
        <v>-4.2433371882289017E-2</v>
      </c>
      <c r="R31" s="45">
        <f t="shared" si="11"/>
        <v>29.614355150116502</v>
      </c>
      <c r="S31" s="45">
        <f t="shared" si="11"/>
        <v>31.781007820556589</v>
      </c>
      <c r="T31" s="45">
        <f t="shared" si="11"/>
        <v>32.045608269480759</v>
      </c>
      <c r="U31" s="45">
        <f t="shared" si="11"/>
        <v>-2.4312531193642584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7.643737604733885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1203253.1283524721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0.53909717477885644</v>
      </c>
      <c r="P32" s="43">
        <v>0.5438878679794541</v>
      </c>
      <c r="Q32" s="38">
        <f t="shared" si="10"/>
        <v>-4.1958629563116023E-2</v>
      </c>
      <c r="R32" s="45">
        <f t="shared" si="11"/>
        <v>28.758426975471835</v>
      </c>
      <c r="S32" s="45">
        <f t="shared" si="11"/>
        <v>30.887992862254961</v>
      </c>
      <c r="T32" s="45">
        <f t="shared" si="11"/>
        <v>31.162479363591228</v>
      </c>
      <c r="U32" s="45">
        <f t="shared" si="11"/>
        <v>-2.4040523881193931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7.8387117751402551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1245727.0124291165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0.52428302310548591</v>
      </c>
      <c r="P33" s="43">
        <v>0.5292473904956978</v>
      </c>
      <c r="Q33" s="38">
        <f t="shared" si="10"/>
        <v>-4.1485683036986631E-2</v>
      </c>
      <c r="R33" s="45">
        <f t="shared" si="11"/>
        <v>27.946687245478877</v>
      </c>
      <c r="S33" s="45">
        <f t="shared" si="11"/>
        <v>30.039204494304165</v>
      </c>
      <c r="T33" s="45">
        <f t="shared" si="11"/>
        <v>30.323641793715684</v>
      </c>
      <c r="U33" s="45">
        <f t="shared" si="11"/>
        <v>-2.3769545482368053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8.0353225246938642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1277637.2005032701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0.5101908576690517</v>
      </c>
      <c r="P34" s="43">
        <v>0.51545745987812208</v>
      </c>
      <c r="Q34" s="38">
        <f t="shared" si="10"/>
        <v>-4.1145000192289061E-2</v>
      </c>
      <c r="R34" s="45">
        <f t="shared" si="11"/>
        <v>27.176102110467237</v>
      </c>
      <c r="S34" s="45">
        <f t="shared" si="11"/>
        <v>29.231782890596353</v>
      </c>
      <c r="T34" s="45">
        <f t="shared" si="11"/>
        <v>29.533536969550362</v>
      </c>
      <c r="U34" s="45">
        <f t="shared" si="11"/>
        <v>-2.3574348590831238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8.2334526121435321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1309821.6277137483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0.49677436204473513</v>
      </c>
      <c r="P35" s="43">
        <v>0.50233978827101045</v>
      </c>
      <c r="Q35" s="38">
        <f t="shared" si="10"/>
        <v>-4.0807052375894604E-2</v>
      </c>
      <c r="R35" s="45">
        <f t="shared" si="11"/>
        <v>26.443877873916211</v>
      </c>
      <c r="S35" s="45">
        <f t="shared" si="11"/>
        <v>28.463074315467274</v>
      </c>
      <c r="T35" s="45">
        <f t="shared" si="11"/>
        <v>28.781949749424271</v>
      </c>
      <c r="U35" s="45">
        <f t="shared" si="11"/>
        <v>-2.3380718755080592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8.4329949493287515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1342263.6261689242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0.48399057973692</v>
      </c>
      <c r="P36" s="43">
        <v>0.48985026696605366</v>
      </c>
      <c r="Q36" s="38">
        <f t="shared" si="10"/>
        <v>-4.0472632662428176E-2</v>
      </c>
      <c r="R36" s="45">
        <f t="shared" si="11"/>
        <v>25.747441853171065</v>
      </c>
      <c r="S36" s="45">
        <f t="shared" si="11"/>
        <v>27.730617543015459</v>
      </c>
      <c r="T36" s="45">
        <f t="shared" si="11"/>
        <v>28.066352890511524</v>
      </c>
      <c r="U36" s="45">
        <f t="shared" si="11"/>
        <v>-2.3189110373404587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8.6338516186477179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1374947.9529547058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0.47179968154577384</v>
      </c>
      <c r="P37" s="43">
        <v>0.47794810222157968</v>
      </c>
      <c r="Q37" s="38">
        <f t="shared" si="10"/>
        <v>-4.014230654186951E-2</v>
      </c>
      <c r="R37" s="45">
        <f t="shared" si="11"/>
        <v>25.084424338814244</v>
      </c>
      <c r="S37" s="45">
        <f t="shared" si="11"/>
        <v>27.032130528189114</v>
      </c>
      <c r="T37" s="45">
        <f t="shared" si="11"/>
        <v>27.384409083583762</v>
      </c>
      <c r="U37" s="45">
        <f t="shared" si="11"/>
        <v>-2.2999847447695174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8.8359329891459595</v>
      </c>
      <c r="I38" s="34">
        <f t="shared" si="1"/>
        <v>0.78339000000000003</v>
      </c>
      <c r="J38" s="33">
        <f t="shared" si="6"/>
        <v>0.1880136</v>
      </c>
      <c r="K38" s="33">
        <f t="shared" si="7"/>
        <v>1407860.6530916041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0.46016474089665949</v>
      </c>
      <c r="P38" s="43">
        <v>0.46659566484310183</v>
      </c>
      <c r="Q38" s="38">
        <f t="shared" si="10"/>
        <v>-3.9816555667537945E-2</v>
      </c>
      <c r="R38" s="45">
        <f t="shared" si="11"/>
        <v>24.452641740112796</v>
      </c>
      <c r="S38" s="45">
        <f t="shared" si="11"/>
        <v>26.365497534109657</v>
      </c>
      <c r="T38" s="45">
        <f t="shared" si="11"/>
        <v>26.733962334610421</v>
      </c>
      <c r="U38" s="45">
        <f t="shared" si="11"/>
        <v>-2.2813205944976223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9.0391569221338539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1423102.8041496219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0.44905151946253902</v>
      </c>
      <c r="P39" s="43">
        <v>0.45588344309142298</v>
      </c>
      <c r="Q39" s="38">
        <f t="shared" si="10"/>
        <v>-3.9621003731411475E-2</v>
      </c>
      <c r="R39" s="45">
        <f t="shared" si="11"/>
        <v>23.850080945149021</v>
      </c>
      <c r="S39" s="45">
        <f t="shared" si="11"/>
        <v>25.728756849140233</v>
      </c>
      <c r="T39" s="45">
        <f t="shared" si="11"/>
        <v>26.120197239030983</v>
      </c>
      <c r="U39" s="45">
        <f t="shared" si="11"/>
        <v>-2.2701162938819639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9.2434480577149039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1437740.324409202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0.43842826448545724</v>
      </c>
      <c r="P40" s="43">
        <v>0.44565328589658115</v>
      </c>
      <c r="Q40" s="38">
        <f t="shared" si="10"/>
        <v>-3.9429911653222793E-2</v>
      </c>
      <c r="R40" s="45">
        <f t="shared" si="11"/>
        <v>23.274884883707784</v>
      </c>
      <c r="S40" s="45">
        <f t="shared" si="11"/>
        <v>25.120089174262098</v>
      </c>
      <c r="T40" s="45">
        <f t="shared" si="11"/>
        <v>25.534052408011153</v>
      </c>
      <c r="U40" s="45">
        <f t="shared" si="11"/>
        <v>-2.2591675243033684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9.4487371741845489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1451756.508014479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0.42826551852311939</v>
      </c>
      <c r="P41" s="43">
        <v>0.43587710350693182</v>
      </c>
      <c r="Q41" s="38">
        <f t="shared" si="10"/>
        <v>-3.9245109892675212E-2</v>
      </c>
      <c r="R41" s="45">
        <f t="shared" si="11"/>
        <v>22.725339253956722</v>
      </c>
      <c r="S41" s="45">
        <f t="shared" si="11"/>
        <v>24.537806722356521</v>
      </c>
      <c r="T41" s="45">
        <f t="shared" si="11"/>
        <v>24.973918417334126</v>
      </c>
      <c r="U41" s="45">
        <f t="shared" si="11"/>
        <v>-2.2485791633774048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9.6549606128865726</v>
      </c>
      <c r="I42" s="34">
        <f t="shared" si="1"/>
        <v>0.74610200000000004</v>
      </c>
      <c r="J42" s="33">
        <f t="shared" si="6"/>
        <v>0.17906448</v>
      </c>
      <c r="K42" s="33">
        <f t="shared" si="7"/>
        <v>1465136.0182771317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0.41853594185424403</v>
      </c>
      <c r="P42" s="43">
        <v>0.42652826691484086</v>
      </c>
      <c r="Q42" s="38">
        <f t="shared" si="10"/>
        <v>-3.9067610206119208E-2</v>
      </c>
      <c r="R42" s="45">
        <f t="shared" si="11"/>
        <v>22.199860356776998</v>
      </c>
      <c r="S42" s="45">
        <f t="shared" si="11"/>
        <v>23.980343042781008</v>
      </c>
      <c r="T42" s="45">
        <f t="shared" si="11"/>
        <v>24.438269537249848</v>
      </c>
      <c r="U42" s="45">
        <f t="shared" si="11"/>
        <v>-2.2384091804728508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9.862059761753402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1477864.7575453569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0.40921414742726536</v>
      </c>
      <c r="P43" s="43">
        <v>0.41758171158991764</v>
      </c>
      <c r="Q43" s="38">
        <f t="shared" si="10"/>
        <v>-3.8897903534108047E-2</v>
      </c>
      <c r="R43" s="45">
        <f t="shared" si="11"/>
        <v>21.696983971540053</v>
      </c>
      <c r="S43" s="45">
        <f t="shared" si="11"/>
        <v>23.44624356462656</v>
      </c>
      <c r="T43" s="45">
        <f t="shared" si="11"/>
        <v>23.925669675951454</v>
      </c>
      <c r="U43" s="45">
        <f t="shared" si="11"/>
        <v>-2.2286857044114003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10.069980591383013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1458062.0511930997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0.40027654799623397</v>
      </c>
      <c r="P44" s="43">
        <v>0.40857087919542717</v>
      </c>
      <c r="Q44" s="38">
        <f t="shared" si="10"/>
        <v>-3.8293078938214431E-2</v>
      </c>
      <c r="R44" s="45">
        <f t="shared" si="11"/>
        <v>21.2153552021264</v>
      </c>
      <c r="S44" s="45">
        <f t="shared" si="11"/>
        <v>22.934156838249937</v>
      </c>
      <c r="T44" s="45">
        <f t="shared" si="11"/>
        <v>23.409387009847389</v>
      </c>
      <c r="U44" s="45">
        <f t="shared" si="11"/>
        <v>-2.1940318077209904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10.278673238103062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1436262.7744589492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0.39170121492829441</v>
      </c>
      <c r="P45" s="43">
        <v>0.39991697521138142</v>
      </c>
      <c r="Q45" s="38">
        <f t="shared" si="10"/>
        <v>-3.7696242778849698E-2</v>
      </c>
      <c r="R45" s="45">
        <f t="shared" si="11"/>
        <v>20.753719220521525</v>
      </c>
      <c r="S45" s="45">
        <f t="shared" si="11"/>
        <v>22.442826445538028</v>
      </c>
      <c r="T45" s="45">
        <f t="shared" si="11"/>
        <v>22.913554835250117</v>
      </c>
      <c r="U45" s="45">
        <f t="shared" si="11"/>
        <v>-2.159835614728594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10.488091629033001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1412449.0050026583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0.38346774806799311</v>
      </c>
      <c r="P46" s="43">
        <v>0.3916024838333127</v>
      </c>
      <c r="Q46" s="38">
        <f t="shared" si="10"/>
        <v>-3.7110180754695077E-2</v>
      </c>
      <c r="R46" s="45">
        <f t="shared" si="11"/>
        <v>20.310912836277229</v>
      </c>
      <c r="S46" s="45">
        <f t="shared" si="11"/>
        <v>21.971083543681932</v>
      </c>
      <c r="T46" s="45">
        <f t="shared" si="11"/>
        <v>22.437169570488869</v>
      </c>
      <c r="U46" s="45">
        <f t="shared" si="11"/>
        <v>-2.1262567342116401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10.698193144672544</v>
      </c>
      <c r="I47" s="34">
        <f t="shared" si="1"/>
        <v>0.6372544</v>
      </c>
      <c r="J47" s="33">
        <f t="shared" si="6"/>
        <v>0.15294105599999999</v>
      </c>
      <c r="K47" s="33">
        <f t="shared" si="7"/>
        <v>1386604.2007103218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0.37555715598880968</v>
      </c>
      <c r="P47" s="43">
        <v>0.38360974129474312</v>
      </c>
      <c r="Q47" s="38">
        <f t="shared" si="10"/>
        <v>-3.6536065158945252E-2</v>
      </c>
      <c r="R47" s="45">
        <f t="shared" si="11"/>
        <v>19.885856822671617</v>
      </c>
      <c r="S47" s="45">
        <f t="shared" si="11"/>
        <v>21.517840004095103</v>
      </c>
      <c r="T47" s="45">
        <f t="shared" si="11"/>
        <v>21.979219156294153</v>
      </c>
      <c r="U47" s="45">
        <f t="shared" si="11"/>
        <v>-2.0933623336225362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10.908938315018361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1358713.0744642857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0.36795174593948488</v>
      </c>
      <c r="P48" s="43">
        <v>0.37592473930384018</v>
      </c>
      <c r="Q48" s="38">
        <f t="shared" si="10"/>
        <v>-3.597738018822394E-2</v>
      </c>
      <c r="R48" s="45">
        <f t="shared" si="11"/>
        <v>19.477548933942966</v>
      </c>
      <c r="S48" s="45">
        <f t="shared" si="11"/>
        <v>21.08208210680241</v>
      </c>
      <c r="T48" s="45">
        <f t="shared" si="11"/>
        <v>21.538900976665779</v>
      </c>
      <c r="U48" s="45">
        <f t="shared" si="11"/>
        <v>-2.0613520427228149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11.120290545640573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1108029.6703412426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0.36063502279264814</v>
      </c>
      <c r="P49" s="43">
        <v>0.36664341320394889</v>
      </c>
      <c r="Q49" s="38">
        <f t="shared" si="10"/>
        <v>-3.3546320987464573E-2</v>
      </c>
      <c r="R49" s="45">
        <f t="shared" si="11"/>
        <v>19.085057552084535</v>
      </c>
      <c r="S49" s="45">
        <f t="shared" si="11"/>
        <v>20.662864750622987</v>
      </c>
      <c r="T49" s="45">
        <f t="shared" si="11"/>
        <v>21.00712016285739</v>
      </c>
      <c r="U49" s="45">
        <f t="shared" si="11"/>
        <v>-1.9220626107728562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11.332215870538343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846859.48832003598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0.35359159631894643</v>
      </c>
      <c r="P50" s="43">
        <v>0.3576644869649015</v>
      </c>
      <c r="Q50" s="38">
        <f t="shared" si="10"/>
        <v>-3.1156739534795475E-2</v>
      </c>
      <c r="R50" s="45">
        <f t="shared" si="11"/>
        <v>18.707515906068526</v>
      </c>
      <c r="S50" s="45">
        <f t="shared" si="11"/>
        <v>20.259306140369166</v>
      </c>
      <c r="T50" s="45">
        <f t="shared" si="11"/>
        <v>20.492665584800701</v>
      </c>
      <c r="U50" s="45">
        <f t="shared" si="11"/>
        <v>-1.7851496787321766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11.544682728941909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575158.12855080829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0.3468070961361357</v>
      </c>
      <c r="P51" s="43">
        <v>0.3489983783596407</v>
      </c>
      <c r="Q51" s="38">
        <f t="shared" si="10"/>
        <v>-2.8833141640588755E-2</v>
      </c>
      <c r="R51" s="45">
        <f t="shared" si="11"/>
        <v>18.344116810808607</v>
      </c>
      <c r="S51" s="45">
        <f t="shared" si="11"/>
        <v>19.870582913788375</v>
      </c>
      <c r="T51" s="45">
        <f t="shared" si="11"/>
        <v>19.996134136917256</v>
      </c>
      <c r="U51" s="45">
        <f t="shared" si="11"/>
        <v>-1.6520173261086459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11.757661763539916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292884.39079827396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0.3402680937155399</v>
      </c>
      <c r="P52" s="43">
        <v>0.3406996513895425</v>
      </c>
      <c r="Q52" s="38">
        <f t="shared" si="10"/>
        <v>-2.6643222967575153E-2</v>
      </c>
      <c r="R52" s="45">
        <f t="shared" si="11"/>
        <v>17.99410787753116</v>
      </c>
      <c r="S52" s="45">
        <f t="shared" si="11"/>
        <v>19.495925672862406</v>
      </c>
      <c r="T52" s="45">
        <f t="shared" si="11"/>
        <v>19.52065210619924</v>
      </c>
      <c r="U52" s="45">
        <f t="shared" si="11"/>
        <v>-1.5265442286680768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11.864334729965245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147770.81189680705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0.33708669756510201</v>
      </c>
      <c r="P53" s="43">
        <v>0.33676754791551478</v>
      </c>
      <c r="Q53" s="38">
        <f t="shared" si="10"/>
        <v>-2.5681746250357018E-2</v>
      </c>
      <c r="R53" s="45">
        <f t="shared" si="11"/>
        <v>17.823903501857338</v>
      </c>
      <c r="S53" s="45">
        <f t="shared" si="11"/>
        <v>19.31364510048315</v>
      </c>
      <c r="T53" s="45">
        <f t="shared" si="11"/>
        <v>19.29535917252872</v>
      </c>
      <c r="U53" s="45">
        <f t="shared" si="11"/>
        <v>-1.4714556706713844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11.971125637888779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0.33396203086508586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19.134614886187151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-7.3462041296389041E-3</v>
      </c>
      <c r="G57" s="32">
        <f t="shared" ref="G57:G98" si="37">2*(1+2*L13)*((0.044/(K13^(1/6)))-(5/(K13^(2/3))))</f>
        <v>1.1698166717264924E-2</v>
      </c>
      <c r="H57" s="32">
        <f>G57/F57</f>
        <v>-1.5924097004148912</v>
      </c>
      <c r="I57" s="32">
        <f t="shared" ref="I57:I98" si="38">($B$2*$B$6)/(2*G13*TAN(O13))-0.5</f>
        <v>5.2643901900730157</v>
      </c>
      <c r="J57" s="30">
        <f t="shared" ref="J57:J98" si="39">(2/PI())*ACOS((COSH((G13*I57)/$B$6))/COSH(I57))</f>
        <v>0.98941357080285375</v>
      </c>
      <c r="K57" s="4">
        <f t="shared" ref="K57:K98" si="40">(($B$2*J13*F57*COS(P13))/(8*PI()*J57*G13*(SIN(P13)^2)))*(1-H57*TAN(P13))</f>
        <v>-1.6186283940836529E-2</v>
      </c>
      <c r="L57" s="31">
        <f>K57/(1-K57)</f>
        <v>-1.592846134280131E-2</v>
      </c>
      <c r="M57" s="4">
        <f t="shared" ref="M57:M98" si="41">(($B$2*J13*F57)/(8*PI()*J57*G13*COS(P13)))*(1+H57*_xlfn.COT(P13))</f>
        <v>-8.4182442884456156E-4</v>
      </c>
      <c r="N57" s="4">
        <f t="shared" ref="N57:N98" si="42">M57/(1+M57)</f>
        <v>-8.425336942905399E-4</v>
      </c>
      <c r="O57" s="46">
        <f t="shared" ref="O57:O98" si="43">TAN(P13)-((1+L57)/(1-N57))*TAN(O13)</f>
        <v>-2.7613695996464571E-8</v>
      </c>
      <c r="P57" s="31">
        <f>ABS(O57)</f>
        <v>2.7613695996464571E-8</v>
      </c>
      <c r="Q57" s="4">
        <f t="shared" ref="Q57:Q98" si="44">0.5*$B$9*(H13^2)*J13*F57</f>
        <v>-9.8083609301939436</v>
      </c>
      <c r="R57" s="32">
        <f t="shared" ref="R57:R98" si="45">0.5*$B$9*(H13^2)*J13*G57</f>
        <v>15.61892909041126</v>
      </c>
      <c r="S57" s="32">
        <f t="shared" ref="S57:S98" si="46">$B$2*(Q57*COS(P13)-R57*SIN(P13))</f>
        <v>-73.738885098182763</v>
      </c>
      <c r="T57" s="32">
        <f t="shared" ref="T57:T98" si="47">$B$2*(Q57*SIN(P13)+R57*COS(P13))*G13</f>
        <v>-5.3960335133732343E-2</v>
      </c>
    </row>
    <row r="58" spans="1:32">
      <c r="F58" s="32">
        <f t="shared" si="36"/>
        <v>-5.8319583763721356E-3</v>
      </c>
      <c r="G58" s="32">
        <f t="shared" si="37"/>
        <v>1.1488604762615338E-2</v>
      </c>
      <c r="H58" s="32">
        <f t="shared" ref="H58:H98" si="48">G58/F58</f>
        <v>-1.9699394304940172</v>
      </c>
      <c r="I58" s="32">
        <f t="shared" si="38"/>
        <v>5.2643901900730157</v>
      </c>
      <c r="J58" s="30">
        <f t="shared" si="39"/>
        <v>0.98848046475803897</v>
      </c>
      <c r="K58" s="4">
        <f t="shared" si="40"/>
        <v>-1.4751696581565717E-2</v>
      </c>
      <c r="L58" s="31">
        <f t="shared" ref="L58:L98" si="49">K58/(1-K58)</f>
        <v>-1.4537247517062885E-2</v>
      </c>
      <c r="M58" s="4">
        <f t="shared" si="41"/>
        <v>2.3278876037335656E-3</v>
      </c>
      <c r="N58" s="4">
        <f t="shared" si="42"/>
        <v>2.3224811287041501E-3</v>
      </c>
      <c r="O58" s="46">
        <f t="shared" si="43"/>
        <v>-1.8210654917361069E-7</v>
      </c>
      <c r="P58" s="31">
        <f t="shared" ref="P58:P98" si="50">ABS(O58)</f>
        <v>1.8210654917361069E-7</v>
      </c>
      <c r="Q58" s="4">
        <f t="shared" si="44"/>
        <v>-8.4120933898955261</v>
      </c>
      <c r="R58" s="32">
        <f t="shared" si="45"/>
        <v>16.571314461753278</v>
      </c>
      <c r="S58" s="32">
        <f t="shared" si="46"/>
        <v>-73.958212248010113</v>
      </c>
      <c r="T58" s="32">
        <f t="shared" si="47"/>
        <v>0.19779096380236702</v>
      </c>
    </row>
    <row r="59" spans="1:32">
      <c r="F59" s="32">
        <f t="shared" si="36"/>
        <v>-3.8436334535667401E-3</v>
      </c>
      <c r="G59" s="32">
        <f t="shared" si="37"/>
        <v>1.1278486290340313E-2</v>
      </c>
      <c r="H59" s="32">
        <f t="shared" si="48"/>
        <v>-2.9343293075655597</v>
      </c>
      <c r="I59" s="32">
        <f t="shared" si="38"/>
        <v>5.2643901900730148</v>
      </c>
      <c r="J59" s="30">
        <f t="shared" si="39"/>
        <v>0.98741949816065544</v>
      </c>
      <c r="K59" s="4">
        <f t="shared" si="40"/>
        <v>-1.305280617395573E-2</v>
      </c>
      <c r="L59" s="31">
        <f t="shared" si="49"/>
        <v>-1.2884625652687227E-2</v>
      </c>
      <c r="M59" s="4">
        <f t="shared" si="41"/>
        <v>5.3903346164186098E-3</v>
      </c>
      <c r="N59" s="4">
        <f t="shared" si="42"/>
        <v>5.3614346894185691E-3</v>
      </c>
      <c r="O59" s="46">
        <f t="shared" si="43"/>
        <v>-4.2802623001492179E-8</v>
      </c>
      <c r="P59" s="31">
        <f t="shared" si="50"/>
        <v>4.2802623001492179E-8</v>
      </c>
      <c r="Q59" s="4">
        <f t="shared" si="44"/>
        <v>-5.9975853114116671</v>
      </c>
      <c r="R59" s="32">
        <f t="shared" si="45"/>
        <v>17.598890353899968</v>
      </c>
      <c r="S59" s="32">
        <f t="shared" si="46"/>
        <v>-71.46948818623963</v>
      </c>
      <c r="T59" s="32">
        <f t="shared" si="47"/>
        <v>0.59245723037648157</v>
      </c>
    </row>
    <row r="60" spans="1:32">
      <c r="F60" s="32">
        <f t="shared" si="36"/>
        <v>-1.4249457512582719E-3</v>
      </c>
      <c r="G60" s="32">
        <f t="shared" si="37"/>
        <v>1.1068100178263965E-2</v>
      </c>
      <c r="H60" s="32">
        <f t="shared" si="48"/>
        <v>-7.7673835431913707</v>
      </c>
      <c r="I60" s="32">
        <f t="shared" si="38"/>
        <v>5.2643901900730139</v>
      </c>
      <c r="J60" s="30">
        <f t="shared" si="39"/>
        <v>0.98621888301436589</v>
      </c>
      <c r="K60" s="4">
        <f t="shared" si="40"/>
        <v>-1.1037525005888733E-2</v>
      </c>
      <c r="L60" s="31">
        <f t="shared" si="49"/>
        <v>-1.0917028035951926E-2</v>
      </c>
      <c r="M60" s="4">
        <f t="shared" si="41"/>
        <v>8.3395897716980905E-3</v>
      </c>
      <c r="N60" s="4">
        <f t="shared" si="42"/>
        <v>8.2706162252206006E-3</v>
      </c>
      <c r="O60" s="46">
        <f t="shared" si="43"/>
        <v>-3.4446011689670542E-6</v>
      </c>
      <c r="P60" s="31">
        <f t="shared" si="50"/>
        <v>3.4446011689670542E-6</v>
      </c>
      <c r="Q60" s="4">
        <f t="shared" si="44"/>
        <v>-2.4076394192784183</v>
      </c>
      <c r="R60" s="32">
        <f t="shared" si="45"/>
        <v>18.701058803242017</v>
      </c>
      <c r="S60" s="32">
        <f t="shared" si="46"/>
        <v>-65.588937964303483</v>
      </c>
      <c r="T60" s="32">
        <f t="shared" si="47"/>
        <v>1.1617601700215778</v>
      </c>
    </row>
    <row r="61" spans="1:32">
      <c r="F61" s="32">
        <f t="shared" si="36"/>
        <v>1.3706157973267595E-3</v>
      </c>
      <c r="G61" s="32">
        <f t="shared" si="37"/>
        <v>1.0857723347044507E-2</v>
      </c>
      <c r="H61" s="32">
        <f t="shared" si="48"/>
        <v>7.9217847687304817</v>
      </c>
      <c r="I61" s="32">
        <f t="shared" si="38"/>
        <v>5.2643901900730148</v>
      </c>
      <c r="J61" s="30">
        <f t="shared" si="39"/>
        <v>0.9848652759509946</v>
      </c>
      <c r="K61" s="4">
        <f t="shared" si="40"/>
        <v>-8.6726499892592762E-3</v>
      </c>
      <c r="L61" s="31">
        <f t="shared" si="49"/>
        <v>-8.5980818349259552E-3</v>
      </c>
      <c r="M61" s="4">
        <f t="shared" si="41"/>
        <v>1.1167443347580061E-2</v>
      </c>
      <c r="N61" s="4">
        <f t="shared" si="42"/>
        <v>1.104410888725711E-2</v>
      </c>
      <c r="O61" s="46">
        <f t="shared" si="43"/>
        <v>-1.3887544234592042E-6</v>
      </c>
      <c r="P61" s="31">
        <f t="shared" si="50"/>
        <v>1.3887544234592042E-6</v>
      </c>
      <c r="Q61" s="4">
        <f t="shared" si="44"/>
        <v>2.5091414696421062</v>
      </c>
      <c r="R61" s="32">
        <f t="shared" si="45"/>
        <v>19.876878676800853</v>
      </c>
      <c r="S61" s="32">
        <f t="shared" si="46"/>
        <v>-55.639139023159878</v>
      </c>
      <c r="T61" s="32">
        <f t="shared" si="47"/>
        <v>1.9378969334266669</v>
      </c>
    </row>
    <row r="62" spans="1:32">
      <c r="F62" s="32">
        <f t="shared" si="36"/>
        <v>4.4936326349157519E-3</v>
      </c>
      <c r="G62" s="32">
        <f t="shared" si="37"/>
        <v>1.0647615606153089E-2</v>
      </c>
      <c r="H62" s="32">
        <f t="shared" si="48"/>
        <v>2.3694895580516704</v>
      </c>
      <c r="I62" s="32">
        <f t="shared" si="38"/>
        <v>5.2643901900730139</v>
      </c>
      <c r="J62" s="30">
        <f t="shared" si="39"/>
        <v>0.98334362799689845</v>
      </c>
      <c r="K62" s="4">
        <f t="shared" si="40"/>
        <v>-5.9331596118542326E-3</v>
      </c>
      <c r="L62" s="31">
        <f t="shared" si="49"/>
        <v>-5.8981648583327157E-3</v>
      </c>
      <c r="M62" s="4">
        <f t="shared" si="41"/>
        <v>1.3875720366245349E-2</v>
      </c>
      <c r="N62" s="4">
        <f t="shared" si="42"/>
        <v>1.3685819758296393E-2</v>
      </c>
      <c r="O62" s="46">
        <f t="shared" si="43"/>
        <v>-2.684414687648129E-6</v>
      </c>
      <c r="P62" s="31">
        <f t="shared" si="50"/>
        <v>2.684414687648129E-6</v>
      </c>
      <c r="Q62" s="4">
        <f t="shared" si="44"/>
        <v>8.9154555864399772</v>
      </c>
      <c r="R62" s="32">
        <f t="shared" si="45"/>
        <v>21.125078917342957</v>
      </c>
      <c r="S62" s="32">
        <f t="shared" si="46"/>
        <v>-40.91382513048363</v>
      </c>
      <c r="T62" s="32">
        <f t="shared" si="47"/>
        <v>2.9550996046545293</v>
      </c>
    </row>
    <row r="63" spans="1:32">
      <c r="F63" s="32">
        <f t="shared" si="36"/>
        <v>4.2730035700168879E-3</v>
      </c>
      <c r="G63" s="32">
        <f t="shared" si="37"/>
        <v>1.0479849658850215E-2</v>
      </c>
      <c r="H63" s="32">
        <f t="shared" si="48"/>
        <v>2.452572174848147</v>
      </c>
      <c r="I63" s="32">
        <f t="shared" si="38"/>
        <v>5.2643901900730148</v>
      </c>
      <c r="J63" s="30">
        <f t="shared" si="39"/>
        <v>0.98163701460285557</v>
      </c>
      <c r="K63" s="4">
        <f t="shared" si="40"/>
        <v>-5.6733244191708911E-3</v>
      </c>
      <c r="L63" s="31">
        <f t="shared" si="49"/>
        <v>-5.641319384152437E-3</v>
      </c>
      <c r="M63" s="4">
        <f t="shared" si="41"/>
        <v>1.3084328021844609E-2</v>
      </c>
      <c r="N63" s="4">
        <f t="shared" si="42"/>
        <v>1.2915339483528639E-2</v>
      </c>
      <c r="O63" s="46">
        <f t="shared" si="43"/>
        <v>-2.9612257090860794E-9</v>
      </c>
      <c r="P63" s="31">
        <f t="shared" si="50"/>
        <v>2.9612257090860794E-9</v>
      </c>
      <c r="Q63" s="4">
        <f t="shared" si="44"/>
        <v>9.18692339891156</v>
      </c>
      <c r="R63" s="32">
        <f t="shared" si="45"/>
        <v>22.531592700631855</v>
      </c>
      <c r="S63" s="32">
        <f t="shared" si="46"/>
        <v>-41.658854682438516</v>
      </c>
      <c r="T63" s="32">
        <f t="shared" si="47"/>
        <v>3.3778241981506132</v>
      </c>
    </row>
    <row r="64" spans="1:32">
      <c r="F64" s="32">
        <f t="shared" si="36"/>
        <v>4.2076703761577509E-3</v>
      </c>
      <c r="G64" s="32">
        <f t="shared" si="37"/>
        <v>1.0312428843164335E-2</v>
      </c>
      <c r="H64" s="32">
        <f t="shared" si="48"/>
        <v>2.450864236323846</v>
      </c>
      <c r="I64" s="32">
        <f t="shared" si="38"/>
        <v>5.2643901900730148</v>
      </c>
      <c r="J64" s="30">
        <f t="shared" si="39"/>
        <v>0.97972644374906548</v>
      </c>
      <c r="K64" s="4">
        <f t="shared" si="40"/>
        <v>-5.3317088795237378E-3</v>
      </c>
      <c r="L64" s="31">
        <f t="shared" si="49"/>
        <v>-5.3034325212581905E-3</v>
      </c>
      <c r="M64" s="4">
        <f t="shared" si="41"/>
        <v>1.2549673648778245E-2</v>
      </c>
      <c r="N64" s="4">
        <f t="shared" si="42"/>
        <v>1.2394131345235447E-2</v>
      </c>
      <c r="O64" s="46">
        <f t="shared" si="43"/>
        <v>-4.7140029284520324E-6</v>
      </c>
      <c r="P64" s="31">
        <f t="shared" si="50"/>
        <v>4.7140029284520324E-6</v>
      </c>
      <c r="Q64" s="4">
        <f t="shared" si="44"/>
        <v>9.801007569655841</v>
      </c>
      <c r="R64" s="32">
        <f t="shared" si="45"/>
        <v>24.020938932408793</v>
      </c>
      <c r="S64" s="32">
        <f t="shared" si="46"/>
        <v>-41.526971945869846</v>
      </c>
      <c r="T64" s="32">
        <f t="shared" si="47"/>
        <v>3.8801968437360692</v>
      </c>
    </row>
    <row r="65" spans="6:20">
      <c r="F65" s="32">
        <f t="shared" si="36"/>
        <v>4.2681163694704722E-3</v>
      </c>
      <c r="G65" s="32">
        <f t="shared" si="37"/>
        <v>1.0145539165904839E-2</v>
      </c>
      <c r="H65" s="32">
        <f t="shared" si="48"/>
        <v>2.3770530809504509</v>
      </c>
      <c r="I65" s="32">
        <f t="shared" si="38"/>
        <v>5.2643901900730139</v>
      </c>
      <c r="J65" s="30">
        <f t="shared" si="39"/>
        <v>0.97759063958038828</v>
      </c>
      <c r="K65" s="4">
        <f t="shared" si="40"/>
        <v>-4.9076460173459423E-3</v>
      </c>
      <c r="L65" s="31">
        <f t="shared" si="49"/>
        <v>-4.8836786512630745E-3</v>
      </c>
      <c r="M65" s="4">
        <f t="shared" si="41"/>
        <v>1.2197980077043587E-2</v>
      </c>
      <c r="N65" s="4">
        <f t="shared" si="42"/>
        <v>1.2050982433412027E-2</v>
      </c>
      <c r="O65" s="46">
        <f t="shared" si="43"/>
        <v>-7.4305690600517948E-8</v>
      </c>
      <c r="P65" s="31">
        <f t="shared" si="50"/>
        <v>7.4305690600517948E-8</v>
      </c>
      <c r="Q65" s="4">
        <f t="shared" si="44"/>
        <v>10.766450272450374</v>
      </c>
      <c r="R65" s="32">
        <f t="shared" si="45"/>
        <v>25.592423791027983</v>
      </c>
      <c r="S65" s="32">
        <f t="shared" si="46"/>
        <v>-40.404116309020637</v>
      </c>
      <c r="T65" s="32">
        <f t="shared" si="47"/>
        <v>4.4690029586729043</v>
      </c>
    </row>
    <row r="66" spans="6:20">
      <c r="F66" s="32">
        <f t="shared" si="36"/>
        <v>4.4393013385037941E-3</v>
      </c>
      <c r="G66" s="32">
        <f t="shared" si="37"/>
        <v>9.9793457800621734E-3</v>
      </c>
      <c r="H66" s="32">
        <f t="shared" si="48"/>
        <v>2.2479541304185435</v>
      </c>
      <c r="I66" s="32">
        <f t="shared" si="38"/>
        <v>5.2643901900730157</v>
      </c>
      <c r="J66" s="30">
        <f t="shared" si="39"/>
        <v>0.97520579859964029</v>
      </c>
      <c r="K66" s="4">
        <f t="shared" si="40"/>
        <v>-4.3923601273954923E-3</v>
      </c>
      <c r="L66" s="31">
        <f t="shared" si="49"/>
        <v>-4.3731516703675172E-3</v>
      </c>
      <c r="M66" s="4">
        <f t="shared" si="41"/>
        <v>1.1985631098188126E-2</v>
      </c>
      <c r="N66" s="4">
        <f t="shared" si="42"/>
        <v>1.1843677152986393E-2</v>
      </c>
      <c r="O66" s="46">
        <f t="shared" si="43"/>
        <v>-1.4076825261000181E-9</v>
      </c>
      <c r="P66" s="31">
        <f t="shared" si="50"/>
        <v>1.4076825261000181E-9</v>
      </c>
      <c r="Q66" s="4">
        <f t="shared" si="44"/>
        <v>12.119965439267551</v>
      </c>
      <c r="R66" s="32">
        <f t="shared" si="45"/>
        <v>27.245126369731491</v>
      </c>
      <c r="S66" s="32">
        <f t="shared" si="46"/>
        <v>-38.105036004517629</v>
      </c>
      <c r="T66" s="32">
        <f t="shared" si="47"/>
        <v>5.1540213302557509</v>
      </c>
    </row>
    <row r="67" spans="6:20">
      <c r="F67" s="32">
        <f t="shared" si="36"/>
        <v>4.6987011558314983E-3</v>
      </c>
      <c r="G67" s="32">
        <f t="shared" si="37"/>
        <v>9.8139934749414751E-3</v>
      </c>
      <c r="H67" s="32">
        <f t="shared" si="48"/>
        <v>2.0886609191481464</v>
      </c>
      <c r="I67" s="32">
        <f t="shared" si="38"/>
        <v>5.2643901900730148</v>
      </c>
      <c r="J67" s="30">
        <f t="shared" si="39"/>
        <v>0.9725453149276424</v>
      </c>
      <c r="K67" s="4">
        <f t="shared" si="40"/>
        <v>-3.7869711498495049E-3</v>
      </c>
      <c r="L67" s="31">
        <f t="shared" si="49"/>
        <v>-3.7726841039901981E-3</v>
      </c>
      <c r="M67" s="4">
        <f t="shared" si="41"/>
        <v>1.1874072127641843E-2</v>
      </c>
      <c r="N67" s="4">
        <f t="shared" si="42"/>
        <v>1.173473306087835E-2</v>
      </c>
      <c r="O67" s="46">
        <f t="shared" si="43"/>
        <v>-7.5418309375407944E-8</v>
      </c>
      <c r="P67" s="31">
        <f t="shared" si="50"/>
        <v>7.5418309375407944E-8</v>
      </c>
      <c r="Q67" s="4">
        <f t="shared" si="44"/>
        <v>13.873916184153114</v>
      </c>
      <c r="R67" s="32">
        <f t="shared" si="45"/>
        <v>28.977906529377584</v>
      </c>
      <c r="S67" s="32">
        <f t="shared" si="46"/>
        <v>-34.520299151621693</v>
      </c>
      <c r="T67" s="32">
        <f t="shared" si="47"/>
        <v>5.9418538334301054</v>
      </c>
    </row>
    <row r="68" spans="6:20">
      <c r="F68" s="32">
        <f t="shared" si="36"/>
        <v>4.6386135239409841E-3</v>
      </c>
      <c r="G68" s="32">
        <f t="shared" si="37"/>
        <v>9.6832558476424701E-3</v>
      </c>
      <c r="H68" s="32">
        <f t="shared" si="48"/>
        <v>2.0875323623459665</v>
      </c>
      <c r="I68" s="32">
        <f t="shared" si="38"/>
        <v>5.2643901900730148</v>
      </c>
      <c r="J68" s="30">
        <f t="shared" si="39"/>
        <v>0.96957947049951654</v>
      </c>
      <c r="K68" s="4">
        <f t="shared" si="40"/>
        <v>-3.5054531403879712E-3</v>
      </c>
      <c r="L68" s="31">
        <f t="shared" si="49"/>
        <v>-3.493207863911395E-3</v>
      </c>
      <c r="M68" s="4">
        <f t="shared" si="41"/>
        <v>1.1545677887115819E-2</v>
      </c>
      <c r="N68" s="4">
        <f t="shared" si="42"/>
        <v>1.1413896712239491E-2</v>
      </c>
      <c r="O68" s="46">
        <f t="shared" si="43"/>
        <v>-1.2394991888431406E-7</v>
      </c>
      <c r="P68" s="31">
        <f t="shared" si="50"/>
        <v>1.2394991888431406E-7</v>
      </c>
      <c r="Q68" s="4">
        <f t="shared" si="44"/>
        <v>14.744033479085866</v>
      </c>
      <c r="R68" s="32">
        <f t="shared" si="45"/>
        <v>30.778647039104136</v>
      </c>
      <c r="S68" s="32">
        <f t="shared" si="46"/>
        <v>-33.460506499033954</v>
      </c>
      <c r="T68" s="32">
        <f t="shared" si="47"/>
        <v>6.6702987554026683</v>
      </c>
    </row>
    <row r="69" spans="6:20">
      <c r="F69" s="32">
        <f t="shared" si="36"/>
        <v>4.6328585008499155E-3</v>
      </c>
      <c r="G69" s="32">
        <f t="shared" si="37"/>
        <v>9.5532066311249629E-3</v>
      </c>
      <c r="H69" s="32">
        <f t="shared" si="48"/>
        <v>2.0620544809154846</v>
      </c>
      <c r="I69" s="32">
        <f t="shared" si="38"/>
        <v>5.264390190073013</v>
      </c>
      <c r="J69" s="30">
        <f t="shared" si="39"/>
        <v>0.96627508526896955</v>
      </c>
      <c r="K69" s="4">
        <f t="shared" si="40"/>
        <v>-3.1795593549162455E-3</v>
      </c>
      <c r="L69" s="31">
        <f t="shared" si="49"/>
        <v>-3.1694817994106926E-3</v>
      </c>
      <c r="M69" s="4">
        <f t="shared" si="41"/>
        <v>1.1297460606499955E-2</v>
      </c>
      <c r="N69" s="4">
        <f t="shared" si="42"/>
        <v>1.1171253806693621E-2</v>
      </c>
      <c r="O69" s="46">
        <f t="shared" si="43"/>
        <v>-5.1371976950154163E-7</v>
      </c>
      <c r="P69" s="31">
        <f t="shared" si="50"/>
        <v>5.1371976950154163E-7</v>
      </c>
      <c r="Q69" s="4">
        <f t="shared" si="44"/>
        <v>15.839536659983374</v>
      </c>
      <c r="R69" s="32">
        <f t="shared" si="45"/>
        <v>32.661987545343806</v>
      </c>
      <c r="S69" s="32">
        <f t="shared" si="46"/>
        <v>-31.700952028926082</v>
      </c>
      <c r="T69" s="32">
        <f t="shared" si="47"/>
        <v>7.4816298196108271</v>
      </c>
    </row>
    <row r="70" spans="6:20">
      <c r="F70" s="32">
        <f t="shared" si="36"/>
        <v>4.6684942741339339E-3</v>
      </c>
      <c r="G70" s="32">
        <f t="shared" si="37"/>
        <v>9.4239298321967049E-3</v>
      </c>
      <c r="H70" s="32">
        <f t="shared" si="48"/>
        <v>2.0186229818060482</v>
      </c>
      <c r="I70" s="32">
        <f t="shared" si="38"/>
        <v>5.2643901900730139</v>
      </c>
      <c r="J70" s="30">
        <f t="shared" si="39"/>
        <v>0.96259512148334525</v>
      </c>
      <c r="K70" s="4">
        <f t="shared" si="40"/>
        <v>-2.813191959273412E-3</v>
      </c>
      <c r="L70" s="31">
        <f t="shared" si="49"/>
        <v>-2.8053001115562336E-3</v>
      </c>
      <c r="M70" s="4">
        <f t="shared" si="41"/>
        <v>1.1110265762143813E-2</v>
      </c>
      <c r="N70" s="4">
        <f t="shared" si="42"/>
        <v>1.0988184116367601E-2</v>
      </c>
      <c r="O70" s="46">
        <f t="shared" si="43"/>
        <v>-9.8322831554309431E-7</v>
      </c>
      <c r="P70" s="31">
        <f t="shared" si="50"/>
        <v>9.8322831554309431E-7</v>
      </c>
      <c r="Q70" s="4">
        <f t="shared" si="44"/>
        <v>17.153818508197602</v>
      </c>
      <c r="R70" s="32">
        <f t="shared" si="45"/>
        <v>34.627092266377623</v>
      </c>
      <c r="S70" s="32">
        <f t="shared" si="46"/>
        <v>-29.227883390026768</v>
      </c>
      <c r="T70" s="32">
        <f t="shared" si="47"/>
        <v>8.3784717646171281</v>
      </c>
    </row>
    <row r="71" spans="6:20">
      <c r="F71" s="32">
        <f t="shared" si="36"/>
        <v>4.7345026139884354E-3</v>
      </c>
      <c r="G71" s="32">
        <f t="shared" si="37"/>
        <v>9.2954967675547007E-3</v>
      </c>
      <c r="H71" s="32">
        <f t="shared" si="48"/>
        <v>1.9633523361230119</v>
      </c>
      <c r="I71" s="32">
        <f t="shared" si="38"/>
        <v>5.2643901900730148</v>
      </c>
      <c r="J71" s="30">
        <f t="shared" si="39"/>
        <v>0.95849823479937923</v>
      </c>
      <c r="K71" s="4">
        <f t="shared" si="40"/>
        <v>-2.4104749006848589E-3</v>
      </c>
      <c r="L71" s="31">
        <f t="shared" si="49"/>
        <v>-2.4046784835560302E-3</v>
      </c>
      <c r="M71" s="4">
        <f t="shared" si="41"/>
        <v>1.096983590776056E-2</v>
      </c>
      <c r="N71" s="4">
        <f t="shared" si="42"/>
        <v>1.0850804364415708E-2</v>
      </c>
      <c r="O71" s="46">
        <f t="shared" si="43"/>
        <v>-1.8351067129218634E-6</v>
      </c>
      <c r="P71" s="31">
        <f t="shared" si="50"/>
        <v>1.8351067129218634E-6</v>
      </c>
      <c r="Q71" s="4">
        <f t="shared" si="44"/>
        <v>18.678769385463834</v>
      </c>
      <c r="R71" s="32">
        <f t="shared" si="45"/>
        <v>36.673005508853407</v>
      </c>
      <c r="S71" s="32">
        <f t="shared" si="46"/>
        <v>-26.038708327251101</v>
      </c>
      <c r="T71" s="32">
        <f t="shared" si="47"/>
        <v>9.3629464957077406</v>
      </c>
    </row>
    <row r="72" spans="6:20">
      <c r="F72" s="32">
        <f t="shared" si="36"/>
        <v>4.8203247406460835E-3</v>
      </c>
      <c r="G72" s="32">
        <f t="shared" si="37"/>
        <v>9.1679672628188578E-3</v>
      </c>
      <c r="H72" s="32">
        <f t="shared" si="48"/>
        <v>1.9019397563638101</v>
      </c>
      <c r="I72" s="32">
        <f t="shared" si="38"/>
        <v>5.2643901900730139</v>
      </c>
      <c r="J72" s="30">
        <f t="shared" si="39"/>
        <v>0.95393826333188614</v>
      </c>
      <c r="K72" s="4">
        <f t="shared" si="40"/>
        <v>-1.9771574720481534E-3</v>
      </c>
      <c r="L72" s="31">
        <f t="shared" si="49"/>
        <v>-1.973256034135997E-3</v>
      </c>
      <c r="M72" s="4">
        <f t="shared" si="41"/>
        <v>1.0864799832460892E-2</v>
      </c>
      <c r="N72" s="4">
        <f t="shared" si="42"/>
        <v>1.0748024695549401E-2</v>
      </c>
      <c r="O72" s="46">
        <f t="shared" si="43"/>
        <v>-1.6983111351676072E-6</v>
      </c>
      <c r="P72" s="31">
        <f t="shared" si="50"/>
        <v>1.6983111351676072E-6</v>
      </c>
      <c r="Q72" s="4">
        <f t="shared" si="44"/>
        <v>20.399518285702591</v>
      </c>
      <c r="R72" s="32">
        <f t="shared" si="45"/>
        <v>38.798654838248275</v>
      </c>
      <c r="S72" s="32">
        <f t="shared" si="46"/>
        <v>-22.158573449071625</v>
      </c>
      <c r="T72" s="32">
        <f t="shared" si="47"/>
        <v>10.435966986436426</v>
      </c>
    </row>
    <row r="73" spans="6:20">
      <c r="F73" s="32">
        <f t="shared" si="36"/>
        <v>4.9793917038828918E-3</v>
      </c>
      <c r="G73" s="32">
        <f t="shared" si="37"/>
        <v>9.0690745671466975E-3</v>
      </c>
      <c r="H73" s="32">
        <f t="shared" si="48"/>
        <v>1.8213217811474245</v>
      </c>
      <c r="I73" s="32">
        <f t="shared" si="38"/>
        <v>5.2643901900730139</v>
      </c>
      <c r="J73" s="30">
        <f t="shared" si="39"/>
        <v>0.9488636435235045</v>
      </c>
      <c r="K73" s="4">
        <f t="shared" si="40"/>
        <v>-1.4544776877067208E-3</v>
      </c>
      <c r="L73" s="31">
        <f t="shared" si="49"/>
        <v>-1.4523652548491422E-3</v>
      </c>
      <c r="M73" s="4">
        <f t="shared" si="41"/>
        <v>1.0785981621460055E-2</v>
      </c>
      <c r="N73" s="4">
        <f t="shared" si="42"/>
        <v>1.0670885645008293E-2</v>
      </c>
      <c r="O73" s="46">
        <f t="shared" si="43"/>
        <v>-1.1788982723359709E-7</v>
      </c>
      <c r="P73" s="31">
        <f t="shared" si="50"/>
        <v>1.1788982723359709E-7</v>
      </c>
      <c r="Q73" s="4">
        <f t="shared" si="44"/>
        <v>22.454053363257483</v>
      </c>
      <c r="R73" s="32">
        <f t="shared" si="45"/>
        <v>40.896056465547431</v>
      </c>
      <c r="S73" s="32">
        <f t="shared" si="46"/>
        <v>-16.878023908608597</v>
      </c>
      <c r="T73" s="32">
        <f t="shared" si="47"/>
        <v>11.597318833979489</v>
      </c>
    </row>
    <row r="74" spans="6:20">
      <c r="F74" s="32">
        <f t="shared" si="36"/>
        <v>5.1449410114828087E-3</v>
      </c>
      <c r="G74" s="32">
        <f t="shared" si="37"/>
        <v>8.9708570727040499E-3</v>
      </c>
      <c r="H74" s="32">
        <f t="shared" si="48"/>
        <v>1.7436268079035924</v>
      </c>
      <c r="I74" s="32">
        <f t="shared" si="38"/>
        <v>5.2643901900730148</v>
      </c>
      <c r="J74" s="30">
        <f t="shared" si="39"/>
        <v>0.94321673879317747</v>
      </c>
      <c r="K74" s="4">
        <f t="shared" si="40"/>
        <v>-9.0756877093142361E-4</v>
      </c>
      <c r="L74" s="31">
        <f t="shared" si="49"/>
        <v>-9.0674583672683824E-4</v>
      </c>
      <c r="M74" s="4">
        <f t="shared" si="41"/>
        <v>1.0729613308456181E-2</v>
      </c>
      <c r="N74" s="4">
        <f t="shared" si="42"/>
        <v>1.0615710836189479E-2</v>
      </c>
      <c r="O74" s="46">
        <f t="shared" si="43"/>
        <v>-1.9899975001180792E-9</v>
      </c>
      <c r="P74" s="31">
        <f t="shared" si="50"/>
        <v>1.9899975001180792E-9</v>
      </c>
      <c r="Q74" s="4">
        <f t="shared" si="44"/>
        <v>24.699646741737791</v>
      </c>
      <c r="R74" s="32">
        <f t="shared" si="45"/>
        <v>43.066966204642632</v>
      </c>
      <c r="S74" s="32">
        <f t="shared" si="46"/>
        <v>-10.882290893989875</v>
      </c>
      <c r="T74" s="32">
        <f t="shared" si="47"/>
        <v>12.84919684974005</v>
      </c>
    </row>
    <row r="75" spans="6:20">
      <c r="F75" s="32">
        <f t="shared" si="36"/>
        <v>5.310845009044789E-3</v>
      </c>
      <c r="G75" s="32">
        <f t="shared" si="37"/>
        <v>8.8733430928282404E-3</v>
      </c>
      <c r="H75" s="32">
        <f t="shared" si="48"/>
        <v>1.6707968463994403</v>
      </c>
      <c r="I75" s="32">
        <f t="shared" si="38"/>
        <v>5.2643901900730148</v>
      </c>
      <c r="J75" s="30">
        <f t="shared" si="39"/>
        <v>0.93693306297892553</v>
      </c>
      <c r="K75" s="4">
        <f t="shared" si="40"/>
        <v>-3.4117316781990268E-4</v>
      </c>
      <c r="L75" s="31">
        <f t="shared" si="49"/>
        <v>-3.4105680838817829E-4</v>
      </c>
      <c r="M75" s="4">
        <f t="shared" si="41"/>
        <v>1.0691246167948771E-2</v>
      </c>
      <c r="N75" s="4">
        <f t="shared" si="42"/>
        <v>1.0578152535192913E-2</v>
      </c>
      <c r="O75" s="46">
        <f t="shared" si="43"/>
        <v>-1.107799318278424E-6</v>
      </c>
      <c r="P75" s="31">
        <f t="shared" si="50"/>
        <v>1.107799318278424E-6</v>
      </c>
      <c r="Q75" s="4">
        <f t="shared" si="44"/>
        <v>27.1190504218097</v>
      </c>
      <c r="R75" s="32">
        <f t="shared" si="45"/>
        <v>45.310423922107056</v>
      </c>
      <c r="S75" s="32">
        <f t="shared" si="46"/>
        <v>-4.21853496493965</v>
      </c>
      <c r="T75" s="32">
        <f t="shared" si="47"/>
        <v>14.191431263500805</v>
      </c>
    </row>
    <row r="76" spans="6:20">
      <c r="F76" s="32">
        <f t="shared" si="36"/>
        <v>5.4703099295973431E-3</v>
      </c>
      <c r="G76" s="32">
        <f t="shared" si="37"/>
        <v>8.7765552421417599E-3</v>
      </c>
      <c r="H76" s="32">
        <f t="shared" si="48"/>
        <v>1.6043981703222767</v>
      </c>
      <c r="I76" s="32">
        <f t="shared" si="38"/>
        <v>5.264390190073013</v>
      </c>
      <c r="J76" s="30">
        <f t="shared" si="39"/>
        <v>0.92994037522521122</v>
      </c>
      <c r="K76" s="4">
        <f t="shared" si="40"/>
        <v>2.3776373700999293E-4</v>
      </c>
      <c r="L76" s="31">
        <f t="shared" si="49"/>
        <v>2.3782028204898968E-4</v>
      </c>
      <c r="M76" s="4">
        <f t="shared" si="41"/>
        <v>1.0666914035474689E-2</v>
      </c>
      <c r="N76" s="4">
        <f t="shared" si="42"/>
        <v>1.0554331884560215E-2</v>
      </c>
      <c r="O76" s="46">
        <f t="shared" si="43"/>
        <v>-9.89270811269094E-7</v>
      </c>
      <c r="P76" s="31">
        <f t="shared" si="50"/>
        <v>9.89270811269094E-7</v>
      </c>
      <c r="Q76" s="4">
        <f t="shared" si="44"/>
        <v>29.684293293496907</v>
      </c>
      <c r="R76" s="32">
        <f t="shared" si="45"/>
        <v>47.625425847396272</v>
      </c>
      <c r="S76" s="32">
        <f t="shared" si="46"/>
        <v>3.0254938461341965</v>
      </c>
      <c r="T76" s="32">
        <f t="shared" si="47"/>
        <v>15.622101279724484</v>
      </c>
    </row>
    <row r="77" spans="6:20">
      <c r="F77" s="32">
        <f t="shared" si="36"/>
        <v>5.6201636173972896E-3</v>
      </c>
      <c r="G77" s="32">
        <f t="shared" si="37"/>
        <v>8.6805111467755987E-3</v>
      </c>
      <c r="H77" s="32">
        <f t="shared" si="48"/>
        <v>1.5445299706052975</v>
      </c>
      <c r="I77" s="32">
        <f t="shared" si="38"/>
        <v>5.2643901900730148</v>
      </c>
      <c r="J77" s="30">
        <f t="shared" si="39"/>
        <v>0.92215761557617659</v>
      </c>
      <c r="K77" s="4">
        <f t="shared" si="40"/>
        <v>8.2635324770075947E-4</v>
      </c>
      <c r="L77" s="31">
        <f t="shared" si="49"/>
        <v>8.2703667214075057E-4</v>
      </c>
      <c r="M77" s="4">
        <f t="shared" si="41"/>
        <v>1.0655279407680849E-2</v>
      </c>
      <c r="N77" s="4">
        <f t="shared" si="42"/>
        <v>1.0542941421060636E-2</v>
      </c>
      <c r="O77" s="46">
        <f t="shared" si="43"/>
        <v>-1.3751975832532182E-6</v>
      </c>
      <c r="P77" s="31">
        <f t="shared" si="50"/>
        <v>1.3751975832532182E-6</v>
      </c>
      <c r="Q77" s="4">
        <f t="shared" si="44"/>
        <v>32.379381491067434</v>
      </c>
      <c r="R77" s="32">
        <f t="shared" si="45"/>
        <v>50.010925142616102</v>
      </c>
      <c r="S77" s="32">
        <f t="shared" si="46"/>
        <v>10.79905096334295</v>
      </c>
      <c r="T77" s="32">
        <f t="shared" si="47"/>
        <v>17.140787054261672</v>
      </c>
    </row>
    <row r="78" spans="6:20">
      <c r="F78" s="32">
        <f t="shared" si="36"/>
        <v>5.954088293571658E-3</v>
      </c>
      <c r="G78" s="32">
        <f t="shared" si="37"/>
        <v>8.6095015462747289E-3</v>
      </c>
      <c r="H78" s="32">
        <f t="shared" si="48"/>
        <v>1.4459815040986195</v>
      </c>
      <c r="I78" s="32">
        <f t="shared" si="38"/>
        <v>5.2643901900730139</v>
      </c>
      <c r="J78" s="30">
        <f t="shared" si="39"/>
        <v>0.91349364023421453</v>
      </c>
      <c r="K78" s="4">
        <f t="shared" si="40"/>
        <v>1.6934938927343449E-3</v>
      </c>
      <c r="L78" s="31">
        <f t="shared" si="49"/>
        <v>1.6963666793456548E-3</v>
      </c>
      <c r="M78" s="4">
        <f t="shared" si="41"/>
        <v>1.0680636196939515E-2</v>
      </c>
      <c r="N78" s="4">
        <f t="shared" si="42"/>
        <v>1.0567765735701999E-2</v>
      </c>
      <c r="O78" s="46">
        <f t="shared" si="43"/>
        <v>-1.2888635825270001E-8</v>
      </c>
      <c r="P78" s="31">
        <f t="shared" si="50"/>
        <v>1.2888635825270001E-8</v>
      </c>
      <c r="Q78" s="4">
        <f t="shared" si="44"/>
        <v>36.064352894163484</v>
      </c>
      <c r="R78" s="32">
        <f t="shared" si="45"/>
        <v>52.148387242245917</v>
      </c>
      <c r="S78" s="32">
        <f t="shared" si="46"/>
        <v>22.691031451513965</v>
      </c>
      <c r="T78" s="32">
        <f t="shared" si="47"/>
        <v>18.793414457446239</v>
      </c>
    </row>
    <row r="79" spans="6:20">
      <c r="F79" s="32">
        <f t="shared" si="36"/>
        <v>6.2734576870295267E-3</v>
      </c>
      <c r="G79" s="32">
        <f t="shared" si="37"/>
        <v>8.5390456542426742E-3</v>
      </c>
      <c r="H79" s="32">
        <f t="shared" si="48"/>
        <v>1.361138638409451</v>
      </c>
      <c r="I79" s="32">
        <f t="shared" si="38"/>
        <v>5.2643901900730148</v>
      </c>
      <c r="J79" s="30">
        <f t="shared" si="39"/>
        <v>0.90384570089209726</v>
      </c>
      <c r="K79" s="4">
        <f t="shared" si="40"/>
        <v>2.5752635003938153E-3</v>
      </c>
      <c r="L79" s="31">
        <f t="shared" si="49"/>
        <v>2.5819126056884517E-3</v>
      </c>
      <c r="M79" s="4">
        <f t="shared" si="41"/>
        <v>1.0713981563586935E-2</v>
      </c>
      <c r="N79" s="4">
        <f t="shared" si="42"/>
        <v>1.0600408977238324E-2</v>
      </c>
      <c r="O79" s="46">
        <f t="shared" si="43"/>
        <v>-3.8362341525655097E-8</v>
      </c>
      <c r="P79" s="31">
        <f t="shared" si="50"/>
        <v>3.8362341525655097E-8</v>
      </c>
      <c r="Q79" s="4">
        <f t="shared" si="44"/>
        <v>39.916562333888827</v>
      </c>
      <c r="R79" s="32">
        <f t="shared" si="45"/>
        <v>54.331975305135416</v>
      </c>
      <c r="S79" s="32">
        <f t="shared" si="46"/>
        <v>35.302314123266171</v>
      </c>
      <c r="T79" s="32">
        <f t="shared" si="47"/>
        <v>20.532832174367794</v>
      </c>
    </row>
    <row r="80" spans="6:20">
      <c r="F80" s="32">
        <f t="shared" si="36"/>
        <v>6.5734066141835655E-3</v>
      </c>
      <c r="G80" s="32">
        <f t="shared" si="37"/>
        <v>8.4691447414502706E-3</v>
      </c>
      <c r="H80" s="32">
        <f t="shared" si="48"/>
        <v>1.2883950801364144</v>
      </c>
      <c r="I80" s="32">
        <f t="shared" si="38"/>
        <v>5.2643901900730148</v>
      </c>
      <c r="J80" s="30">
        <f t="shared" si="39"/>
        <v>0.8930975917003986</v>
      </c>
      <c r="K80" s="4">
        <f t="shared" si="40"/>
        <v>3.466364140568565E-3</v>
      </c>
      <c r="L80" s="31">
        <f t="shared" si="49"/>
        <v>3.4784216165258688E-3</v>
      </c>
      <c r="M80" s="4">
        <f t="shared" si="41"/>
        <v>1.0755274333355675E-2</v>
      </c>
      <c r="N80" s="4">
        <f t="shared" si="42"/>
        <v>1.0640829295151909E-2</v>
      </c>
      <c r="O80" s="46">
        <f t="shared" si="43"/>
        <v>-2.1910628866805837E-10</v>
      </c>
      <c r="P80" s="31">
        <f t="shared" si="50"/>
        <v>2.1910628866805837E-10</v>
      </c>
      <c r="Q80" s="4">
        <f t="shared" si="44"/>
        <v>43.89976250883776</v>
      </c>
      <c r="R80" s="32">
        <f t="shared" si="45"/>
        <v>56.560238035543577</v>
      </c>
      <c r="S80" s="32">
        <f t="shared" si="46"/>
        <v>48.504226039454849</v>
      </c>
      <c r="T80" s="32">
        <f t="shared" si="47"/>
        <v>22.354518811865894</v>
      </c>
    </row>
    <row r="81" spans="6:20">
      <c r="F81" s="32">
        <f t="shared" si="36"/>
        <v>6.8503809098605217E-3</v>
      </c>
      <c r="G81" s="32">
        <f t="shared" si="37"/>
        <v>8.399798092924491E-3</v>
      </c>
      <c r="H81" s="32">
        <f t="shared" si="48"/>
        <v>1.2261797122600466</v>
      </c>
      <c r="I81" s="32">
        <f t="shared" si="38"/>
        <v>5.2643901900730148</v>
      </c>
      <c r="J81" s="30">
        <f t="shared" si="39"/>
        <v>0.88111735709534023</v>
      </c>
      <c r="K81" s="4">
        <f t="shared" si="40"/>
        <v>4.3632974534657653E-3</v>
      </c>
      <c r="L81" s="31">
        <f t="shared" si="49"/>
        <v>4.3824192522290356E-3</v>
      </c>
      <c r="M81" s="4">
        <f t="shared" si="41"/>
        <v>1.0805600231885235E-2</v>
      </c>
      <c r="N81" s="4">
        <f t="shared" si="42"/>
        <v>1.0690087420772463E-2</v>
      </c>
      <c r="O81" s="46">
        <f t="shared" si="43"/>
        <v>-1.0879137923858195E-8</v>
      </c>
      <c r="P81" s="31">
        <f t="shared" si="50"/>
        <v>1.0879137923858195E-8</v>
      </c>
      <c r="Q81" s="4">
        <f t="shared" si="44"/>
        <v>47.979704818452788</v>
      </c>
      <c r="R81" s="32">
        <f t="shared" si="45"/>
        <v>58.831740648612417</v>
      </c>
      <c r="S81" s="32">
        <f t="shared" si="46"/>
        <v>62.171945573929762</v>
      </c>
      <c r="T81" s="32">
        <f t="shared" si="47"/>
        <v>24.254048822785542</v>
      </c>
    </row>
    <row r="82" spans="6:20">
      <c r="F82" s="32">
        <f t="shared" si="36"/>
        <v>7.1012931409195146E-3</v>
      </c>
      <c r="G82" s="32">
        <f t="shared" si="37"/>
        <v>8.3310033269947577E-3</v>
      </c>
      <c r="H82" s="32">
        <f t="shared" si="48"/>
        <v>1.1731670784000354</v>
      </c>
      <c r="I82" s="32">
        <f t="shared" si="38"/>
        <v>5.2643901900730139</v>
      </c>
      <c r="J82" s="30">
        <f t="shared" si="39"/>
        <v>0.86775440878152543</v>
      </c>
      <c r="K82" s="4">
        <f t="shared" si="40"/>
        <v>5.2632770581488861E-3</v>
      </c>
      <c r="L82" s="31">
        <f t="shared" si="49"/>
        <v>5.2911257187561967E-3</v>
      </c>
      <c r="M82" s="4">
        <f t="shared" si="41"/>
        <v>1.0866774587688709E-2</v>
      </c>
      <c r="N82" s="4">
        <f t="shared" si="42"/>
        <v>1.0749957225689843E-2</v>
      </c>
      <c r="O82" s="46">
        <f t="shared" si="43"/>
        <v>-6.7141693738115293E-7</v>
      </c>
      <c r="P82" s="31">
        <f t="shared" si="50"/>
        <v>6.7141693738115293E-7</v>
      </c>
      <c r="Q82" s="4">
        <f t="shared" si="44"/>
        <v>52.119655602375396</v>
      </c>
      <c r="R82" s="32">
        <f t="shared" si="45"/>
        <v>61.145064090254778</v>
      </c>
      <c r="S82" s="32">
        <f t="shared" si="46"/>
        <v>76.169224261628997</v>
      </c>
      <c r="T82" s="32">
        <f t="shared" si="47"/>
        <v>26.22644753731965</v>
      </c>
    </row>
    <row r="83" spans="6:20">
      <c r="F83" s="32">
        <f t="shared" si="36"/>
        <v>7.5524943881940653E-3</v>
      </c>
      <c r="G83" s="32">
        <f t="shared" si="37"/>
        <v>8.2844605471591604E-3</v>
      </c>
      <c r="H83" s="32">
        <f t="shared" si="48"/>
        <v>1.0969171403965943</v>
      </c>
      <c r="I83" s="32">
        <f t="shared" si="38"/>
        <v>5.2643901900730139</v>
      </c>
      <c r="J83" s="30">
        <f t="shared" si="39"/>
        <v>0.85283583227483784</v>
      </c>
      <c r="K83" s="4">
        <f t="shared" si="40"/>
        <v>6.4879252362664069E-3</v>
      </c>
      <c r="L83" s="31">
        <f t="shared" si="49"/>
        <v>6.530293290908715E-3</v>
      </c>
      <c r="M83" s="4">
        <f t="shared" si="41"/>
        <v>1.0926016725256388E-2</v>
      </c>
      <c r="N83" s="4">
        <f t="shared" si="42"/>
        <v>1.0807929111023956E-2</v>
      </c>
      <c r="O83" s="46">
        <f t="shared" si="43"/>
        <v>-6.1038829546333773E-10</v>
      </c>
      <c r="P83" s="31">
        <f t="shared" si="50"/>
        <v>6.1038829546333773E-10</v>
      </c>
      <c r="Q83" s="4">
        <f t="shared" si="44"/>
        <v>57.320058270554554</v>
      </c>
      <c r="R83" s="32">
        <f t="shared" si="45"/>
        <v>62.875354405502861</v>
      </c>
      <c r="S83" s="32">
        <f t="shared" si="46"/>
        <v>95.139467955179384</v>
      </c>
      <c r="T83" s="32">
        <f t="shared" si="47"/>
        <v>28.231901700127068</v>
      </c>
    </row>
    <row r="84" spans="6:20">
      <c r="F84" s="32">
        <f t="shared" si="36"/>
        <v>7.9786528237615062E-3</v>
      </c>
      <c r="G84" s="32">
        <f t="shared" si="37"/>
        <v>8.2384955932198866E-3</v>
      </c>
      <c r="H84" s="32">
        <f t="shared" si="48"/>
        <v>1.0325672485315482</v>
      </c>
      <c r="I84" s="32">
        <f t="shared" si="38"/>
        <v>5.2643901900730139</v>
      </c>
      <c r="J84" s="30">
        <f t="shared" si="39"/>
        <v>0.83616155845607165</v>
      </c>
      <c r="K84" s="4">
        <f t="shared" si="40"/>
        <v>7.7245401639083463E-3</v>
      </c>
      <c r="L84" s="31">
        <f t="shared" si="49"/>
        <v>7.7846731845855775E-3</v>
      </c>
      <c r="M84" s="4">
        <f t="shared" si="41"/>
        <v>1.0997785200169133E-2</v>
      </c>
      <c r="N84" s="4">
        <f t="shared" si="42"/>
        <v>1.0878149646976391E-2</v>
      </c>
      <c r="O84" s="46">
        <f t="shared" si="43"/>
        <v>-3.0999933480768682E-6</v>
      </c>
      <c r="P84" s="31">
        <f t="shared" si="50"/>
        <v>3.0999933480768682E-6</v>
      </c>
      <c r="Q84" s="4">
        <f t="shared" si="44"/>
        <v>62.559898915046276</v>
      </c>
      <c r="R84" s="32">
        <f t="shared" si="45"/>
        <v>64.597302691121129</v>
      </c>
      <c r="S84" s="32">
        <f t="shared" si="46"/>
        <v>114.42049863810411</v>
      </c>
      <c r="T84" s="32">
        <f t="shared" si="47"/>
        <v>30.282334946838589</v>
      </c>
    </row>
    <row r="85" spans="6:20">
      <c r="F85" s="32">
        <f t="shared" si="36"/>
        <v>8.3685465602935313E-3</v>
      </c>
      <c r="G85" s="32">
        <f t="shared" si="37"/>
        <v>8.1931009900606672E-3</v>
      </c>
      <c r="H85" s="32">
        <f t="shared" si="48"/>
        <v>0.97903512049926267</v>
      </c>
      <c r="I85" s="32">
        <f t="shared" si="38"/>
        <v>5.2643901900730148</v>
      </c>
      <c r="J85" s="30">
        <f t="shared" si="39"/>
        <v>0.81749790899167885</v>
      </c>
      <c r="K85" s="4">
        <f t="shared" si="40"/>
        <v>8.9602068005850775E-3</v>
      </c>
      <c r="L85" s="31">
        <f t="shared" si="49"/>
        <v>9.0412179834459209E-3</v>
      </c>
      <c r="M85" s="4">
        <f t="shared" si="41"/>
        <v>1.1083348475621526E-2</v>
      </c>
      <c r="N85" s="4">
        <f t="shared" si="42"/>
        <v>1.0961854423111154E-2</v>
      </c>
      <c r="O85" s="46">
        <f t="shared" si="43"/>
        <v>-2.8873145331842487E-6</v>
      </c>
      <c r="P85" s="31">
        <f t="shared" si="50"/>
        <v>2.8873145331842487E-6</v>
      </c>
      <c r="Q85" s="4">
        <f t="shared" si="44"/>
        <v>67.728210173950117</v>
      </c>
      <c r="R85" s="32">
        <f t="shared" si="45"/>
        <v>66.308296408852641</v>
      </c>
      <c r="S85" s="32">
        <f t="shared" si="46"/>
        <v>133.59955817929119</v>
      </c>
      <c r="T85" s="32">
        <f t="shared" si="47"/>
        <v>32.359113072086622</v>
      </c>
    </row>
    <row r="86" spans="6:20">
      <c r="F86" s="32">
        <f t="shared" si="36"/>
        <v>8.7158152893327331E-3</v>
      </c>
      <c r="G86" s="32">
        <f t="shared" si="37"/>
        <v>8.1482688376864464E-3</v>
      </c>
      <c r="H86" s="32">
        <f t="shared" si="48"/>
        <v>0.93488314829928698</v>
      </c>
      <c r="I86" s="32">
        <f t="shared" si="38"/>
        <v>5.2643901900730148</v>
      </c>
      <c r="J86" s="30">
        <f t="shared" si="39"/>
        <v>0.79656875184126552</v>
      </c>
      <c r="K86" s="4">
        <f t="shared" si="40"/>
        <v>1.0192231693181977E-2</v>
      </c>
      <c r="L86" s="31">
        <f t="shared" si="49"/>
        <v>1.0297182967776644E-2</v>
      </c>
      <c r="M86" s="4">
        <f t="shared" si="41"/>
        <v>1.1187641319411253E-2</v>
      </c>
      <c r="N86" s="4">
        <f t="shared" si="42"/>
        <v>1.1063862790899489E-2</v>
      </c>
      <c r="O86" s="46">
        <f t="shared" si="43"/>
        <v>-1.8327344086799258E-9</v>
      </c>
      <c r="P86" s="31">
        <f t="shared" si="50"/>
        <v>1.8327344086799258E-9</v>
      </c>
      <c r="Q86" s="4">
        <f t="shared" si="44"/>
        <v>72.74254324571173</v>
      </c>
      <c r="R86" s="32">
        <f t="shared" si="45"/>
        <v>68.005777844848012</v>
      </c>
      <c r="S86" s="32">
        <f t="shared" si="46"/>
        <v>152.36204598314998</v>
      </c>
      <c r="T86" s="32">
        <f t="shared" si="47"/>
        <v>34.447600463527166</v>
      </c>
    </row>
    <row r="87" spans="6:20">
      <c r="F87" s="32">
        <f t="shared" si="36"/>
        <v>9.0172056626331033E-3</v>
      </c>
      <c r="G87" s="32">
        <f t="shared" si="37"/>
        <v>8.1039909433936602E-3</v>
      </c>
      <c r="H87" s="32">
        <f t="shared" si="48"/>
        <v>0.89872530877012557</v>
      </c>
      <c r="I87" s="32">
        <f t="shared" si="38"/>
        <v>5.2643901900730148</v>
      </c>
      <c r="J87" s="30">
        <f t="shared" si="39"/>
        <v>0.77304304073631891</v>
      </c>
      <c r="K87" s="4">
        <f t="shared" si="40"/>
        <v>1.1426583522758375E-2</v>
      </c>
      <c r="L87" s="31">
        <f t="shared" si="49"/>
        <v>1.1558659511072773E-2</v>
      </c>
      <c r="M87" s="4">
        <f t="shared" si="41"/>
        <v>1.1318860562941411E-2</v>
      </c>
      <c r="N87" s="4">
        <f t="shared" si="42"/>
        <v>1.1192177862322145E-2</v>
      </c>
      <c r="O87" s="46">
        <f t="shared" si="43"/>
        <v>-7.6856777297962253E-7</v>
      </c>
      <c r="P87" s="31">
        <f t="shared" si="50"/>
        <v>7.6856777297962253E-7</v>
      </c>
      <c r="Q87" s="4">
        <f t="shared" si="44"/>
        <v>77.540091534992698</v>
      </c>
      <c r="R87" s="32">
        <f t="shared" si="45"/>
        <v>69.687242706850114</v>
      </c>
      <c r="S87" s="32">
        <f t="shared" si="46"/>
        <v>170.46204949561528</v>
      </c>
      <c r="T87" s="32">
        <f t="shared" si="47"/>
        <v>36.535931582696172</v>
      </c>
    </row>
    <row r="88" spans="6:20">
      <c r="F88" s="32">
        <f t="shared" si="36"/>
        <v>8.9692156873572466E-3</v>
      </c>
      <c r="G88" s="32">
        <f t="shared" si="37"/>
        <v>8.0899128941912708E-3</v>
      </c>
      <c r="H88" s="32">
        <f t="shared" si="48"/>
        <v>0.90196436078514464</v>
      </c>
      <c r="I88" s="32">
        <f t="shared" si="38"/>
        <v>5.2643901900730139</v>
      </c>
      <c r="J88" s="30">
        <f t="shared" si="39"/>
        <v>0.74651669509387109</v>
      </c>
      <c r="K88" s="4">
        <f t="shared" si="40"/>
        <v>1.1765556593299772E-2</v>
      </c>
      <c r="L88" s="31">
        <f t="shared" si="49"/>
        <v>1.1905632992046755E-2</v>
      </c>
      <c r="M88" s="4">
        <f t="shared" si="41"/>
        <v>1.1155797957966429E-2</v>
      </c>
      <c r="N88" s="4">
        <f t="shared" si="42"/>
        <v>1.1032719171957093E-2</v>
      </c>
      <c r="O88" s="46">
        <f t="shared" si="43"/>
        <v>-1.1081836004400714E-9</v>
      </c>
      <c r="P88" s="31">
        <f t="shared" si="50"/>
        <v>1.1081836004400714E-9</v>
      </c>
      <c r="Q88" s="4">
        <f t="shared" si="44"/>
        <v>77.698228976243428</v>
      </c>
      <c r="R88" s="32">
        <f t="shared" si="45"/>
        <v>70.081033432695207</v>
      </c>
      <c r="S88" s="32">
        <f t="shared" si="46"/>
        <v>173.83912385030217</v>
      </c>
      <c r="T88" s="32">
        <f t="shared" si="47"/>
        <v>37.463635918960854</v>
      </c>
    </row>
    <row r="89" spans="6:20">
      <c r="F89" s="32">
        <f t="shared" si="36"/>
        <v>8.872449551210991E-3</v>
      </c>
      <c r="G89" s="32">
        <f t="shared" si="37"/>
        <v>8.0771823617148096E-3</v>
      </c>
      <c r="H89" s="32">
        <f t="shared" si="48"/>
        <v>0.91036667101841828</v>
      </c>
      <c r="I89" s="32">
        <f t="shared" si="38"/>
        <v>5.2643901900730148</v>
      </c>
      <c r="J89" s="30">
        <f t="shared" si="39"/>
        <v>0.71648525841064969</v>
      </c>
      <c r="K89" s="4">
        <f t="shared" si="40"/>
        <v>1.2051108287287265E-2</v>
      </c>
      <c r="L89" s="31">
        <f t="shared" si="49"/>
        <v>1.2198109019987267E-2</v>
      </c>
      <c r="M89" s="4">
        <f t="shared" si="41"/>
        <v>1.1038091193515617E-2</v>
      </c>
      <c r="N89" s="4">
        <f t="shared" si="42"/>
        <v>1.0917581928575325E-2</v>
      </c>
      <c r="O89" s="46">
        <f t="shared" si="43"/>
        <v>-2.8246074508242458E-6</v>
      </c>
      <c r="P89" s="31">
        <f t="shared" si="50"/>
        <v>2.8246074508242458E-6</v>
      </c>
      <c r="Q89" s="4">
        <f t="shared" si="44"/>
        <v>77.279893452240074</v>
      </c>
      <c r="R89" s="32">
        <f t="shared" si="45"/>
        <v>70.353039338773868</v>
      </c>
      <c r="S89" s="32">
        <f t="shared" si="46"/>
        <v>175.16243959225255</v>
      </c>
      <c r="T89" s="32">
        <f t="shared" si="47"/>
        <v>38.259653228444961</v>
      </c>
    </row>
    <row r="90" spans="6:20">
      <c r="F90" s="32">
        <f t="shared" si="36"/>
        <v>8.7097157609166403E-3</v>
      </c>
      <c r="G90" s="32">
        <f t="shared" si="37"/>
        <v>8.0658507331454864E-3</v>
      </c>
      <c r="H90" s="32">
        <f t="shared" si="48"/>
        <v>0.92607508150146667</v>
      </c>
      <c r="I90" s="32">
        <f t="shared" si="38"/>
        <v>5.2643901900730139</v>
      </c>
      <c r="J90" s="30">
        <f t="shared" si="39"/>
        <v>0.68230078021135787</v>
      </c>
      <c r="K90" s="4">
        <f t="shared" si="40"/>
        <v>1.2259356542053941E-2</v>
      </c>
      <c r="L90" s="31">
        <f t="shared" si="49"/>
        <v>1.2411513713899223E-2</v>
      </c>
      <c r="M90" s="4">
        <f t="shared" si="41"/>
        <v>1.0975410611892117E-2</v>
      </c>
      <c r="N90" s="4">
        <f t="shared" si="42"/>
        <v>1.085625871478838E-2</v>
      </c>
      <c r="O90" s="46">
        <f t="shared" si="43"/>
        <v>-3.4371829549240118E-8</v>
      </c>
      <c r="P90" s="31">
        <f t="shared" si="50"/>
        <v>3.4371829549240118E-8</v>
      </c>
      <c r="Q90" s="4">
        <f t="shared" si="44"/>
        <v>76.124638581177436</v>
      </c>
      <c r="R90" s="32">
        <f t="shared" si="45"/>
        <v>70.497130878333579</v>
      </c>
      <c r="S90" s="32">
        <f t="shared" si="46"/>
        <v>173.82101380784002</v>
      </c>
      <c r="T90" s="32">
        <f t="shared" si="47"/>
        <v>38.89190990199593</v>
      </c>
    </row>
    <row r="91" spans="6:20">
      <c r="F91" s="32">
        <f t="shared" si="36"/>
        <v>8.473562391724072E-3</v>
      </c>
      <c r="G91" s="32">
        <f t="shared" si="37"/>
        <v>8.0559757389264217E-3</v>
      </c>
      <c r="H91" s="32">
        <f t="shared" si="48"/>
        <v>0.95071887908614472</v>
      </c>
      <c r="I91" s="32">
        <f t="shared" si="38"/>
        <v>5.264390190073013</v>
      </c>
      <c r="J91" s="30">
        <f t="shared" si="39"/>
        <v>0.64310002294791779</v>
      </c>
      <c r="K91" s="4">
        <f t="shared" si="40"/>
        <v>1.239106570400922E-2</v>
      </c>
      <c r="L91" s="31">
        <f t="shared" si="49"/>
        <v>1.2546530588893563E-2</v>
      </c>
      <c r="M91" s="4">
        <f t="shared" si="41"/>
        <v>1.0990179778407671E-2</v>
      </c>
      <c r="N91" s="4">
        <f t="shared" si="42"/>
        <v>1.087070873509032E-2</v>
      </c>
      <c r="O91" s="46">
        <f t="shared" si="43"/>
        <v>-4.9636639243288982E-10</v>
      </c>
      <c r="P91" s="31">
        <f t="shared" si="50"/>
        <v>4.9636639243288982E-10</v>
      </c>
      <c r="Q91" s="4">
        <f t="shared" si="44"/>
        <v>74.161924142735486</v>
      </c>
      <c r="R91" s="32">
        <f t="shared" si="45"/>
        <v>70.507141391853182</v>
      </c>
      <c r="S91" s="32">
        <f t="shared" si="46"/>
        <v>169.53232997055676</v>
      </c>
      <c r="T91" s="32">
        <f t="shared" si="47"/>
        <v>39.342024659550589</v>
      </c>
    </row>
    <row r="92" spans="6:20">
      <c r="F92" s="32">
        <f t="shared" si="36"/>
        <v>8.1423681543746299E-3</v>
      </c>
      <c r="G92" s="32">
        <f t="shared" si="37"/>
        <v>8.0476223338101071E-3</v>
      </c>
      <c r="H92" s="32">
        <f t="shared" si="48"/>
        <v>0.98836384958672996</v>
      </c>
      <c r="I92" s="32">
        <f t="shared" si="38"/>
        <v>5.2643901900730148</v>
      </c>
      <c r="J92" s="30">
        <f t="shared" si="39"/>
        <v>0.59767636679696623</v>
      </c>
      <c r="K92" s="4">
        <f t="shared" si="40"/>
        <v>1.2418824152427429E-2</v>
      </c>
      <c r="L92" s="31">
        <f t="shared" si="49"/>
        <v>1.2574990751286052E-2</v>
      </c>
      <c r="M92" s="4">
        <f t="shared" si="41"/>
        <v>1.1115415817162586E-2</v>
      </c>
      <c r="N92" s="4">
        <f t="shared" si="42"/>
        <v>1.0993221588041297E-2</v>
      </c>
      <c r="O92" s="46">
        <f t="shared" si="43"/>
        <v>-3.9601728341054354E-7</v>
      </c>
      <c r="P92" s="31">
        <f t="shared" si="50"/>
        <v>3.9601728341054354E-7</v>
      </c>
      <c r="Q92" s="4">
        <f t="shared" si="44"/>
        <v>71.205409293056221</v>
      </c>
      <c r="R92" s="32">
        <f t="shared" si="45"/>
        <v>70.376852440283756</v>
      </c>
      <c r="S92" s="32">
        <f t="shared" si="46"/>
        <v>161.58150254795359</v>
      </c>
      <c r="T92" s="32">
        <f t="shared" si="47"/>
        <v>39.573004594377899</v>
      </c>
    </row>
    <row r="93" spans="6:20">
      <c r="F93" s="32">
        <f t="shared" si="36"/>
        <v>6.9653929364395413E-3</v>
      </c>
      <c r="G93" s="32">
        <f t="shared" si="37"/>
        <v>8.2243911432501246E-3</v>
      </c>
      <c r="H93" s="32">
        <f t="shared" si="48"/>
        <v>1.1807504929440691</v>
      </c>
      <c r="I93" s="32">
        <f t="shared" si="38"/>
        <v>5.2643901900730139</v>
      </c>
      <c r="J93" s="30">
        <f t="shared" si="39"/>
        <v>0.5442292864456143</v>
      </c>
      <c r="K93" s="4">
        <f t="shared" si="40"/>
        <v>8.6135165528682788E-3</v>
      </c>
      <c r="L93" s="31">
        <f t="shared" si="49"/>
        <v>8.6883538324210134E-3</v>
      </c>
      <c r="M93" s="4">
        <f t="shared" si="41"/>
        <v>9.4691116392015152E-3</v>
      </c>
      <c r="N93" s="4">
        <f t="shared" si="42"/>
        <v>9.3802886388721016E-3</v>
      </c>
      <c r="O93" s="46">
        <f t="shared" si="43"/>
        <v>-1.0942748346343123E-7</v>
      </c>
      <c r="P93" s="31">
        <f t="shared" si="50"/>
        <v>1.0942748346343123E-7</v>
      </c>
      <c r="Q93" s="4">
        <f t="shared" si="44"/>
        <v>50.636672277313366</v>
      </c>
      <c r="R93" s="32">
        <f t="shared" si="45"/>
        <v>59.789275752485025</v>
      </c>
      <c r="S93" s="32">
        <f t="shared" si="46"/>
        <v>103.35061654458401</v>
      </c>
      <c r="T93" s="32">
        <f t="shared" si="47"/>
        <v>32.664211125524091</v>
      </c>
    </row>
    <row r="94" spans="6:20">
      <c r="F94" s="32">
        <f t="shared" si="36"/>
        <v>5.5342043738842942E-3</v>
      </c>
      <c r="G94" s="32">
        <f t="shared" si="37"/>
        <v>8.4464140106303067E-3</v>
      </c>
      <c r="H94" s="32">
        <f t="shared" si="48"/>
        <v>1.5262201104261024</v>
      </c>
      <c r="I94" s="32">
        <f t="shared" si="38"/>
        <v>5.2643901900730139</v>
      </c>
      <c r="J94" s="30">
        <f t="shared" si="39"/>
        <v>0.47980690843599738</v>
      </c>
      <c r="K94" s="4">
        <f t="shared" si="40"/>
        <v>4.7118348285535927E-3</v>
      </c>
      <c r="L94" s="31">
        <f t="shared" si="49"/>
        <v>4.7341413205108712E-3</v>
      </c>
      <c r="M94" s="4">
        <f t="shared" si="41"/>
        <v>7.7883576323820192E-3</v>
      </c>
      <c r="N94" s="4">
        <f t="shared" si="42"/>
        <v>7.7281678969574209E-3</v>
      </c>
      <c r="O94" s="46">
        <f t="shared" si="43"/>
        <v>-9.4859714161454889E-7</v>
      </c>
      <c r="P94" s="31">
        <f t="shared" si="50"/>
        <v>9.4859714161454889E-7</v>
      </c>
      <c r="Q94" s="4">
        <f t="shared" si="44"/>
        <v>31.33526714722343</v>
      </c>
      <c r="R94" s="32">
        <f t="shared" si="45"/>
        <v>47.824514885666765</v>
      </c>
      <c r="S94" s="32">
        <f t="shared" si="46"/>
        <v>50.438056499127413</v>
      </c>
      <c r="T94" s="32">
        <f t="shared" si="47"/>
        <v>25.162576295942703</v>
      </c>
    </row>
    <row r="95" spans="6:20">
      <c r="F95" s="32">
        <f t="shared" si="36"/>
        <v>3.6987404988118567E-3</v>
      </c>
      <c r="G95" s="32">
        <f t="shared" si="37"/>
        <v>8.7328704801675656E-3</v>
      </c>
      <c r="H95" s="32">
        <f t="shared" si="48"/>
        <v>2.361038976098166</v>
      </c>
      <c r="I95" s="32">
        <f t="shared" si="38"/>
        <v>5.2643901900730148</v>
      </c>
      <c r="J95" s="30">
        <f t="shared" si="39"/>
        <v>0.39879386749069745</v>
      </c>
      <c r="K95" s="4">
        <f t="shared" si="40"/>
        <v>8.525450303418947E-4</v>
      </c>
      <c r="L95" s="31">
        <f t="shared" si="49"/>
        <v>8.5327248355727893E-4</v>
      </c>
      <c r="M95" s="4">
        <f t="shared" si="41"/>
        <v>6.0026765207093265E-3</v>
      </c>
      <c r="N95" s="4">
        <f t="shared" si="42"/>
        <v>5.966859393923051E-3</v>
      </c>
      <c r="O95" s="46">
        <f t="shared" si="43"/>
        <v>-2.136353485227005E-7</v>
      </c>
      <c r="P95" s="31">
        <f t="shared" si="50"/>
        <v>2.136353485227005E-7</v>
      </c>
      <c r="Q95" s="4">
        <f t="shared" si="44"/>
        <v>14.490225305563186</v>
      </c>
      <c r="R95" s="32">
        <f t="shared" si="45"/>
        <v>34.211986718878642</v>
      </c>
      <c r="S95" s="32">
        <f t="shared" si="46"/>
        <v>7.6706908702224936</v>
      </c>
      <c r="T95" s="32">
        <f t="shared" si="47"/>
        <v>17.097786359726204</v>
      </c>
    </row>
    <row r="96" spans="6:20">
      <c r="F96" s="32">
        <f t="shared" si="36"/>
        <v>1.0445954791526867E-3</v>
      </c>
      <c r="G96" s="32">
        <f t="shared" si="37"/>
        <v>9.0757673122865666E-3</v>
      </c>
      <c r="H96" s="32">
        <f t="shared" si="48"/>
        <v>8.6883080516950795</v>
      </c>
      <c r="I96" s="32">
        <f t="shared" si="38"/>
        <v>5.2643901900730139</v>
      </c>
      <c r="J96" s="30">
        <f t="shared" si="39"/>
        <v>0.28702874532773265</v>
      </c>
      <c r="K96" s="4">
        <f t="shared" si="40"/>
        <v>-2.5422499509677433E-3</v>
      </c>
      <c r="L96" s="31">
        <f t="shared" si="49"/>
        <v>-2.5358033051395882E-3</v>
      </c>
      <c r="M96" s="4">
        <f t="shared" si="41"/>
        <v>3.9179622676019741E-3</v>
      </c>
      <c r="N96" s="4">
        <f t="shared" si="42"/>
        <v>3.9026717469545697E-3</v>
      </c>
      <c r="O96" s="46">
        <f t="shared" si="43"/>
        <v>-9.5336405936397028E-8</v>
      </c>
      <c r="P96" s="31">
        <f t="shared" si="50"/>
        <v>9.5336405936397028E-8</v>
      </c>
      <c r="Q96" s="4">
        <f t="shared" si="44"/>
        <v>2.1223516477114908</v>
      </c>
      <c r="R96" s="32">
        <f t="shared" si="45"/>
        <v>18.439644909340064</v>
      </c>
      <c r="S96" s="32">
        <f t="shared" si="46"/>
        <v>-16.644734425774274</v>
      </c>
      <c r="T96" s="32">
        <f t="shared" si="47"/>
        <v>8.5090332356247842</v>
      </c>
    </row>
    <row r="97" spans="6:20">
      <c r="F97" s="32">
        <f t="shared" si="36"/>
        <v>-1.099607665340065E-3</v>
      </c>
      <c r="G97" s="32">
        <f t="shared" si="37"/>
        <v>9.0665441046796288E-3</v>
      </c>
      <c r="H97" s="32">
        <f t="shared" si="48"/>
        <v>-8.2452536395112404</v>
      </c>
      <c r="I97" s="32">
        <f t="shared" si="38"/>
        <v>5.2643901900730148</v>
      </c>
      <c r="J97" s="30">
        <f t="shared" si="39"/>
        <v>0.20475764186790887</v>
      </c>
      <c r="K97" s="4">
        <f t="shared" si="40"/>
        <v>-3.5524027309990869E-3</v>
      </c>
      <c r="L97" s="31">
        <f t="shared" si="49"/>
        <v>-3.5398278369239322E-3</v>
      </c>
      <c r="M97" s="4">
        <f t="shared" si="41"/>
        <v>2.526382201738649E-3</v>
      </c>
      <c r="N97" s="4">
        <f t="shared" si="42"/>
        <v>2.5200156789791732E-3</v>
      </c>
      <c r="O97" s="46">
        <f t="shared" si="43"/>
        <v>-2.7535695945601901E-11</v>
      </c>
      <c r="P97" s="31">
        <f t="shared" si="50"/>
        <v>2.7535695945601901E-11</v>
      </c>
      <c r="Q97" s="4">
        <f t="shared" si="44"/>
        <v>-1.1374225149907962</v>
      </c>
      <c r="R97" s="32">
        <f t="shared" si="45"/>
        <v>9.3783371313898911</v>
      </c>
      <c r="S97" s="32">
        <f t="shared" si="46"/>
        <v>-16.689957424053269</v>
      </c>
      <c r="T97" s="32">
        <f t="shared" si="47"/>
        <v>4.0276464562215253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5.2643901900730139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H2:J2"/>
    <mergeCell ref="L193:L194"/>
    <mergeCell ref="L196:L197"/>
    <mergeCell ref="L198:L199"/>
    <mergeCell ref="L201:L20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A242-8A41-4D97-888A-198D975F298F}">
  <sheetPr codeName="Sheet23"/>
  <dimension ref="A1:AF249"/>
  <sheetViews>
    <sheetView zoomScale="70" zoomScaleNormal="70" workbookViewId="0">
      <selection activeCell="I5" sqref="I5"/>
    </sheetView>
  </sheetViews>
  <sheetFormatPr defaultRowHeight="15"/>
  <cols>
    <col min="1" max="1" width="25.7109375" bestFit="1" customWidth="1"/>
    <col min="2" max="2" width="9.42578125" customWidth="1"/>
    <col min="3" max="3" width="12" bestFit="1" customWidth="1"/>
    <col min="4" max="4" width="16.85546875" bestFit="1" customWidth="1"/>
    <col min="5" max="5" width="18.7109375" bestFit="1" customWidth="1"/>
    <col min="6" max="6" width="12" bestFit="1" customWidth="1"/>
    <col min="8" max="8" width="23.42578125" bestFit="1" customWidth="1"/>
    <col min="9" max="9" width="12.7109375" customWidth="1"/>
    <col min="10" max="10" width="9" customWidth="1"/>
    <col min="14" max="14" width="14" bestFit="1" customWidth="1"/>
    <col min="15" max="15" width="14.85546875" bestFit="1" customWidth="1"/>
    <col min="17" max="17" width="19.7109375" bestFit="1" customWidth="1"/>
    <col min="18" max="18" width="14.42578125" bestFit="1" customWidth="1"/>
    <col min="19" max="19" width="12.42578125" bestFit="1" customWidth="1"/>
    <col min="20" max="20" width="7" bestFit="1" customWidth="1"/>
    <col min="21" max="21" width="23.42578125" bestFit="1" customWidth="1"/>
    <col min="24" max="24" width="12.42578125" bestFit="1" customWidth="1"/>
    <col min="29" max="29" width="13" bestFit="1" customWidth="1"/>
    <col min="30" max="30" width="12" bestFit="1" customWidth="1"/>
    <col min="31" max="31" width="11.28515625" bestFit="1" customWidth="1"/>
    <col min="33" max="33" width="10.7109375" bestFit="1" customWidth="1"/>
  </cols>
  <sheetData>
    <row r="1" spans="1:21">
      <c r="A1" s="5" t="s">
        <v>0</v>
      </c>
      <c r="B1" s="1" t="s">
        <v>1</v>
      </c>
      <c r="C1" t="s">
        <v>1</v>
      </c>
    </row>
    <row r="2" spans="1:21" ht="18.75">
      <c r="A2" s="5" t="s">
        <v>2</v>
      </c>
      <c r="B2" s="1">
        <v>4</v>
      </c>
      <c r="C2">
        <v>4</v>
      </c>
      <c r="E2" s="5" t="s">
        <v>3</v>
      </c>
      <c r="F2" s="1">
        <v>1.1000000000000001</v>
      </c>
      <c r="H2" s="81" t="s">
        <v>4</v>
      </c>
      <c r="I2" s="81"/>
      <c r="J2" s="81"/>
      <c r="L2" s="63" t="s">
        <v>5</v>
      </c>
      <c r="M2" s="61">
        <f>AVERAGE(S3:S4)</f>
        <v>1.1937646361004322E-7</v>
      </c>
      <c r="O2" s="62" t="s">
        <v>6</v>
      </c>
      <c r="P2" s="62" t="s">
        <v>7</v>
      </c>
      <c r="Q2" s="62" t="s">
        <v>8</v>
      </c>
      <c r="R2" s="62" t="s">
        <v>9</v>
      </c>
      <c r="S2" s="62" t="s">
        <v>10</v>
      </c>
      <c r="T2" s="62" t="s">
        <v>11</v>
      </c>
    </row>
    <row r="3" spans="1:21">
      <c r="A3" s="5" t="s">
        <v>12</v>
      </c>
      <c r="B3" s="1">
        <v>1</v>
      </c>
      <c r="C3">
        <v>1</v>
      </c>
      <c r="E3" s="5" t="s">
        <v>13</v>
      </c>
      <c r="F3" s="1">
        <f>$B$5*$B$8*F2</f>
        <v>3.96</v>
      </c>
      <c r="H3" s="5" t="s">
        <v>14</v>
      </c>
      <c r="I3" s="1">
        <f>((0.02/2)*(S57+2*SUM(S58:S96)+S97)+((F53-F52)/2)*(S96+S97))*B6</f>
        <v>-3.1041027248826483</v>
      </c>
      <c r="J3" s="1" t="s">
        <v>15</v>
      </c>
      <c r="L3" s="63" t="s">
        <v>16</v>
      </c>
      <c r="M3" s="61">
        <f>AVERAGE(T3:T4)</f>
        <v>-9.9480386341702685E-8</v>
      </c>
      <c r="O3" s="50">
        <f>0.75*PI()*$B$8*J40*$B$5/$B$10*(SQRT(1+($F$2/((0.75*PI())))^2))</f>
        <v>1456046.9272812237</v>
      </c>
      <c r="P3" s="1">
        <f>2*(1+2*C40)*(((0.044)/((O3)^(1/6)))-((5)/((O3)^(2/3))))</f>
        <v>8.2265687589683969E-3</v>
      </c>
      <c r="Q3" s="1">
        <f>2*(1+2*L40)*((0.044/(K40^(1/6)))-(5/(K40^(2/3))))</f>
        <v>8.2369337017308836E-3</v>
      </c>
      <c r="R3" s="1">
        <f>P3-Q3</f>
        <v>-1.0364942762486687E-5</v>
      </c>
      <c r="S3" s="61">
        <f>-R3*0.3*($B$4)*(I40*$B$2)</f>
        <v>9.5118582214087725E-6</v>
      </c>
      <c r="T3" s="61">
        <f>R3*0.25*(I40*$B$2)</f>
        <v>-7.9265485178406437E-6</v>
      </c>
    </row>
    <row r="4" spans="1:21">
      <c r="A4" s="5" t="s">
        <v>17</v>
      </c>
      <c r="B4" s="1">
        <v>1</v>
      </c>
      <c r="C4">
        <v>1</v>
      </c>
      <c r="E4" s="5" t="s">
        <v>18</v>
      </c>
      <c r="F4" s="1">
        <f>2*PI()*B8</f>
        <v>94.247779607693786</v>
      </c>
      <c r="H4" s="5" t="s">
        <v>19</v>
      </c>
      <c r="I4" s="1">
        <f>((0.02/2)*(T57+2*SUM(T58:T96)+T97)+((F53-F52)/2)*(T96+T97))*B6</f>
        <v>1.4331796867704303</v>
      </c>
      <c r="J4" s="1" t="s">
        <v>20</v>
      </c>
      <c r="L4" s="63" t="s">
        <v>21</v>
      </c>
      <c r="M4" s="61">
        <f>I5-M2</f>
        <v>-4.1583502643486739E-3</v>
      </c>
      <c r="O4" s="50">
        <f>0.75*PI()*$B$8*J41*$B$5/$B$10*(SQRT(1+($F$2/((0.75*PI())))^2))</f>
        <v>1438298.1983488516</v>
      </c>
      <c r="P4" s="1">
        <f>2*(1+2*C41)*(((0.044)/((O4)^(1/6)))-((5)/((O4)^(2/3))))</f>
        <v>8.2018402047921782E-3</v>
      </c>
      <c r="Q4" s="1">
        <f>2*(1+2*L41)*((0.044/(K41^(1/6)))-(5/(K41^(2/3))))</f>
        <v>8.1916107339980847E-3</v>
      </c>
      <c r="R4" s="1">
        <f>P4-Q4</f>
        <v>1.0229470794093434E-5</v>
      </c>
      <c r="S4" s="61">
        <f>-R4*0.3*($B$4)*(I41*$B$2)</f>
        <v>-9.273105294188686E-6</v>
      </c>
      <c r="T4" s="61">
        <f>R4*0.25*(I41*$B$2)</f>
        <v>7.7275877451572384E-6</v>
      </c>
    </row>
    <row r="5" spans="1:21">
      <c r="A5" s="5" t="s">
        <v>22</v>
      </c>
      <c r="B5" s="1">
        <v>0.24</v>
      </c>
      <c r="C5">
        <v>0.24</v>
      </c>
      <c r="H5" s="5" t="s">
        <v>23</v>
      </c>
      <c r="I5" s="1">
        <f>I3/(B9*(B8^2)*(B5^4))</f>
        <v>-4.1582308878850638E-3</v>
      </c>
      <c r="J5" s="1" t="s">
        <v>24</v>
      </c>
      <c r="L5" s="63" t="s">
        <v>25</v>
      </c>
      <c r="M5" s="61">
        <f>I6-M3</f>
        <v>7.9995824357004044E-3</v>
      </c>
    </row>
    <row r="6" spans="1:21">
      <c r="A6" s="5" t="s">
        <v>26</v>
      </c>
      <c r="B6" s="1">
        <f>B5/2</f>
        <v>0.12</v>
      </c>
      <c r="C6">
        <v>0.12</v>
      </c>
      <c r="H6" s="5" t="s">
        <v>28</v>
      </c>
      <c r="I6" s="1">
        <f>I4/(B9*(B8^2)*(B5^5))</f>
        <v>7.9994829553140627E-3</v>
      </c>
      <c r="J6" s="1" t="s">
        <v>24</v>
      </c>
      <c r="L6" s="63" t="s">
        <v>29</v>
      </c>
      <c r="M6" s="61">
        <f>10*M5</f>
        <v>7.9995824357004044E-2</v>
      </c>
    </row>
    <row r="7" spans="1:21">
      <c r="A7" s="5" t="s">
        <v>30</v>
      </c>
      <c r="B7" s="1">
        <v>900</v>
      </c>
      <c r="C7">
        <v>900</v>
      </c>
      <c r="H7" s="5" t="s">
        <v>31</v>
      </c>
      <c r="I7" s="1">
        <f>10*I6</f>
        <v>7.9994829553140634E-2</v>
      </c>
      <c r="J7" s="1" t="s">
        <v>24</v>
      </c>
    </row>
    <row r="8" spans="1:21">
      <c r="A8" s="5" t="s">
        <v>32</v>
      </c>
      <c r="B8" s="1">
        <f>B7/60</f>
        <v>15</v>
      </c>
      <c r="C8">
        <v>15</v>
      </c>
      <c r="H8" s="5" t="s">
        <v>33</v>
      </c>
      <c r="I8" s="1">
        <f>(F2/(2*PI()))*(I5/I6)</f>
        <v>-9.1003794173114633E-2</v>
      </c>
      <c r="J8" s="1" t="s">
        <v>24</v>
      </c>
    </row>
    <row r="9" spans="1:21">
      <c r="A9" s="5" t="s">
        <v>34</v>
      </c>
      <c r="B9" s="1">
        <v>1000</v>
      </c>
      <c r="C9">
        <v>1000</v>
      </c>
    </row>
    <row r="10" spans="1:21">
      <c r="A10" s="5" t="s">
        <v>35</v>
      </c>
      <c r="B10" s="1">
        <v>1.1799999999999999E-6</v>
      </c>
      <c r="C10">
        <v>1.1799999999999999E-6</v>
      </c>
    </row>
    <row r="11" spans="1:21" ht="15.75" thickBot="1"/>
    <row r="12" spans="1:21" ht="15.75" thickBot="1">
      <c r="A12" s="24" t="s">
        <v>36</v>
      </c>
      <c r="B12" s="25" t="s">
        <v>37</v>
      </c>
      <c r="C12" s="26" t="s">
        <v>38</v>
      </c>
      <c r="D12" s="27" t="s">
        <v>39</v>
      </c>
      <c r="F12" s="28" t="s">
        <v>40</v>
      </c>
      <c r="G12" s="28" t="s">
        <v>41</v>
      </c>
      <c r="H12" s="28" t="s">
        <v>42</v>
      </c>
      <c r="I12" s="28" t="s">
        <v>37</v>
      </c>
      <c r="J12" s="28" t="s">
        <v>43</v>
      </c>
      <c r="K12" s="28" t="s">
        <v>44</v>
      </c>
      <c r="L12" s="28" t="s">
        <v>45</v>
      </c>
      <c r="M12" s="28" t="s">
        <v>39</v>
      </c>
      <c r="N12" s="39" t="s">
        <v>46</v>
      </c>
      <c r="O12" s="39" t="s">
        <v>47</v>
      </c>
      <c r="P12" s="39" t="s">
        <v>48</v>
      </c>
      <c r="Q12" s="39" t="s">
        <v>49</v>
      </c>
      <c r="R12" s="44" t="s">
        <v>50</v>
      </c>
      <c r="S12" s="44" t="s">
        <v>51</v>
      </c>
      <c r="T12" s="44" t="s">
        <v>52</v>
      </c>
      <c r="U12" s="44" t="s">
        <v>53</v>
      </c>
    </row>
    <row r="13" spans="1:21">
      <c r="A13" s="20">
        <v>0.2</v>
      </c>
      <c r="B13" s="21">
        <v>0.54237299999999999</v>
      </c>
      <c r="C13" s="22">
        <v>0.20549999999999999</v>
      </c>
      <c r="D13" s="23">
        <v>1.43E-2</v>
      </c>
      <c r="F13" s="35">
        <f t="shared" ref="F13:F54" si="0">A13</f>
        <v>0.2</v>
      </c>
      <c r="G13" s="33">
        <f>F13*$B$6</f>
        <v>2.4E-2</v>
      </c>
      <c r="H13" s="33">
        <f>SQRT(($F$3)^2+($F$4*G13)^2)</f>
        <v>4.560482750929415</v>
      </c>
      <c r="I13" s="34">
        <f t="shared" ref="I13:I54" si="1">B13</f>
        <v>0.54237299999999999</v>
      </c>
      <c r="J13" s="33">
        <f>I13*$B$5</f>
        <v>0.13016951999999998</v>
      </c>
      <c r="K13" s="33">
        <f>(J13*H13)/$B$10</f>
        <v>503081.2293701368</v>
      </c>
      <c r="L13" s="34">
        <f t="shared" ref="L13:M54" si="2">C13</f>
        <v>0.20549999999999999</v>
      </c>
      <c r="M13" s="34">
        <f t="shared" si="2"/>
        <v>1.43E-2</v>
      </c>
      <c r="N13" s="38">
        <f>ATAN(($B$6*$B$4)/(PI()*G13))</f>
        <v>1.0098142106862729</v>
      </c>
      <c r="O13" s="38">
        <f>ATAN($F$3/($F$4*G13))</f>
        <v>1.0518235443257511</v>
      </c>
      <c r="P13" s="43">
        <v>1.041172672562253</v>
      </c>
      <c r="Q13" s="38">
        <f>N13-P13</f>
        <v>-3.1358461875980126E-2</v>
      </c>
      <c r="R13" s="45">
        <f>DEGREES(N13)</f>
        <v>57.858092364657949</v>
      </c>
      <c r="S13" s="45">
        <f t="shared" ref="S13:U28" si="3">DEGREES(O13)</f>
        <v>60.265049882357005</v>
      </c>
      <c r="T13" s="45">
        <f t="shared" si="3"/>
        <v>59.654799882173506</v>
      </c>
      <c r="U13" s="45">
        <f t="shared" si="3"/>
        <v>-1.7967075175155551</v>
      </c>
    </row>
    <row r="14" spans="1:21">
      <c r="A14" s="18">
        <v>0.22</v>
      </c>
      <c r="B14" s="15">
        <f>$B$13+($B$18-$B$13)/($A$18-$A$13)*(A14-$A$13)</f>
        <v>0.55677980000000005</v>
      </c>
      <c r="C14" s="1">
        <f>$C$13+($C$18-$C$13)/($A$18-$A$13)*(A14-$A$13)</f>
        <v>0.19545999999999999</v>
      </c>
      <c r="D14" s="11">
        <f>$D$13+($D$18-$D$13)/($A$18-$A$13)*(A14-$A$13)</f>
        <v>1.6080000000000001E-2</v>
      </c>
      <c r="F14" s="7">
        <f t="shared" si="0"/>
        <v>0.22</v>
      </c>
      <c r="G14" s="33">
        <f t="shared" ref="G14:G54" si="4">F14*$B$6</f>
        <v>2.64E-2</v>
      </c>
      <c r="H14" s="33">
        <f t="shared" ref="H14:H54" si="5">SQRT(($F$3)^2+($F$4*G14)^2)</f>
        <v>4.6767988555255302</v>
      </c>
      <c r="I14" s="34">
        <f t="shared" si="1"/>
        <v>0.55677980000000005</v>
      </c>
      <c r="J14" s="33">
        <f t="shared" ref="J14:J54" si="6">I14*$B$5</f>
        <v>0.133627152</v>
      </c>
      <c r="K14" s="33">
        <f t="shared" ref="K14:K54" si="7">(J14*H14)/$B$10</f>
        <v>529616.36571248819</v>
      </c>
      <c r="L14" s="34">
        <f t="shared" si="2"/>
        <v>0.19545999999999999</v>
      </c>
      <c r="M14" s="34">
        <f t="shared" si="2"/>
        <v>1.6080000000000001E-2</v>
      </c>
      <c r="N14" s="38">
        <f t="shared" ref="N14:N54" si="8">ATAN(($B$6*$B$4)/(PI()*G14))</f>
        <v>0.96603442754940205</v>
      </c>
      <c r="O14" s="38">
        <f t="shared" ref="O14:O54" si="9">ATAN($F$3/($F$4*G14))</f>
        <v>1.0098142106862729</v>
      </c>
      <c r="P14" s="43">
        <v>1.0007875145785139</v>
      </c>
      <c r="Q14" s="38">
        <f t="shared" ref="Q14:Q54" si="10">N14-P14</f>
        <v>-3.475308702911184E-2</v>
      </c>
      <c r="R14" s="45">
        <f t="shared" ref="R14:U54" si="11">DEGREES(N14)</f>
        <v>55.34969556291724</v>
      </c>
      <c r="S14" s="45">
        <f t="shared" si="3"/>
        <v>57.858092364657949</v>
      </c>
      <c r="T14" s="45">
        <f t="shared" si="3"/>
        <v>57.340900774736191</v>
      </c>
      <c r="U14" s="45">
        <f t="shared" si="3"/>
        <v>-1.9912052118189532</v>
      </c>
    </row>
    <row r="15" spans="1:21">
      <c r="A15" s="18">
        <v>0.24</v>
      </c>
      <c r="B15" s="15">
        <f t="shared" ref="B15:B17" si="12">$B$13+($B$18-$B$13)/($A$18-$A$13)*(A15-$A$13)</f>
        <v>0.57118659999999999</v>
      </c>
      <c r="C15" s="1">
        <f t="shared" ref="C15:C17" si="13">$C$13+($C$18-$C$13)/($A$18-$A$13)*(A15-$A$13)</f>
        <v>0.18542</v>
      </c>
      <c r="D15" s="11">
        <f t="shared" ref="D15:D17" si="14">$D$13+($D$18-$D$13)/($A$18-$A$13)*(A15-$A$13)</f>
        <v>1.7859999999999997E-2</v>
      </c>
      <c r="F15" s="7">
        <f t="shared" si="0"/>
        <v>0.24</v>
      </c>
      <c r="G15" s="33">
        <f t="shared" si="4"/>
        <v>2.8799999999999999E-2</v>
      </c>
      <c r="H15" s="33">
        <f t="shared" si="5"/>
        <v>4.8009603421602645</v>
      </c>
      <c r="I15" s="34">
        <f t="shared" si="1"/>
        <v>0.57118659999999999</v>
      </c>
      <c r="J15" s="33">
        <f t="shared" si="6"/>
        <v>0.13708478399999999</v>
      </c>
      <c r="K15" s="33">
        <f t="shared" si="7"/>
        <v>557744.58601492026</v>
      </c>
      <c r="L15" s="34">
        <f t="shared" si="2"/>
        <v>0.18542</v>
      </c>
      <c r="M15" s="34">
        <f t="shared" si="2"/>
        <v>1.7859999999999997E-2</v>
      </c>
      <c r="N15" s="38">
        <f t="shared" si="8"/>
        <v>0.92475145424489835</v>
      </c>
      <c r="O15" s="38">
        <f t="shared" si="9"/>
        <v>0.96991024969008632</v>
      </c>
      <c r="P15" s="43">
        <v>0.96280724544893637</v>
      </c>
      <c r="Q15" s="38">
        <f t="shared" si="10"/>
        <v>-3.8055791204038014E-2</v>
      </c>
      <c r="R15" s="45">
        <f t="shared" si="11"/>
        <v>52.984355426817935</v>
      </c>
      <c r="S15" s="45">
        <f t="shared" si="3"/>
        <v>55.571763813721809</v>
      </c>
      <c r="T15" s="45">
        <f t="shared" si="3"/>
        <v>55.164791648840392</v>
      </c>
      <c r="U15" s="45">
        <f t="shared" si="3"/>
        <v>-2.1804362220224598</v>
      </c>
    </row>
    <row r="16" spans="1:21">
      <c r="A16" s="18">
        <v>0.26</v>
      </c>
      <c r="B16" s="15">
        <f t="shared" si="12"/>
        <v>0.58559340000000004</v>
      </c>
      <c r="C16" s="1">
        <f t="shared" si="13"/>
        <v>0.17537999999999998</v>
      </c>
      <c r="D16" s="11">
        <f t="shared" si="14"/>
        <v>1.9639999999999998E-2</v>
      </c>
      <c r="F16" s="7">
        <f t="shared" si="0"/>
        <v>0.26</v>
      </c>
      <c r="G16" s="33">
        <f t="shared" si="4"/>
        <v>3.1199999999999999E-2</v>
      </c>
      <c r="H16" s="33">
        <f t="shared" si="5"/>
        <v>4.9323747766544237</v>
      </c>
      <c r="I16" s="34">
        <f t="shared" si="1"/>
        <v>0.58559340000000004</v>
      </c>
      <c r="J16" s="33">
        <f t="shared" si="6"/>
        <v>0.140542416</v>
      </c>
      <c r="K16" s="33">
        <f t="shared" si="7"/>
        <v>587464.29468514677</v>
      </c>
      <c r="L16" s="34">
        <f t="shared" si="2"/>
        <v>0.17537999999999998</v>
      </c>
      <c r="M16" s="34">
        <f t="shared" si="2"/>
        <v>1.9639999999999998E-2</v>
      </c>
      <c r="N16" s="38">
        <f t="shared" si="8"/>
        <v>0.88588664801948269</v>
      </c>
      <c r="O16" s="38">
        <f t="shared" si="9"/>
        <v>0.93207496646499244</v>
      </c>
      <c r="P16" s="43">
        <v>0.92716389816382627</v>
      </c>
      <c r="Q16" s="38">
        <f t="shared" si="10"/>
        <v>-4.127725014434358E-2</v>
      </c>
      <c r="R16" s="45">
        <f t="shared" si="11"/>
        <v>50.757566058507848</v>
      </c>
      <c r="S16" s="45">
        <f t="shared" si="3"/>
        <v>53.403961768241807</v>
      </c>
      <c r="T16" s="45">
        <f t="shared" si="3"/>
        <v>53.122578281684504</v>
      </c>
      <c r="U16" s="45">
        <f t="shared" si="3"/>
        <v>-2.365012223176655</v>
      </c>
    </row>
    <row r="17" spans="1:21">
      <c r="A17" s="18">
        <v>0.28000000000000003</v>
      </c>
      <c r="B17" s="15">
        <f t="shared" si="12"/>
        <v>0.60000020000000009</v>
      </c>
      <c r="C17" s="1">
        <f t="shared" si="13"/>
        <v>0.16533999999999999</v>
      </c>
      <c r="D17" s="11">
        <f t="shared" si="14"/>
        <v>2.1420000000000002E-2</v>
      </c>
      <c r="F17" s="7">
        <f t="shared" si="0"/>
        <v>0.28000000000000003</v>
      </c>
      <c r="G17" s="33">
        <f t="shared" si="4"/>
        <v>3.3600000000000005E-2</v>
      </c>
      <c r="H17" s="33">
        <f t="shared" si="5"/>
        <v>5.0704782541875133</v>
      </c>
      <c r="I17" s="34">
        <f t="shared" si="1"/>
        <v>0.60000020000000009</v>
      </c>
      <c r="J17" s="33">
        <f t="shared" si="6"/>
        <v>0.14400004800000002</v>
      </c>
      <c r="K17" s="33">
        <f t="shared" si="7"/>
        <v>618770.43388640531</v>
      </c>
      <c r="L17" s="34">
        <f t="shared" si="2"/>
        <v>0.16533999999999999</v>
      </c>
      <c r="M17" s="34">
        <f t="shared" si="2"/>
        <v>2.1420000000000002E-2</v>
      </c>
      <c r="N17" s="38">
        <f t="shared" si="8"/>
        <v>0.84934104714890946</v>
      </c>
      <c r="O17" s="38">
        <f t="shared" si="9"/>
        <v>0.89625167758101187</v>
      </c>
      <c r="P17" s="43">
        <v>0.89377080867214398</v>
      </c>
      <c r="Q17" s="38">
        <f t="shared" si="10"/>
        <v>-4.4429761523234523E-2</v>
      </c>
      <c r="R17" s="45">
        <f t="shared" si="11"/>
        <v>48.663657368854373</v>
      </c>
      <c r="S17" s="45">
        <f t="shared" si="3"/>
        <v>51.351438506911805</v>
      </c>
      <c r="T17" s="45">
        <f t="shared" si="3"/>
        <v>51.209295188908449</v>
      </c>
      <c r="U17" s="45">
        <f t="shared" si="3"/>
        <v>-2.5456378200540737</v>
      </c>
    </row>
    <row r="18" spans="1:21">
      <c r="A18" s="17">
        <v>0.3</v>
      </c>
      <c r="B18" s="14">
        <v>0.61440700000000004</v>
      </c>
      <c r="C18" s="2">
        <v>0.15529999999999999</v>
      </c>
      <c r="D18" s="10">
        <v>2.3199999999999998E-2</v>
      </c>
      <c r="F18" s="36">
        <f t="shared" si="0"/>
        <v>0.3</v>
      </c>
      <c r="G18" s="33">
        <f t="shared" si="4"/>
        <v>3.5999999999999997E-2</v>
      </c>
      <c r="H18" s="33">
        <f t="shared" si="5"/>
        <v>5.2147393581492283</v>
      </c>
      <c r="I18" s="34">
        <f t="shared" si="1"/>
        <v>0.61440700000000004</v>
      </c>
      <c r="J18" s="33">
        <f t="shared" si="6"/>
        <v>0.14745768000000001</v>
      </c>
      <c r="K18" s="33">
        <f t="shared" si="7"/>
        <v>651655.39623506297</v>
      </c>
      <c r="L18" s="34">
        <f t="shared" si="2"/>
        <v>0.15529999999999999</v>
      </c>
      <c r="M18" s="34">
        <f t="shared" si="2"/>
        <v>2.3199999999999998E-2</v>
      </c>
      <c r="N18" s="38">
        <f t="shared" si="8"/>
        <v>0.81500231063558914</v>
      </c>
      <c r="O18" s="38">
        <f t="shared" si="9"/>
        <v>0.86236889060253652</v>
      </c>
      <c r="P18" s="43">
        <v>0.86252704664419544</v>
      </c>
      <c r="Q18" s="38">
        <f t="shared" si="10"/>
        <v>-4.7524736008606294E-2</v>
      </c>
      <c r="R18" s="45">
        <f t="shared" si="11"/>
        <v>46.696192692829342</v>
      </c>
      <c r="S18" s="45">
        <f t="shared" si="3"/>
        <v>49.41009781490434</v>
      </c>
      <c r="T18" s="45">
        <f t="shared" si="3"/>
        <v>49.419159488595895</v>
      </c>
      <c r="U18" s="45">
        <f t="shared" si="3"/>
        <v>-2.7229667957665504</v>
      </c>
    </row>
    <row r="19" spans="1:21">
      <c r="A19" s="18">
        <v>0.32</v>
      </c>
      <c r="B19" s="15">
        <f>$B$18+($B$23-$B$18)/($A$23-$A$18)*(A19-$A$18)</f>
        <v>0.62874600000000003</v>
      </c>
      <c r="C19" s="1">
        <f>$C$18+($C$23-$C$18)/($A$23-$A$18)*(A19-$A$18)</f>
        <v>0.14784</v>
      </c>
      <c r="D19" s="11">
        <f>$D$18+($D$23-$D$18)/($A$23-$A$18)*(A19-$A$18)</f>
        <v>2.316E-2</v>
      </c>
      <c r="F19" s="7">
        <f t="shared" si="0"/>
        <v>0.32</v>
      </c>
      <c r="G19" s="33">
        <f t="shared" si="4"/>
        <v>3.8399999999999997E-2</v>
      </c>
      <c r="H19" s="33">
        <f t="shared" si="5"/>
        <v>5.3646613573554935</v>
      </c>
      <c r="I19" s="34">
        <f t="shared" si="1"/>
        <v>0.62874600000000003</v>
      </c>
      <c r="J19" s="33">
        <f t="shared" si="6"/>
        <v>0.15089904000000001</v>
      </c>
      <c r="K19" s="33">
        <f t="shared" si="7"/>
        <v>686035.80402545852</v>
      </c>
      <c r="L19" s="34">
        <f t="shared" si="2"/>
        <v>0.14784</v>
      </c>
      <c r="M19" s="34">
        <f t="shared" si="2"/>
        <v>2.316E-2</v>
      </c>
      <c r="N19" s="38">
        <f t="shared" si="8"/>
        <v>0.78275037444240592</v>
      </c>
      <c r="O19" s="38">
        <f t="shared" si="9"/>
        <v>0.83034479527496907</v>
      </c>
      <c r="P19" s="43">
        <v>0.8302478015915804</v>
      </c>
      <c r="Q19" s="38">
        <f t="shared" si="10"/>
        <v>-4.7497427149174487E-2</v>
      </c>
      <c r="R19" s="45">
        <f t="shared" si="11"/>
        <v>44.848292867834715</v>
      </c>
      <c r="S19" s="45">
        <f t="shared" si="3"/>
        <v>47.575252309910105</v>
      </c>
      <c r="T19" s="45">
        <f t="shared" si="3"/>
        <v>47.569694981212507</v>
      </c>
      <c r="U19" s="45">
        <f t="shared" si="3"/>
        <v>-2.7214021133777915</v>
      </c>
    </row>
    <row r="20" spans="1:21">
      <c r="A20" s="18">
        <v>0.34</v>
      </c>
      <c r="B20" s="15">
        <f t="shared" ref="B20:B22" si="15">$B$18+($B$23-$B$18)/($A$23-$A$18)*(A20-$A$18)</f>
        <v>0.64308500000000002</v>
      </c>
      <c r="C20" s="1">
        <f t="shared" ref="C20:C22" si="16">$C$18+($C$23-$C$18)/($A$23-$A$18)*(A20-$A$18)</f>
        <v>0.14037999999999998</v>
      </c>
      <c r="D20" s="11">
        <f t="shared" ref="D20:D22" si="17">$D$18+($D$23-$D$18)/($A$23-$A$18)*(A20-$A$18)</f>
        <v>2.3119999999999998E-2</v>
      </c>
      <c r="F20" s="7">
        <f t="shared" si="0"/>
        <v>0.34</v>
      </c>
      <c r="G20" s="33">
        <f t="shared" si="4"/>
        <v>4.0800000000000003E-2</v>
      </c>
      <c r="H20" s="33">
        <f t="shared" si="5"/>
        <v>5.5197830068949676</v>
      </c>
      <c r="I20" s="34">
        <f t="shared" si="1"/>
        <v>0.64308500000000002</v>
      </c>
      <c r="J20" s="33">
        <f t="shared" si="6"/>
        <v>0.15434039999999999</v>
      </c>
      <c r="K20" s="33">
        <f t="shared" si="7"/>
        <v>721970.77728590847</v>
      </c>
      <c r="L20" s="34">
        <f t="shared" si="2"/>
        <v>0.14037999999999998</v>
      </c>
      <c r="M20" s="34">
        <f t="shared" si="2"/>
        <v>2.3119999999999998E-2</v>
      </c>
      <c r="N20" s="38">
        <f t="shared" si="8"/>
        <v>0.75246189648786066</v>
      </c>
      <c r="O20" s="38">
        <f t="shared" si="9"/>
        <v>0.80009102600540161</v>
      </c>
      <c r="P20" s="43">
        <v>0.79989807842653793</v>
      </c>
      <c r="Q20" s="38">
        <f t="shared" si="10"/>
        <v>-4.7436181938677269E-2</v>
      </c>
      <c r="R20" s="45">
        <f t="shared" si="11"/>
        <v>43.112890913164236</v>
      </c>
      <c r="S20" s="45">
        <f t="shared" si="3"/>
        <v>45.841839016401302</v>
      </c>
      <c r="T20" s="45">
        <f t="shared" si="3"/>
        <v>45.830783934465146</v>
      </c>
      <c r="U20" s="45">
        <f t="shared" si="3"/>
        <v>-2.7178930213009109</v>
      </c>
    </row>
    <row r="21" spans="1:21">
      <c r="A21" s="18">
        <v>0.36</v>
      </c>
      <c r="B21" s="15">
        <f t="shared" si="15"/>
        <v>0.65742400000000001</v>
      </c>
      <c r="C21" s="1">
        <f t="shared" si="16"/>
        <v>0.13292000000000001</v>
      </c>
      <c r="D21" s="11">
        <f t="shared" si="17"/>
        <v>2.308E-2</v>
      </c>
      <c r="F21" s="7">
        <f t="shared" si="0"/>
        <v>0.36</v>
      </c>
      <c r="G21" s="33">
        <f t="shared" si="4"/>
        <v>4.3199999999999995E-2</v>
      </c>
      <c r="H21" s="33">
        <f t="shared" si="5"/>
        <v>5.6796782889297601</v>
      </c>
      <c r="I21" s="34">
        <f t="shared" si="1"/>
        <v>0.65742400000000001</v>
      </c>
      <c r="J21" s="33">
        <f t="shared" si="6"/>
        <v>0.15778175999999999</v>
      </c>
      <c r="K21" s="33">
        <f t="shared" si="7"/>
        <v>759448.84462807293</v>
      </c>
      <c r="L21" s="34">
        <f t="shared" si="2"/>
        <v>0.13292000000000001</v>
      </c>
      <c r="M21" s="34">
        <f t="shared" si="2"/>
        <v>2.308E-2</v>
      </c>
      <c r="N21" s="38">
        <f t="shared" si="8"/>
        <v>0.724013628286163</v>
      </c>
      <c r="O21" s="38">
        <f t="shared" si="9"/>
        <v>0.77151571812245845</v>
      </c>
      <c r="P21" s="43">
        <v>0.77135981570818457</v>
      </c>
      <c r="Q21" s="38">
        <f t="shared" si="10"/>
        <v>-4.7346187422021568E-2</v>
      </c>
      <c r="R21" s="45">
        <f t="shared" si="11"/>
        <v>41.482925210750736</v>
      </c>
      <c r="S21" s="45">
        <f t="shared" si="3"/>
        <v>44.204594476421754</v>
      </c>
      <c r="T21" s="45">
        <f t="shared" si="3"/>
        <v>44.195661926067956</v>
      </c>
      <c r="U21" s="45">
        <f t="shared" si="3"/>
        <v>-2.7127367153172193</v>
      </c>
    </row>
    <row r="22" spans="1:21">
      <c r="A22" s="18">
        <v>0.38</v>
      </c>
      <c r="B22" s="15">
        <f t="shared" si="15"/>
        <v>0.671763</v>
      </c>
      <c r="C22" s="1">
        <f t="shared" si="16"/>
        <v>0.12545999999999999</v>
      </c>
      <c r="D22" s="11">
        <f t="shared" si="17"/>
        <v>2.3039999999999998E-2</v>
      </c>
      <c r="F22" s="7">
        <f t="shared" si="0"/>
        <v>0.38</v>
      </c>
      <c r="G22" s="33">
        <f t="shared" si="4"/>
        <v>4.5600000000000002E-2</v>
      </c>
      <c r="H22" s="33">
        <f t="shared" si="5"/>
        <v>5.8439553854135688</v>
      </c>
      <c r="I22" s="34">
        <f t="shared" si="1"/>
        <v>0.671763</v>
      </c>
      <c r="J22" s="33">
        <f t="shared" si="6"/>
        <v>0.16122312</v>
      </c>
      <c r="K22" s="33">
        <f t="shared" si="7"/>
        <v>798458.23760777805</v>
      </c>
      <c r="L22" s="34">
        <f t="shared" si="2"/>
        <v>0.12545999999999999</v>
      </c>
      <c r="M22" s="34">
        <f t="shared" si="2"/>
        <v>2.3039999999999998E-2</v>
      </c>
      <c r="N22" s="38">
        <f t="shared" si="8"/>
        <v>0.69728487826533259</v>
      </c>
      <c r="O22" s="38">
        <f t="shared" si="9"/>
        <v>0.74452591885172659</v>
      </c>
      <c r="P22" s="43">
        <v>0.74451931616044775</v>
      </c>
      <c r="Q22" s="38">
        <f t="shared" si="10"/>
        <v>-4.7234437895115167E-2</v>
      </c>
      <c r="R22" s="45">
        <f t="shared" si="11"/>
        <v>39.951480642896946</v>
      </c>
      <c r="S22" s="45">
        <f t="shared" si="3"/>
        <v>42.658192888303546</v>
      </c>
      <c r="T22" s="45">
        <f t="shared" si="3"/>
        <v>42.65781458195984</v>
      </c>
      <c r="U22" s="45">
        <f t="shared" si="3"/>
        <v>-2.7063339390628989</v>
      </c>
    </row>
    <row r="23" spans="1:21">
      <c r="A23" s="17">
        <v>0.4</v>
      </c>
      <c r="B23" s="14">
        <v>0.68610199999999999</v>
      </c>
      <c r="C23" s="2">
        <v>0.11799999999999999</v>
      </c>
      <c r="D23" s="10">
        <v>2.3E-2</v>
      </c>
      <c r="F23" s="36">
        <f t="shared" si="0"/>
        <v>0.4</v>
      </c>
      <c r="G23" s="33">
        <f t="shared" si="4"/>
        <v>4.8000000000000001E-2</v>
      </c>
      <c r="H23" s="33">
        <f t="shared" si="5"/>
        <v>6.0122551248345149</v>
      </c>
      <c r="I23" s="34">
        <f t="shared" si="1"/>
        <v>0.68610199999999999</v>
      </c>
      <c r="J23" s="33">
        <f t="shared" si="6"/>
        <v>0.16466448</v>
      </c>
      <c r="K23" s="33">
        <f t="shared" si="7"/>
        <v>838987.17267644964</v>
      </c>
      <c r="L23" s="34">
        <f t="shared" si="2"/>
        <v>0.11799999999999999</v>
      </c>
      <c r="M23" s="34">
        <f t="shared" si="2"/>
        <v>2.3E-2</v>
      </c>
      <c r="N23" s="38">
        <f t="shared" si="8"/>
        <v>0.67215923373855435</v>
      </c>
      <c r="O23" s="38">
        <f t="shared" si="9"/>
        <v>0.71902943355718252</v>
      </c>
      <c r="P23" s="43">
        <v>0.71925962778218433</v>
      </c>
      <c r="Q23" s="38">
        <f t="shared" si="10"/>
        <v>-4.7100394043629978E-2</v>
      </c>
      <c r="R23" s="45">
        <f t="shared" si="11"/>
        <v>38.511887253966577</v>
      </c>
      <c r="S23" s="45">
        <f t="shared" si="3"/>
        <v>41.197351888508805</v>
      </c>
      <c r="T23" s="45">
        <f t="shared" si="3"/>
        <v>41.210541046069693</v>
      </c>
      <c r="U23" s="45">
        <f t="shared" si="3"/>
        <v>-2.6986537921031193</v>
      </c>
    </row>
    <row r="24" spans="1:21">
      <c r="A24" s="18">
        <v>0.42</v>
      </c>
      <c r="B24" s="15">
        <f>$B$23+($B$28-$B$23)/($A$28-$A$23)*(A24-$A$23)</f>
        <v>0.69776300000000002</v>
      </c>
      <c r="C24" s="1">
        <f>$C$23+($C$28-$C$23)/($A$28-$A$23)*(A24-$A$23)</f>
        <v>0.11244000000000001</v>
      </c>
      <c r="D24" s="11">
        <f>$D$23+($D$28-$D$23)/($A$28-$A$23)*(A24-$A$23)</f>
        <v>2.2759999999999999E-2</v>
      </c>
      <c r="F24" s="7">
        <f t="shared" si="0"/>
        <v>0.42</v>
      </c>
      <c r="G24" s="33">
        <f t="shared" si="4"/>
        <v>5.0399999999999993E-2</v>
      </c>
      <c r="H24" s="33">
        <f t="shared" si="5"/>
        <v>6.1842490962059431</v>
      </c>
      <c r="I24" s="34">
        <f t="shared" si="1"/>
        <v>0.69776300000000002</v>
      </c>
      <c r="J24" s="33">
        <f t="shared" si="6"/>
        <v>0.16746311999999999</v>
      </c>
      <c r="K24" s="33">
        <f t="shared" si="7"/>
        <v>877655.63432866719</v>
      </c>
      <c r="L24" s="34">
        <f t="shared" si="2"/>
        <v>0.11244000000000001</v>
      </c>
      <c r="M24" s="34">
        <f t="shared" si="2"/>
        <v>2.2759999999999999E-2</v>
      </c>
      <c r="N24" s="38">
        <f t="shared" si="8"/>
        <v>0.64852569579686214</v>
      </c>
      <c r="O24" s="38">
        <f t="shared" si="9"/>
        <v>0.69493619408751439</v>
      </c>
      <c r="P24" s="43">
        <v>0.69514039505358838</v>
      </c>
      <c r="Q24" s="38">
        <f t="shared" si="10"/>
        <v>-4.6614699256726233E-2</v>
      </c>
      <c r="R24" s="45">
        <f t="shared" si="11"/>
        <v>37.157785274945311</v>
      </c>
      <c r="S24" s="45">
        <f t="shared" si="3"/>
        <v>39.816910952098809</v>
      </c>
      <c r="T24" s="45">
        <f t="shared" si="3"/>
        <v>39.828610805627342</v>
      </c>
      <c r="U24" s="45">
        <f t="shared" si="3"/>
        <v>-2.6708255306820288</v>
      </c>
    </row>
    <row r="25" spans="1:21">
      <c r="A25" s="18">
        <v>0.44</v>
      </c>
      <c r="B25" s="15">
        <f t="shared" ref="B25:B27" si="18">$B$23+($B$28-$B$23)/($A$28-$A$23)*(A25-$A$23)</f>
        <v>0.70942400000000005</v>
      </c>
      <c r="C25" s="1">
        <f t="shared" ref="C25:C27" si="19">$C$23+($C$28-$C$23)/($A$28-$A$23)*(A25-$A$23)</f>
        <v>0.10688</v>
      </c>
      <c r="D25" s="11">
        <f t="shared" ref="D25:D27" si="20">$D$23+($D$28-$D$23)/($A$28-$A$23)*(A25-$A$23)</f>
        <v>2.2519999999999998E-2</v>
      </c>
      <c r="F25" s="7">
        <f t="shared" si="0"/>
        <v>0.44</v>
      </c>
      <c r="G25" s="33">
        <f t="shared" si="4"/>
        <v>5.28E-2</v>
      </c>
      <c r="H25" s="33">
        <f t="shared" si="5"/>
        <v>6.359637579310605</v>
      </c>
      <c r="I25" s="34">
        <f t="shared" si="1"/>
        <v>0.70942400000000005</v>
      </c>
      <c r="J25" s="33">
        <f t="shared" si="6"/>
        <v>0.17026176000000001</v>
      </c>
      <c r="K25" s="33">
        <f t="shared" si="7"/>
        <v>917629.73492844345</v>
      </c>
      <c r="L25" s="34">
        <f t="shared" si="2"/>
        <v>0.10688</v>
      </c>
      <c r="M25" s="34">
        <f t="shared" si="2"/>
        <v>2.2519999999999998E-2</v>
      </c>
      <c r="N25" s="38">
        <f t="shared" si="8"/>
        <v>0.626279361572741</v>
      </c>
      <c r="O25" s="38">
        <f t="shared" si="9"/>
        <v>0.67215923373855446</v>
      </c>
      <c r="P25" s="43">
        <v>0.67239501526612089</v>
      </c>
      <c r="Q25" s="38">
        <f t="shared" si="10"/>
        <v>-4.6115653693379888E-2</v>
      </c>
      <c r="R25" s="45">
        <f t="shared" si="11"/>
        <v>35.883164214265733</v>
      </c>
      <c r="S25" s="45">
        <f t="shared" si="3"/>
        <v>38.511887253966584</v>
      </c>
      <c r="T25" s="45">
        <f t="shared" si="3"/>
        <v>38.525396540383284</v>
      </c>
      <c r="U25" s="45">
        <f t="shared" si="3"/>
        <v>-2.6422323261175547</v>
      </c>
    </row>
    <row r="26" spans="1:21">
      <c r="A26" s="18">
        <v>0.46</v>
      </c>
      <c r="B26" s="15">
        <f t="shared" si="18"/>
        <v>0.72108499999999998</v>
      </c>
      <c r="C26" s="1">
        <f t="shared" si="19"/>
        <v>0.10131999999999999</v>
      </c>
      <c r="D26" s="11">
        <f t="shared" si="20"/>
        <v>2.2280000000000001E-2</v>
      </c>
      <c r="F26" s="7">
        <f t="shared" si="0"/>
        <v>0.46</v>
      </c>
      <c r="G26" s="33">
        <f t="shared" si="4"/>
        <v>5.5199999999999999E-2</v>
      </c>
      <c r="H26" s="33">
        <f t="shared" si="5"/>
        <v>6.5381474023507442</v>
      </c>
      <c r="I26" s="34">
        <f t="shared" si="1"/>
        <v>0.72108499999999998</v>
      </c>
      <c r="J26" s="33">
        <f t="shared" si="6"/>
        <v>0.17306039999999998</v>
      </c>
      <c r="K26" s="33">
        <f t="shared" si="7"/>
        <v>958893.56331337348</v>
      </c>
      <c r="L26" s="34">
        <f t="shared" si="2"/>
        <v>0.10131999999999999</v>
      </c>
      <c r="M26" s="34">
        <f t="shared" si="2"/>
        <v>2.2280000000000001E-2</v>
      </c>
      <c r="N26" s="38">
        <f t="shared" si="8"/>
        <v>0.60532176630538514</v>
      </c>
      <c r="O26" s="38">
        <f t="shared" si="9"/>
        <v>0.65061534603713489</v>
      </c>
      <c r="P26" s="43">
        <v>0.65092968964180431</v>
      </c>
      <c r="Q26" s="38">
        <f t="shared" si="10"/>
        <v>-4.5607923336419165E-2</v>
      </c>
      <c r="R26" s="45">
        <f t="shared" si="11"/>
        <v>34.682382456702889</v>
      </c>
      <c r="S26" s="45">
        <f t="shared" si="3"/>
        <v>37.277513414371441</v>
      </c>
      <c r="T26" s="45">
        <f t="shared" si="3"/>
        <v>37.295523976235927</v>
      </c>
      <c r="U26" s="45">
        <f t="shared" si="3"/>
        <v>-2.6131415195330345</v>
      </c>
    </row>
    <row r="27" spans="1:21">
      <c r="A27" s="18">
        <v>0.48</v>
      </c>
      <c r="B27" s="15">
        <f t="shared" si="18"/>
        <v>0.73274600000000001</v>
      </c>
      <c r="C27" s="1">
        <f t="shared" si="19"/>
        <v>9.5760000000000012E-2</v>
      </c>
      <c r="D27" s="11">
        <f t="shared" si="20"/>
        <v>2.2040000000000001E-2</v>
      </c>
      <c r="F27" s="7">
        <f t="shared" si="0"/>
        <v>0.48</v>
      </c>
      <c r="G27" s="33">
        <f t="shared" si="4"/>
        <v>5.7599999999999998E-2</v>
      </c>
      <c r="H27" s="33">
        <f t="shared" si="5"/>
        <v>6.7195298070610869</v>
      </c>
      <c r="I27" s="34">
        <f t="shared" si="1"/>
        <v>0.73274600000000001</v>
      </c>
      <c r="J27" s="33">
        <f t="shared" si="6"/>
        <v>0.17585903999999999</v>
      </c>
      <c r="K27" s="33">
        <f t="shared" si="7"/>
        <v>1001432.2551874134</v>
      </c>
      <c r="L27" s="34">
        <f t="shared" si="2"/>
        <v>9.5760000000000012E-2</v>
      </c>
      <c r="M27" s="34">
        <f t="shared" si="2"/>
        <v>2.2040000000000001E-2</v>
      </c>
      <c r="N27" s="38">
        <f t="shared" si="8"/>
        <v>0.58556097632220594</v>
      </c>
      <c r="O27" s="38">
        <f t="shared" si="9"/>
        <v>0.63022549486151147</v>
      </c>
      <c r="P27" s="43">
        <v>0.63065530311635054</v>
      </c>
      <c r="Q27" s="38">
        <f t="shared" si="10"/>
        <v>-4.5094326794144601E-2</v>
      </c>
      <c r="R27" s="45">
        <f t="shared" si="11"/>
        <v>33.550172590822328</v>
      </c>
      <c r="S27" s="45">
        <f t="shared" si="3"/>
        <v>36.109260997108358</v>
      </c>
      <c r="T27" s="45">
        <f t="shared" si="3"/>
        <v>36.133887196110521</v>
      </c>
      <c r="U27" s="45">
        <f t="shared" si="3"/>
        <v>-2.5837146052881894</v>
      </c>
    </row>
    <row r="28" spans="1:21">
      <c r="A28" s="17">
        <v>0.5</v>
      </c>
      <c r="B28" s="14">
        <v>0.74440700000000004</v>
      </c>
      <c r="C28" s="2">
        <v>9.0200000000000002E-2</v>
      </c>
      <c r="D28" s="10">
        <v>2.18E-2</v>
      </c>
      <c r="F28" s="36">
        <f t="shared" si="0"/>
        <v>0.5</v>
      </c>
      <c r="G28" s="33">
        <f t="shared" si="4"/>
        <v>0.06</v>
      </c>
      <c r="H28" s="33">
        <f t="shared" si="5"/>
        <v>6.9035583766293671</v>
      </c>
      <c r="I28" s="34">
        <f t="shared" si="1"/>
        <v>0.74440700000000004</v>
      </c>
      <c r="J28" s="33">
        <f t="shared" si="6"/>
        <v>0.17865768000000001</v>
      </c>
      <c r="K28" s="33">
        <f t="shared" si="7"/>
        <v>1045231.9689094652</v>
      </c>
      <c r="L28" s="34">
        <f t="shared" si="2"/>
        <v>9.0200000000000002E-2</v>
      </c>
      <c r="M28" s="34">
        <f t="shared" si="2"/>
        <v>2.18E-2</v>
      </c>
      <c r="N28" s="38">
        <f t="shared" si="8"/>
        <v>0.56691150494100939</v>
      </c>
      <c r="O28" s="38">
        <f t="shared" si="9"/>
        <v>0.61091503305495842</v>
      </c>
      <c r="P28" s="43">
        <v>0.61148675884866155</v>
      </c>
      <c r="Q28" s="38">
        <f t="shared" si="10"/>
        <v>-4.4575253907652157E-2</v>
      </c>
      <c r="R28" s="45">
        <f t="shared" si="11"/>
        <v>32.481636590529753</v>
      </c>
      <c r="S28" s="45">
        <f t="shared" si="3"/>
        <v>35.002853035144298</v>
      </c>
      <c r="T28" s="45">
        <v>0</v>
      </c>
      <c r="U28" s="45">
        <f t="shared" si="3"/>
        <v>-2.5539739196324991</v>
      </c>
    </row>
    <row r="29" spans="1:21">
      <c r="A29" s="18">
        <v>0.52</v>
      </c>
      <c r="B29" s="15">
        <f>$B$28+($B$33-$B$28)/($A$33-$A$28)*(A29-$A$28)</f>
        <v>0.75179680000000004</v>
      </c>
      <c r="C29" s="1">
        <f>$C$28+($C$33-$C$28)/($A$33-$A$28)*(A29-$A$28)</f>
        <v>8.607999999999999E-2</v>
      </c>
      <c r="D29" s="11">
        <f>$D$28+($D$33-$D$28)/($A$33-$A$28)*(A29-$A$28)</f>
        <v>2.1579999999999998E-2</v>
      </c>
      <c r="F29" s="7">
        <f t="shared" si="0"/>
        <v>0.52</v>
      </c>
      <c r="G29" s="33">
        <f t="shared" si="4"/>
        <v>6.2399999999999997E-2</v>
      </c>
      <c r="H29" s="33">
        <f t="shared" si="5"/>
        <v>7.0900270626780486</v>
      </c>
      <c r="I29" s="34">
        <f t="shared" si="1"/>
        <v>0.75179680000000004</v>
      </c>
      <c r="J29" s="33">
        <f t="shared" si="6"/>
        <v>0.180431232</v>
      </c>
      <c r="K29" s="33">
        <f t="shared" si="7"/>
        <v>1084120.6083324929</v>
      </c>
      <c r="L29" s="34">
        <f t="shared" si="2"/>
        <v>8.607999999999999E-2</v>
      </c>
      <c r="M29" s="34">
        <f t="shared" si="2"/>
        <v>2.1579999999999998E-2</v>
      </c>
      <c r="N29" s="38">
        <f t="shared" si="8"/>
        <v>0.54929410699458592</v>
      </c>
      <c r="O29" s="38">
        <f t="shared" si="9"/>
        <v>0.5926137767061469</v>
      </c>
      <c r="P29" s="43">
        <v>0.59338026640333974</v>
      </c>
      <c r="Q29" s="38">
        <f t="shared" si="10"/>
        <v>-4.4086159408753822E-2</v>
      </c>
      <c r="R29" s="45">
        <f t="shared" si="11"/>
        <v>31.472234042197247</v>
      </c>
      <c r="S29" s="45">
        <f t="shared" si="11"/>
        <v>33.954268286570397</v>
      </c>
      <c r="T29" s="45">
        <f t="shared" si="11"/>
        <v>33.998184911259806</v>
      </c>
      <c r="U29" s="45">
        <f t="shared" si="11"/>
        <v>-2.5259508690625587</v>
      </c>
    </row>
    <row r="30" spans="1:21">
      <c r="A30" s="18">
        <v>0.54</v>
      </c>
      <c r="B30" s="15">
        <f t="shared" ref="B30:B32" si="21">$B$28+($B$33-$B$28)/($A$33-$A$28)*(A30-$A$28)</f>
        <v>0.75918660000000004</v>
      </c>
      <c r="C30" s="1">
        <f t="shared" ref="C30:C32" si="22">$C$28+($C$33-$C$28)/($A$33-$A$28)*(A30-$A$28)</f>
        <v>8.1959999999999991E-2</v>
      </c>
      <c r="D30" s="11">
        <f t="shared" ref="D30:D32" si="23">$D$28+($D$33-$D$28)/($A$33-$A$28)*(A30-$A$28)</f>
        <v>2.1360000000000001E-2</v>
      </c>
      <c r="F30" s="7">
        <f t="shared" si="0"/>
        <v>0.54</v>
      </c>
      <c r="G30" s="33">
        <f t="shared" si="4"/>
        <v>6.4799999999999996E-2</v>
      </c>
      <c r="H30" s="33">
        <f t="shared" si="5"/>
        <v>7.2787483331899328</v>
      </c>
      <c r="I30" s="34">
        <f t="shared" si="1"/>
        <v>0.75918660000000004</v>
      </c>
      <c r="J30" s="33">
        <f t="shared" si="6"/>
        <v>0.18220478400000001</v>
      </c>
      <c r="K30" s="33">
        <f t="shared" si="7"/>
        <v>1123917.5998637557</v>
      </c>
      <c r="L30" s="34">
        <f t="shared" si="2"/>
        <v>8.1959999999999991E-2</v>
      </c>
      <c r="M30" s="34">
        <f t="shared" si="2"/>
        <v>2.1360000000000001E-2</v>
      </c>
      <c r="N30" s="38">
        <f t="shared" si="8"/>
        <v>0.53263549425055279</v>
      </c>
      <c r="O30" s="38">
        <f t="shared" si="9"/>
        <v>0.57525597322812716</v>
      </c>
      <c r="P30" s="43">
        <v>0.57623099949481371</v>
      </c>
      <c r="Q30" s="38">
        <f t="shared" si="10"/>
        <v>-4.3595505244260924E-2</v>
      </c>
      <c r="R30" s="45">
        <f t="shared" si="11"/>
        <v>30.517765839421301</v>
      </c>
      <c r="S30" s="45">
        <f t="shared" si="11"/>
        <v>32.959739405662361</v>
      </c>
      <c r="T30" s="45">
        <f t="shared" si="11"/>
        <v>33.015604295657894</v>
      </c>
      <c r="U30" s="45">
        <f t="shared" si="11"/>
        <v>-2.4978384562365981</v>
      </c>
    </row>
    <row r="31" spans="1:21">
      <c r="A31" s="18">
        <v>0.56000000000000005</v>
      </c>
      <c r="B31" s="15">
        <f t="shared" si="21"/>
        <v>0.76657640000000005</v>
      </c>
      <c r="C31" s="1">
        <f t="shared" si="22"/>
        <v>7.7839999999999979E-2</v>
      </c>
      <c r="D31" s="11">
        <f t="shared" si="23"/>
        <v>2.1139999999999999E-2</v>
      </c>
      <c r="F31" s="7">
        <f t="shared" si="0"/>
        <v>0.56000000000000005</v>
      </c>
      <c r="G31" s="33">
        <f t="shared" si="4"/>
        <v>6.720000000000001E-2</v>
      </c>
      <c r="H31" s="33">
        <f t="shared" si="5"/>
        <v>7.4695514527148035</v>
      </c>
      <c r="I31" s="34">
        <f t="shared" si="1"/>
        <v>0.76657640000000005</v>
      </c>
      <c r="J31" s="33">
        <f t="shared" si="6"/>
        <v>0.18397833599999999</v>
      </c>
      <c r="K31" s="33">
        <f t="shared" si="7"/>
        <v>1164606.4804549594</v>
      </c>
      <c r="L31" s="34">
        <f t="shared" si="2"/>
        <v>7.7839999999999979E-2</v>
      </c>
      <c r="M31" s="34">
        <f t="shared" si="2"/>
        <v>2.1139999999999999E-2</v>
      </c>
      <c r="N31" s="38">
        <f t="shared" si="8"/>
        <v>0.51686800322447257</v>
      </c>
      <c r="O31" s="38">
        <f t="shared" si="9"/>
        <v>0.55878019351357611</v>
      </c>
      <c r="P31" s="43">
        <v>0.55997130916727245</v>
      </c>
      <c r="Q31" s="38">
        <f t="shared" si="10"/>
        <v>-4.3103305942799874E-2</v>
      </c>
      <c r="R31" s="45">
        <f t="shared" si="11"/>
        <v>29.614355150116502</v>
      </c>
      <c r="S31" s="45">
        <f t="shared" si="11"/>
        <v>32.015746763831331</v>
      </c>
      <c r="T31" s="45">
        <f t="shared" si="11"/>
        <v>32.083992663700094</v>
      </c>
      <c r="U31" s="45">
        <f t="shared" si="11"/>
        <v>-2.4696375135835926</v>
      </c>
    </row>
    <row r="32" spans="1:21">
      <c r="A32" s="18">
        <v>0.57999999999999996</v>
      </c>
      <c r="B32" s="15">
        <f t="shared" si="21"/>
        <v>0.77396620000000005</v>
      </c>
      <c r="C32" s="1">
        <f t="shared" si="22"/>
        <v>7.3720000000000008E-2</v>
      </c>
      <c r="D32" s="11">
        <f t="shared" si="23"/>
        <v>2.0920000000000001E-2</v>
      </c>
      <c r="F32" s="7">
        <f t="shared" si="0"/>
        <v>0.57999999999999996</v>
      </c>
      <c r="G32" s="33">
        <f t="shared" si="4"/>
        <v>6.9599999999999995E-2</v>
      </c>
      <c r="H32" s="33">
        <f t="shared" si="5"/>
        <v>7.6622808986634592</v>
      </c>
      <c r="I32" s="34">
        <f t="shared" si="1"/>
        <v>0.77396620000000005</v>
      </c>
      <c r="J32" s="33">
        <f t="shared" si="6"/>
        <v>0.185751888</v>
      </c>
      <c r="K32" s="33">
        <f t="shared" si="7"/>
        <v>1206172.155350063</v>
      </c>
      <c r="L32" s="34">
        <f t="shared" si="2"/>
        <v>7.3720000000000008E-2</v>
      </c>
      <c r="M32" s="34">
        <f t="shared" si="2"/>
        <v>2.0920000000000001E-2</v>
      </c>
      <c r="N32" s="38">
        <f t="shared" si="8"/>
        <v>0.50192923841633807</v>
      </c>
      <c r="O32" s="38">
        <f t="shared" si="9"/>
        <v>0.54312917182480969</v>
      </c>
      <c r="P32" s="43">
        <v>0.54454121891382257</v>
      </c>
      <c r="Q32" s="38">
        <f t="shared" si="10"/>
        <v>-4.2611980497484492E-2</v>
      </c>
      <c r="R32" s="45">
        <f t="shared" si="11"/>
        <v>28.758426975471835</v>
      </c>
      <c r="S32" s="45">
        <f t="shared" si="11"/>
        <v>31.1190092759973</v>
      </c>
      <c r="T32" s="45">
        <f t="shared" si="11"/>
        <v>31.19991361467147</v>
      </c>
      <c r="U32" s="45">
        <f t="shared" si="11"/>
        <v>-2.4414866391996353</v>
      </c>
    </row>
    <row r="33" spans="1:21">
      <c r="A33" s="17">
        <v>0.6</v>
      </c>
      <c r="B33" s="14">
        <v>0.78135600000000005</v>
      </c>
      <c r="C33" s="2">
        <v>6.9599999999999995E-2</v>
      </c>
      <c r="D33" s="10">
        <v>2.07E-2</v>
      </c>
      <c r="F33" s="36">
        <f t="shared" si="0"/>
        <v>0.6</v>
      </c>
      <c r="G33" s="33">
        <f t="shared" si="4"/>
        <v>7.1999999999999995E-2</v>
      </c>
      <c r="H33" s="33">
        <f t="shared" si="5"/>
        <v>7.8567949122859568</v>
      </c>
      <c r="I33" s="34">
        <f t="shared" si="1"/>
        <v>0.78135600000000005</v>
      </c>
      <c r="J33" s="33">
        <f t="shared" si="6"/>
        <v>0.18752544000000002</v>
      </c>
      <c r="K33" s="33">
        <f t="shared" si="7"/>
        <v>1248600.7821323609</v>
      </c>
      <c r="L33" s="34">
        <f t="shared" si="2"/>
        <v>6.9599999999999995E-2</v>
      </c>
      <c r="M33" s="34">
        <f t="shared" si="2"/>
        <v>2.07E-2</v>
      </c>
      <c r="N33" s="38">
        <f t="shared" si="8"/>
        <v>0.48776170745871117</v>
      </c>
      <c r="O33" s="38">
        <f t="shared" si="9"/>
        <v>0.52824961162596384</v>
      </c>
      <c r="P33" s="43">
        <v>0.52988341596197164</v>
      </c>
      <c r="Q33" s="38">
        <f t="shared" si="10"/>
        <v>-4.2121708503260469E-2</v>
      </c>
      <c r="R33" s="45">
        <f t="shared" si="11"/>
        <v>27.946687245478877</v>
      </c>
      <c r="S33" s="45">
        <f t="shared" si="11"/>
        <v>30.266473275592592</v>
      </c>
      <c r="T33" s="45">
        <f t="shared" si="11"/>
        <v>30.360083368596012</v>
      </c>
      <c r="U33" s="45">
        <f t="shared" si="11"/>
        <v>-2.4133961231171366</v>
      </c>
    </row>
    <row r="34" spans="1:21">
      <c r="A34" s="18">
        <v>0.62</v>
      </c>
      <c r="B34" s="15">
        <f>$B$33+($B$38-$B$33)/($A$38-$A$33)*(A34-$A$33)</f>
        <v>0.78176280000000009</v>
      </c>
      <c r="C34" s="1">
        <f>$C$33+($C$38-$C$33)/($A$38-$A$33)*(A34-$A$33)</f>
        <v>6.6519999999999996E-2</v>
      </c>
      <c r="D34" s="11">
        <f>$D$33+($D$38-$D$33)/($A$38-$A$33)*(A34-$A$33)</f>
        <v>2.0559999999999998E-2</v>
      </c>
      <c r="F34" s="7">
        <f t="shared" si="0"/>
        <v>0.62</v>
      </c>
      <c r="G34" s="33">
        <f t="shared" si="4"/>
        <v>7.4399999999999994E-2</v>
      </c>
      <c r="H34" s="33">
        <f t="shared" si="5"/>
        <v>8.0529641794715925</v>
      </c>
      <c r="I34" s="34">
        <f t="shared" si="1"/>
        <v>0.78176280000000009</v>
      </c>
      <c r="J34" s="33">
        <f t="shared" si="6"/>
        <v>0.187623072</v>
      </c>
      <c r="K34" s="33">
        <f t="shared" si="7"/>
        <v>1280442.2695410335</v>
      </c>
      <c r="L34" s="34">
        <f t="shared" si="2"/>
        <v>6.6519999999999996E-2</v>
      </c>
      <c r="M34" s="34">
        <f t="shared" si="2"/>
        <v>2.0559999999999998E-2</v>
      </c>
      <c r="N34" s="38">
        <f t="shared" si="8"/>
        <v>0.47431245968583302</v>
      </c>
      <c r="O34" s="38">
        <f t="shared" si="9"/>
        <v>0.5140919711573646</v>
      </c>
      <c r="P34" s="43">
        <v>0.51608168215074679</v>
      </c>
      <c r="Q34" s="38">
        <f t="shared" si="10"/>
        <v>-4.1769222464913769E-2</v>
      </c>
      <c r="R34" s="45">
        <f t="shared" si="11"/>
        <v>27.176102110467237</v>
      </c>
      <c r="S34" s="45">
        <f t="shared" si="11"/>
        <v>29.45530022887824</v>
      </c>
      <c r="T34" s="45">
        <f t="shared" si="11"/>
        <v>29.569302271249821</v>
      </c>
      <c r="U34" s="45">
        <f t="shared" si="11"/>
        <v>-2.3932001607825844</v>
      </c>
    </row>
    <row r="35" spans="1:21">
      <c r="A35" s="18">
        <v>0.64</v>
      </c>
      <c r="B35" s="15">
        <f t="shared" ref="B35:B37" si="24">$B$33+($B$38-$B$33)/($A$38-$A$33)*(A35-$A$33)</f>
        <v>0.78216960000000002</v>
      </c>
      <c r="C35" s="1">
        <f t="shared" ref="C35:C37" si="25">$C$33+($C$38-$C$33)/($A$38-$A$33)*(A35-$A$33)</f>
        <v>6.3439999999999996E-2</v>
      </c>
      <c r="D35" s="11">
        <f t="shared" ref="D35:D37" si="26">$D$33+($D$38-$D$33)/($A$38-$A$33)*(A35-$A$33)</f>
        <v>2.0420000000000001E-2</v>
      </c>
      <c r="F35" s="7">
        <f t="shared" si="0"/>
        <v>0.64</v>
      </c>
      <c r="G35" s="33">
        <f t="shared" si="4"/>
        <v>7.6799999999999993E-2</v>
      </c>
      <c r="H35" s="33">
        <f t="shared" si="5"/>
        <v>8.2506706343431961</v>
      </c>
      <c r="I35" s="34">
        <f t="shared" si="1"/>
        <v>0.78216960000000002</v>
      </c>
      <c r="J35" s="33">
        <f t="shared" si="6"/>
        <v>0.18772070399999999</v>
      </c>
      <c r="K35" s="33">
        <f t="shared" si="7"/>
        <v>1312560.7626703656</v>
      </c>
      <c r="L35" s="34">
        <f t="shared" si="2"/>
        <v>6.3439999999999996E-2</v>
      </c>
      <c r="M35" s="34">
        <f t="shared" si="2"/>
        <v>2.0420000000000001E-2</v>
      </c>
      <c r="N35" s="38">
        <f t="shared" si="8"/>
        <v>0.46153273589511584</v>
      </c>
      <c r="O35" s="38">
        <f t="shared" si="9"/>
        <v>0.5006102390423931</v>
      </c>
      <c r="P35" s="43">
        <v>0.50295110115592201</v>
      </c>
      <c r="Q35" s="38">
        <f t="shared" si="10"/>
        <v>-4.1418365260806167E-2</v>
      </c>
      <c r="R35" s="45">
        <f t="shared" si="11"/>
        <v>26.443877873916211</v>
      </c>
      <c r="S35" s="45">
        <f t="shared" si="11"/>
        <v>28.682853878164391</v>
      </c>
      <c r="T35" s="45">
        <f t="shared" si="11"/>
        <v>28.816975397691671</v>
      </c>
      <c r="U35" s="45">
        <f t="shared" si="11"/>
        <v>-2.3730975237754586</v>
      </c>
    </row>
    <row r="36" spans="1:21">
      <c r="A36" s="18">
        <v>0.66</v>
      </c>
      <c r="B36" s="15">
        <f t="shared" si="24"/>
        <v>0.78257640000000006</v>
      </c>
      <c r="C36" s="1">
        <f t="shared" si="25"/>
        <v>6.0359999999999983E-2</v>
      </c>
      <c r="D36" s="11">
        <f t="shared" si="26"/>
        <v>2.0279999999999999E-2</v>
      </c>
      <c r="F36" s="7">
        <f t="shared" si="0"/>
        <v>0.66</v>
      </c>
      <c r="G36" s="33">
        <f t="shared" si="4"/>
        <v>7.9200000000000007E-2</v>
      </c>
      <c r="H36" s="33">
        <f t="shared" si="5"/>
        <v>8.4498063773913916</v>
      </c>
      <c r="I36" s="34">
        <f t="shared" si="1"/>
        <v>0.78257640000000006</v>
      </c>
      <c r="J36" s="33">
        <f t="shared" si="6"/>
        <v>0.187818336</v>
      </c>
      <c r="K36" s="33">
        <f t="shared" si="7"/>
        <v>1344939.4689185079</v>
      </c>
      <c r="L36" s="34">
        <f t="shared" si="2"/>
        <v>6.0359999999999983E-2</v>
      </c>
      <c r="M36" s="34">
        <f t="shared" si="2"/>
        <v>2.0279999999999999E-2</v>
      </c>
      <c r="N36" s="38">
        <f t="shared" si="8"/>
        <v>0.44937763430362548</v>
      </c>
      <c r="O36" s="38">
        <f t="shared" si="9"/>
        <v>0.48776170745871106</v>
      </c>
      <c r="P36" s="43">
        <v>0.49044686433450274</v>
      </c>
      <c r="Q36" s="38">
        <f t="shared" si="10"/>
        <v>-4.1069230030877257E-2</v>
      </c>
      <c r="R36" s="45">
        <f t="shared" si="11"/>
        <v>25.747441853171065</v>
      </c>
      <c r="S36" s="45">
        <f t="shared" si="11"/>
        <v>27.94668724547887</v>
      </c>
      <c r="T36" s="45">
        <f t="shared" si="11"/>
        <v>28.100535401792268</v>
      </c>
      <c r="U36" s="45">
        <f t="shared" si="11"/>
        <v>-2.3530935486212026</v>
      </c>
    </row>
    <row r="37" spans="1:21">
      <c r="A37" s="18">
        <v>0.68</v>
      </c>
      <c r="B37" s="15">
        <f t="shared" si="24"/>
        <v>0.78298319999999999</v>
      </c>
      <c r="C37" s="1">
        <f t="shared" si="25"/>
        <v>5.7279999999999984E-2</v>
      </c>
      <c r="D37" s="11">
        <f t="shared" si="26"/>
        <v>2.0139999999999998E-2</v>
      </c>
      <c r="F37" s="7">
        <f t="shared" si="0"/>
        <v>0.68</v>
      </c>
      <c r="G37" s="33">
        <f t="shared" si="4"/>
        <v>8.1600000000000006E-2</v>
      </c>
      <c r="H37" s="33">
        <f t="shared" si="5"/>
        <v>8.6502726993329979</v>
      </c>
      <c r="I37" s="34">
        <f t="shared" si="1"/>
        <v>0.78298319999999999</v>
      </c>
      <c r="J37" s="33">
        <f t="shared" si="6"/>
        <v>0.18791596799999999</v>
      </c>
      <c r="K37" s="33">
        <f t="shared" si="7"/>
        <v>1377563.0235246893</v>
      </c>
      <c r="L37" s="34">
        <f t="shared" si="2"/>
        <v>5.7279999999999984E-2</v>
      </c>
      <c r="M37" s="34">
        <f t="shared" si="2"/>
        <v>2.0139999999999998E-2</v>
      </c>
      <c r="N37" s="38">
        <f t="shared" si="8"/>
        <v>0.43780579567971017</v>
      </c>
      <c r="O37" s="38">
        <f t="shared" si="9"/>
        <v>0.4755067482631582</v>
      </c>
      <c r="P37" s="43">
        <v>0.47852916279604207</v>
      </c>
      <c r="Q37" s="38">
        <f t="shared" si="10"/>
        <v>-4.0723367116331899E-2</v>
      </c>
      <c r="R37" s="45">
        <f t="shared" si="11"/>
        <v>25.084424338814244</v>
      </c>
      <c r="S37" s="45">
        <f t="shared" si="11"/>
        <v>27.244529805468652</v>
      </c>
      <c r="T37" s="45">
        <f t="shared" si="11"/>
        <v>27.417701402141905</v>
      </c>
      <c r="U37" s="45">
        <f t="shared" si="11"/>
        <v>-2.3332770633276594</v>
      </c>
    </row>
    <row r="38" spans="1:21">
      <c r="A38" s="17">
        <v>0.7</v>
      </c>
      <c r="B38" s="14">
        <v>0.78339000000000003</v>
      </c>
      <c r="C38" s="2">
        <v>5.4199999999999998E-2</v>
      </c>
      <c r="D38" s="10">
        <v>0.02</v>
      </c>
      <c r="F38" s="36">
        <f t="shared" si="0"/>
        <v>0.7</v>
      </c>
      <c r="G38" s="33">
        <f t="shared" si="4"/>
        <v>8.3999999999999991E-2</v>
      </c>
      <c r="H38" s="33">
        <f t="shared" si="5"/>
        <v>8.8519792017761674</v>
      </c>
      <c r="I38" s="34">
        <f t="shared" si="1"/>
        <v>0.78339000000000003</v>
      </c>
      <c r="J38" s="33">
        <f t="shared" si="6"/>
        <v>0.1880136</v>
      </c>
      <c r="K38" s="33">
        <f t="shared" si="7"/>
        <v>1410417.3532636133</v>
      </c>
      <c r="L38" s="34">
        <f t="shared" si="2"/>
        <v>5.4199999999999998E-2</v>
      </c>
      <c r="M38" s="34">
        <f t="shared" si="2"/>
        <v>0.02</v>
      </c>
      <c r="N38" s="38">
        <f t="shared" si="8"/>
        <v>0.42677910917556389</v>
      </c>
      <c r="O38" s="38">
        <f t="shared" si="9"/>
        <v>0.46380859581390332</v>
      </c>
      <c r="P38" s="43">
        <v>0.46716267479591012</v>
      </c>
      <c r="Q38" s="38">
        <f t="shared" si="10"/>
        <v>-4.0383565620346229E-2</v>
      </c>
      <c r="R38" s="45">
        <f t="shared" si="11"/>
        <v>24.452641740112796</v>
      </c>
      <c r="S38" s="45">
        <f t="shared" si="11"/>
        <v>26.574275042025722</v>
      </c>
      <c r="T38" s="45">
        <f t="shared" si="11"/>
        <v>26.766449611848245</v>
      </c>
      <c r="U38" s="45">
        <f t="shared" si="11"/>
        <v>-2.3138078717354489</v>
      </c>
    </row>
    <row r="39" spans="1:21">
      <c r="A39" s="18">
        <v>0.72</v>
      </c>
      <c r="B39" s="15">
        <f>$B$38+($B$43-$B$38)/($A$43-$A$38)*(A39-$A$38)</f>
        <v>0.77406799999999998</v>
      </c>
      <c r="C39" s="1">
        <f>$C$38+($C$43-$C$38)/($A$43-$A$38)*(A39-$A$38)</f>
        <v>5.178E-2</v>
      </c>
      <c r="D39" s="11">
        <f>$D$38+($D$43-$D$38)/($A$43-$A$38)*(A39-$A$38)</f>
        <v>1.9939999999999999E-2</v>
      </c>
      <c r="F39" s="7">
        <f t="shared" si="0"/>
        <v>0.72</v>
      </c>
      <c r="G39" s="33">
        <f t="shared" si="4"/>
        <v>8.6399999999999991E-2</v>
      </c>
      <c r="H39" s="33">
        <f t="shared" si="5"/>
        <v>9.0548430059808531</v>
      </c>
      <c r="I39" s="34">
        <f t="shared" si="1"/>
        <v>0.77406799999999998</v>
      </c>
      <c r="J39" s="33">
        <f t="shared" si="6"/>
        <v>0.18577631999999999</v>
      </c>
      <c r="K39" s="33">
        <f t="shared" si="7"/>
        <v>1425572.3829058143</v>
      </c>
      <c r="L39" s="34">
        <f t="shared" si="2"/>
        <v>5.178E-2</v>
      </c>
      <c r="M39" s="34">
        <f t="shared" si="2"/>
        <v>1.9939999999999999E-2</v>
      </c>
      <c r="N39" s="38">
        <f t="shared" si="8"/>
        <v>0.4162624393600115</v>
      </c>
      <c r="O39" s="38">
        <f t="shared" si="9"/>
        <v>0.45263313898325735</v>
      </c>
      <c r="P39" s="43">
        <v>0.45643998368145677</v>
      </c>
      <c r="Q39" s="38">
        <f t="shared" si="10"/>
        <v>-4.0177544321445269E-2</v>
      </c>
      <c r="R39" s="45">
        <f t="shared" si="11"/>
        <v>23.850080945149021</v>
      </c>
      <c r="S39" s="45">
        <f t="shared" si="11"/>
        <v>25.933968531499062</v>
      </c>
      <c r="T39" s="45">
        <f t="shared" si="11"/>
        <v>26.152084665967642</v>
      </c>
      <c r="U39" s="45">
        <f t="shared" si="11"/>
        <v>-2.3020037208186208</v>
      </c>
    </row>
    <row r="40" spans="1:21">
      <c r="A40" s="18">
        <v>0.74</v>
      </c>
      <c r="B40" s="15">
        <f t="shared" ref="B40:B42" si="27">$B$38+($B$43-$B$38)/($A$43-$A$38)*(A40-$A$38)</f>
        <v>0.76474600000000004</v>
      </c>
      <c r="C40" s="1">
        <f t="shared" ref="C40:C42" si="28">$C$38+($C$43-$C$38)/($A$43-$A$38)*(A40-$A$38)</f>
        <v>4.9360000000000001E-2</v>
      </c>
      <c r="D40" s="11">
        <f t="shared" ref="D40:D42" si="29">$D$38+($D$43-$D$38)/($A$43-$A$38)*(A40-$A$38)</f>
        <v>1.9879999999999998E-2</v>
      </c>
      <c r="F40" s="7">
        <f t="shared" si="0"/>
        <v>0.74</v>
      </c>
      <c r="G40" s="33">
        <f t="shared" si="4"/>
        <v>8.879999999999999E-2</v>
      </c>
      <c r="H40" s="33">
        <f t="shared" si="5"/>
        <v>9.2587880414054968</v>
      </c>
      <c r="I40" s="34">
        <f t="shared" si="1"/>
        <v>0.76474600000000004</v>
      </c>
      <c r="J40" s="33">
        <f t="shared" si="6"/>
        <v>0.18353904000000001</v>
      </c>
      <c r="K40" s="33">
        <f t="shared" si="7"/>
        <v>1440126.3293924113</v>
      </c>
      <c r="L40" s="34">
        <f t="shared" si="2"/>
        <v>4.9360000000000001E-2</v>
      </c>
      <c r="M40" s="34">
        <f t="shared" si="2"/>
        <v>1.9879999999999998E-2</v>
      </c>
      <c r="N40" s="38">
        <f t="shared" si="8"/>
        <v>0.40622337424335836</v>
      </c>
      <c r="O40" s="38">
        <f t="shared" si="9"/>
        <v>0.44194872391585333</v>
      </c>
      <c r="P40" s="43">
        <v>0.446199764949189</v>
      </c>
      <c r="Q40" s="38">
        <f t="shared" si="10"/>
        <v>-3.9976390705830644E-2</v>
      </c>
      <c r="R40" s="45">
        <f t="shared" si="11"/>
        <v>23.274884883707784</v>
      </c>
      <c r="S40" s="45">
        <f t="shared" si="11"/>
        <v>25.321796641570824</v>
      </c>
      <c r="T40" s="45">
        <f t="shared" si="11"/>
        <v>25.565363351317892</v>
      </c>
      <c r="U40" s="45">
        <f t="shared" si="11"/>
        <v>-2.290478467610106</v>
      </c>
    </row>
    <row r="41" spans="1:21">
      <c r="A41" s="18">
        <v>0.76</v>
      </c>
      <c r="B41" s="15">
        <f t="shared" si="27"/>
        <v>0.75542399999999998</v>
      </c>
      <c r="C41" s="1">
        <f t="shared" si="28"/>
        <v>4.6939999999999996E-2</v>
      </c>
      <c r="D41" s="11">
        <f t="shared" si="29"/>
        <v>1.9820000000000001E-2</v>
      </c>
      <c r="F41" s="7">
        <f t="shared" si="0"/>
        <v>0.76</v>
      </c>
      <c r="G41" s="33">
        <f t="shared" si="4"/>
        <v>9.1200000000000003E-2</v>
      </c>
      <c r="H41" s="33">
        <f t="shared" si="5"/>
        <v>9.4637444062494112</v>
      </c>
      <c r="I41" s="34">
        <f t="shared" si="1"/>
        <v>0.75542399999999998</v>
      </c>
      <c r="J41" s="33">
        <f t="shared" si="6"/>
        <v>0.18130175999999998</v>
      </c>
      <c r="K41" s="33">
        <f t="shared" si="7"/>
        <v>1454062.3025789603</v>
      </c>
      <c r="L41" s="34">
        <f t="shared" si="2"/>
        <v>4.6939999999999996E-2</v>
      </c>
      <c r="M41" s="34">
        <f t="shared" si="2"/>
        <v>1.9820000000000001E-2</v>
      </c>
      <c r="N41" s="38">
        <f t="shared" si="8"/>
        <v>0.39663199361425661</v>
      </c>
      <c r="O41" s="38">
        <f t="shared" si="9"/>
        <v>0.43172596839112842</v>
      </c>
      <c r="P41" s="43">
        <v>0.43641086948809626</v>
      </c>
      <c r="Q41" s="38">
        <f t="shared" si="10"/>
        <v>-3.9778875873839659E-2</v>
      </c>
      <c r="R41" s="45">
        <f t="shared" si="11"/>
        <v>22.725339253956722</v>
      </c>
      <c r="S41" s="45">
        <f t="shared" si="11"/>
        <v>24.736075895010043</v>
      </c>
      <c r="T41" s="45">
        <f t="shared" si="11"/>
        <v>25.004500955302511</v>
      </c>
      <c r="U41" s="45">
        <f t="shared" si="11"/>
        <v>-2.279161701345787</v>
      </c>
    </row>
    <row r="42" spans="1:21">
      <c r="A42" s="18">
        <v>0.78</v>
      </c>
      <c r="B42" s="15">
        <f t="shared" si="27"/>
        <v>0.74610200000000004</v>
      </c>
      <c r="C42" s="1">
        <f t="shared" si="28"/>
        <v>4.4519999999999997E-2</v>
      </c>
      <c r="D42" s="11">
        <f t="shared" si="29"/>
        <v>1.976E-2</v>
      </c>
      <c r="F42" s="7">
        <f t="shared" si="0"/>
        <v>0.78</v>
      </c>
      <c r="G42" s="33">
        <f t="shared" si="4"/>
        <v>9.3600000000000003E-2</v>
      </c>
      <c r="H42" s="33">
        <f t="shared" si="5"/>
        <v>9.6696477927787559</v>
      </c>
      <c r="I42" s="34">
        <f t="shared" si="1"/>
        <v>0.74610200000000004</v>
      </c>
      <c r="J42" s="33">
        <f t="shared" si="6"/>
        <v>0.17906448</v>
      </c>
      <c r="K42" s="33">
        <f t="shared" si="7"/>
        <v>1467364.7913534541</v>
      </c>
      <c r="L42" s="34">
        <f t="shared" si="2"/>
        <v>4.4519999999999997E-2</v>
      </c>
      <c r="M42" s="34">
        <f t="shared" si="2"/>
        <v>1.976E-2</v>
      </c>
      <c r="N42" s="38">
        <f t="shared" si="8"/>
        <v>0.38746065670872165</v>
      </c>
      <c r="O42" s="38">
        <f t="shared" si="9"/>
        <v>0.42193758814110266</v>
      </c>
      <c r="P42" s="43">
        <v>0.42705076240318046</v>
      </c>
      <c r="Q42" s="38">
        <f t="shared" si="10"/>
        <v>-3.959010569445881E-2</v>
      </c>
      <c r="R42" s="45">
        <f t="shared" si="11"/>
        <v>22.199860356776998</v>
      </c>
      <c r="S42" s="45">
        <f t="shared" si="11"/>
        <v>24.175243018414356</v>
      </c>
      <c r="T42" s="45">
        <f t="shared" si="11"/>
        <v>24.468206323546333</v>
      </c>
      <c r="U42" s="45">
        <f t="shared" si="11"/>
        <v>-2.2683459667693371</v>
      </c>
    </row>
    <row r="43" spans="1:21">
      <c r="A43" s="17">
        <v>0.8</v>
      </c>
      <c r="B43" s="14">
        <v>0.73677999999999999</v>
      </c>
      <c r="C43" s="2">
        <v>4.2099999999999999E-2</v>
      </c>
      <c r="D43" s="10">
        <v>1.9699999999999999E-2</v>
      </c>
      <c r="F43" s="36">
        <f t="shared" si="0"/>
        <v>0.8</v>
      </c>
      <c r="G43" s="33">
        <f t="shared" si="4"/>
        <v>9.6000000000000002E-2</v>
      </c>
      <c r="H43" s="33">
        <f t="shared" si="5"/>
        <v>9.8764389708232176</v>
      </c>
      <c r="I43" s="34">
        <f t="shared" si="1"/>
        <v>0.73677999999999999</v>
      </c>
      <c r="J43" s="33">
        <f t="shared" si="6"/>
        <v>0.17682719999999999</v>
      </c>
      <c r="K43" s="33">
        <f t="shared" si="7"/>
        <v>1480019.5332047045</v>
      </c>
      <c r="L43" s="34">
        <f t="shared" si="2"/>
        <v>4.2099999999999999E-2</v>
      </c>
      <c r="M43" s="34">
        <f t="shared" si="2"/>
        <v>1.9699999999999999E-2</v>
      </c>
      <c r="N43" s="38">
        <f t="shared" si="8"/>
        <v>0.37868380805580959</v>
      </c>
      <c r="O43" s="38">
        <f t="shared" si="9"/>
        <v>0.41255823511054346</v>
      </c>
      <c r="P43" s="43">
        <v>0.41808792329564665</v>
      </c>
      <c r="Q43" s="38">
        <f t="shared" si="10"/>
        <v>-3.9404115239837056E-2</v>
      </c>
      <c r="R43" s="45">
        <f t="shared" si="11"/>
        <v>21.696983971540053</v>
      </c>
      <c r="S43" s="45">
        <f t="shared" si="11"/>
        <v>23.637845675200076</v>
      </c>
      <c r="T43" s="45">
        <f t="shared" si="11"/>
        <v>23.954673470229846</v>
      </c>
      <c r="U43" s="45">
        <f t="shared" si="11"/>
        <v>-2.2576894986897909</v>
      </c>
    </row>
    <row r="44" spans="1:21">
      <c r="A44" s="18">
        <v>0.82</v>
      </c>
      <c r="B44" s="15">
        <f>$B$43+($B$48-$B$43)/($A$48-$A$43)*(A44-$A$43)</f>
        <v>0.71189860000000005</v>
      </c>
      <c r="C44" s="1">
        <f>$C$43+($C$48-$C$43)/($A$48-$A$43)*(A44-$A$43)</f>
        <v>4.0320000000000009E-2</v>
      </c>
      <c r="D44" s="11">
        <f>$D$43+($D$48-$D$43)/($A$48-$A$43)*(A44-$A$43)</f>
        <v>1.9400000000000001E-2</v>
      </c>
      <c r="F44" s="7">
        <f t="shared" si="0"/>
        <v>0.82</v>
      </c>
      <c r="G44" s="33">
        <f t="shared" si="4"/>
        <v>9.8399999999999987E-2</v>
      </c>
      <c r="H44" s="33">
        <f t="shared" si="5"/>
        <v>10.084063323424271</v>
      </c>
      <c r="I44" s="34">
        <f t="shared" si="1"/>
        <v>0.71189860000000005</v>
      </c>
      <c r="J44" s="33">
        <f t="shared" si="6"/>
        <v>0.17085566400000002</v>
      </c>
      <c r="K44" s="33">
        <f t="shared" si="7"/>
        <v>1460101.131306526</v>
      </c>
      <c r="L44" s="34">
        <f t="shared" si="2"/>
        <v>4.0320000000000009E-2</v>
      </c>
      <c r="M44" s="34">
        <f t="shared" si="2"/>
        <v>1.9400000000000001E-2</v>
      </c>
      <c r="N44" s="38">
        <f t="shared" si="8"/>
        <v>0.37027780025721274</v>
      </c>
      <c r="O44" s="38">
        <f t="shared" si="9"/>
        <v>0.40356434739225516</v>
      </c>
      <c r="P44" s="43">
        <v>0.40906962279271813</v>
      </c>
      <c r="Q44" s="38">
        <f t="shared" si="10"/>
        <v>-3.8791822535505394E-2</v>
      </c>
      <c r="R44" s="45">
        <f t="shared" si="11"/>
        <v>21.2153552021264</v>
      </c>
      <c r="S44" s="45">
        <f t="shared" si="11"/>
        <v>23.122533867527611</v>
      </c>
      <c r="T44" s="45">
        <f t="shared" si="11"/>
        <v>23.437962913031335</v>
      </c>
      <c r="U44" s="45">
        <f t="shared" si="11"/>
        <v>-2.2226077109049349</v>
      </c>
    </row>
    <row r="45" spans="1:21">
      <c r="A45" s="18">
        <v>0.84</v>
      </c>
      <c r="B45" s="15">
        <f t="shared" ref="B45:B47" si="30">$B$43+($B$48-$B$43)/($A$48-$A$43)*(A45-$A$43)</f>
        <v>0.68701720000000011</v>
      </c>
      <c r="C45" s="1">
        <f t="shared" ref="C45:C47" si="31">$C$43+($C$48-$C$43)/($A$48-$A$43)*(A45-$A$43)</f>
        <v>3.8540000000000005E-2</v>
      </c>
      <c r="D45" s="11">
        <f t="shared" ref="D45:D47" si="32">$D$43+($D$48-$D$43)/($A$48-$A$43)*(A45-$A$43)</f>
        <v>1.9099999999999999E-2</v>
      </c>
      <c r="F45" s="7">
        <f t="shared" si="0"/>
        <v>0.84</v>
      </c>
      <c r="G45" s="33">
        <f t="shared" si="4"/>
        <v>0.10079999999999999</v>
      </c>
      <c r="H45" s="33">
        <f t="shared" si="5"/>
        <v>10.292470429187354</v>
      </c>
      <c r="I45" s="34">
        <f t="shared" si="1"/>
        <v>0.68701720000000011</v>
      </c>
      <c r="J45" s="33">
        <f t="shared" si="6"/>
        <v>0.16488412800000002</v>
      </c>
      <c r="K45" s="33">
        <f t="shared" si="7"/>
        <v>1438190.6878663923</v>
      </c>
      <c r="L45" s="34">
        <f t="shared" si="2"/>
        <v>3.8540000000000005E-2</v>
      </c>
      <c r="M45" s="34">
        <f t="shared" si="2"/>
        <v>1.9099999999999999E-2</v>
      </c>
      <c r="N45" s="38">
        <f t="shared" si="8"/>
        <v>0.36222073243253172</v>
      </c>
      <c r="O45" s="38">
        <f t="shared" si="9"/>
        <v>0.39493401039849674</v>
      </c>
      <c r="P45" s="43">
        <v>0.40040533896602415</v>
      </c>
      <c r="Q45" s="38">
        <f t="shared" si="10"/>
        <v>-3.8184606533492427E-2</v>
      </c>
      <c r="R45" s="45">
        <f t="shared" si="11"/>
        <v>20.753719220521525</v>
      </c>
      <c r="S45" s="45">
        <f t="shared" si="11"/>
        <v>22.62805198200963</v>
      </c>
      <c r="T45" s="45">
        <f t="shared" si="11"/>
        <v>22.941536017258308</v>
      </c>
      <c r="U45" s="45">
        <f t="shared" si="11"/>
        <v>-2.1878167967367848</v>
      </c>
    </row>
    <row r="46" spans="1:21">
      <c r="A46" s="18">
        <v>0.86</v>
      </c>
      <c r="B46" s="15">
        <f t="shared" si="30"/>
        <v>0.66213580000000005</v>
      </c>
      <c r="C46" s="1">
        <f t="shared" si="31"/>
        <v>3.6760000000000001E-2</v>
      </c>
      <c r="D46" s="11">
        <f t="shared" si="32"/>
        <v>1.8800000000000001E-2</v>
      </c>
      <c r="F46" s="7">
        <f t="shared" si="0"/>
        <v>0.86</v>
      </c>
      <c r="G46" s="33">
        <f t="shared" si="4"/>
        <v>0.1032</v>
      </c>
      <c r="H46" s="33">
        <f t="shared" si="5"/>
        <v>10.501613686428962</v>
      </c>
      <c r="I46" s="34">
        <f t="shared" si="1"/>
        <v>0.66213580000000005</v>
      </c>
      <c r="J46" s="33">
        <f t="shared" si="6"/>
        <v>0.15891259200000002</v>
      </c>
      <c r="K46" s="33">
        <f t="shared" si="7"/>
        <v>1414270.0432992389</v>
      </c>
      <c r="L46" s="34">
        <f t="shared" si="2"/>
        <v>3.6760000000000001E-2</v>
      </c>
      <c r="M46" s="34">
        <f t="shared" si="2"/>
        <v>1.8800000000000001E-2</v>
      </c>
      <c r="N46" s="38">
        <f t="shared" si="8"/>
        <v>0.35449230307861762</v>
      </c>
      <c r="O46" s="38">
        <f t="shared" si="9"/>
        <v>0.38664682871951833</v>
      </c>
      <c r="P46" s="43">
        <v>0.39207932363662246</v>
      </c>
      <c r="Q46" s="38">
        <f t="shared" si="10"/>
        <v>-3.7587020558004836E-2</v>
      </c>
      <c r="R46" s="45">
        <f t="shared" si="11"/>
        <v>20.310912836277229</v>
      </c>
      <c r="S46" s="45">
        <f t="shared" si="11"/>
        <v>22.153231447746027</v>
      </c>
      <c r="T46" s="45">
        <f t="shared" si="11"/>
        <v>22.464490478722368</v>
      </c>
      <c r="U46" s="45">
        <f t="shared" si="11"/>
        <v>-2.1535776424451374</v>
      </c>
    </row>
    <row r="47" spans="1:21">
      <c r="A47" s="18">
        <v>0.88</v>
      </c>
      <c r="B47" s="15">
        <f t="shared" si="30"/>
        <v>0.6372544</v>
      </c>
      <c r="C47" s="1">
        <f t="shared" si="31"/>
        <v>3.4980000000000004E-2</v>
      </c>
      <c r="D47" s="11">
        <f t="shared" si="32"/>
        <v>1.8500000000000003E-2</v>
      </c>
      <c r="F47" s="7">
        <f t="shared" si="0"/>
        <v>0.88</v>
      </c>
      <c r="G47" s="33">
        <f t="shared" si="4"/>
        <v>0.1056</v>
      </c>
      <c r="H47" s="33">
        <f t="shared" si="5"/>
        <v>10.711449974710176</v>
      </c>
      <c r="I47" s="34">
        <f t="shared" si="1"/>
        <v>0.6372544</v>
      </c>
      <c r="J47" s="33">
        <f t="shared" si="6"/>
        <v>0.15294105599999999</v>
      </c>
      <c r="K47" s="33">
        <f t="shared" si="7"/>
        <v>1388322.4325621589</v>
      </c>
      <c r="L47" s="34">
        <f t="shared" si="2"/>
        <v>3.4980000000000004E-2</v>
      </c>
      <c r="M47" s="34">
        <f t="shared" si="2"/>
        <v>1.8500000000000003E-2</v>
      </c>
      <c r="N47" s="38">
        <f t="shared" si="8"/>
        <v>0.34707367613579787</v>
      </c>
      <c r="O47" s="38">
        <f t="shared" si="9"/>
        <v>0.37868380805580965</v>
      </c>
      <c r="P47" s="43">
        <v>0.38407131419620449</v>
      </c>
      <c r="Q47" s="38">
        <f t="shared" si="10"/>
        <v>-3.6997638060406624E-2</v>
      </c>
      <c r="R47" s="45">
        <f t="shared" si="11"/>
        <v>19.885856822671617</v>
      </c>
      <c r="S47" s="45">
        <f t="shared" si="11"/>
        <v>21.696983971540057</v>
      </c>
      <c r="T47" s="45">
        <f t="shared" si="11"/>
        <v>22.005665335485496</v>
      </c>
      <c r="U47" s="45">
        <f t="shared" si="11"/>
        <v>-2.1198085128138806</v>
      </c>
    </row>
    <row r="48" spans="1:21">
      <c r="A48" s="17">
        <v>0.9</v>
      </c>
      <c r="B48" s="14">
        <v>0.61237299999999995</v>
      </c>
      <c r="C48" s="2">
        <v>3.32E-2</v>
      </c>
      <c r="D48" s="10">
        <v>1.8200000000000001E-2</v>
      </c>
      <c r="F48" s="36">
        <f t="shared" si="0"/>
        <v>0.9</v>
      </c>
      <c r="G48" s="33">
        <f t="shared" si="4"/>
        <v>0.108</v>
      </c>
      <c r="H48" s="33">
        <f t="shared" si="5"/>
        <v>10.921939349807598</v>
      </c>
      <c r="I48" s="34">
        <f t="shared" si="1"/>
        <v>0.61237299999999995</v>
      </c>
      <c r="J48" s="33">
        <f t="shared" si="6"/>
        <v>0.14696951999999999</v>
      </c>
      <c r="K48" s="33">
        <f t="shared" si="7"/>
        <v>1360332.3590765549</v>
      </c>
      <c r="L48" s="34">
        <f t="shared" si="2"/>
        <v>3.32E-2</v>
      </c>
      <c r="M48" s="34">
        <f t="shared" si="2"/>
        <v>1.8200000000000001E-2</v>
      </c>
      <c r="N48" s="38">
        <f t="shared" si="8"/>
        <v>0.33994735911561624</v>
      </c>
      <c r="O48" s="38">
        <f t="shared" si="9"/>
        <v>0.37102724657954</v>
      </c>
      <c r="P48" s="43">
        <v>0.37636735477559663</v>
      </c>
      <c r="Q48" s="38">
        <f t="shared" si="10"/>
        <v>-3.6419995659980386E-2</v>
      </c>
      <c r="R48" s="45">
        <f t="shared" si="11"/>
        <v>19.477548933942966</v>
      </c>
      <c r="S48" s="45">
        <f t="shared" si="11"/>
        <v>21.258295313367352</v>
      </c>
      <c r="T48" s="45">
        <f t="shared" si="11"/>
        <v>21.564260975144617</v>
      </c>
      <c r="U48" s="45">
        <f t="shared" si="11"/>
        <v>-2.0867120412016513</v>
      </c>
    </row>
    <row r="49" spans="1:32">
      <c r="A49" s="18">
        <v>0.92</v>
      </c>
      <c r="B49" s="15">
        <f>$B$48+($B$54-$B$48)/($A$54-$A$48)*(A49-$A$48)</f>
        <v>0.48989839999999985</v>
      </c>
      <c r="C49" s="1">
        <f>$C$48+($C$54-$C$48)/($A$54-$A$48)*(A49-$A$48)</f>
        <v>3.288E-2</v>
      </c>
      <c r="D49" s="11">
        <f>$D$48+($D$54-$D$48)/($A$54-$A$48)*(A49-$A$48)</f>
        <v>1.6919999999999998E-2</v>
      </c>
      <c r="F49" s="7">
        <f t="shared" si="0"/>
        <v>0.92</v>
      </c>
      <c r="G49" s="33">
        <f t="shared" si="4"/>
        <v>0.1104</v>
      </c>
      <c r="H49" s="33">
        <f t="shared" si="5"/>
        <v>11.133044768591525</v>
      </c>
      <c r="I49" s="34">
        <f t="shared" si="1"/>
        <v>0.48989839999999985</v>
      </c>
      <c r="J49" s="33">
        <f t="shared" si="6"/>
        <v>0.11757561599999995</v>
      </c>
      <c r="K49" s="33">
        <f t="shared" si="7"/>
        <v>1109300.5056124793</v>
      </c>
      <c r="L49" s="34">
        <f t="shared" si="2"/>
        <v>3.288E-2</v>
      </c>
      <c r="M49" s="34">
        <f t="shared" si="2"/>
        <v>1.6919999999999998E-2</v>
      </c>
      <c r="N49" s="38">
        <f t="shared" si="8"/>
        <v>0.33309709221648431</v>
      </c>
      <c r="O49" s="38">
        <f t="shared" si="9"/>
        <v>0.36366063507343971</v>
      </c>
      <c r="P49" s="43">
        <v>0.36712724873626107</v>
      </c>
      <c r="Q49" s="38">
        <f t="shared" si="10"/>
        <v>-3.4030156519776755E-2</v>
      </c>
      <c r="R49" s="45">
        <f t="shared" si="11"/>
        <v>19.085057552084535</v>
      </c>
      <c r="S49" s="45">
        <f t="shared" si="11"/>
        <v>20.836219564755293</v>
      </c>
      <c r="T49" s="45">
        <f t="shared" si="11"/>
        <v>21.034841896837346</v>
      </c>
      <c r="U49" s="45">
        <f t="shared" si="11"/>
        <v>-1.9497843447528098</v>
      </c>
    </row>
    <row r="50" spans="1:32">
      <c r="A50" s="18">
        <v>0.94</v>
      </c>
      <c r="B50" s="15">
        <f t="shared" ref="B50:B53" si="33">$B$48+($B$54-$B$48)/($A$54-$A$48)*(A50-$A$48)</f>
        <v>0.36742380000000036</v>
      </c>
      <c r="C50" s="1">
        <f t="shared" ref="C50:C53" si="34">$C$48+($C$54-$C$48)/($A$54-$A$48)*(A50-$A$48)</f>
        <v>3.2560000000000006E-2</v>
      </c>
      <c r="D50" s="11">
        <f t="shared" ref="D50:D53" si="35">$D$48+($D$54-$D$48)/($A$54-$A$48)*(A50-$A$48)</f>
        <v>1.5640000000000005E-2</v>
      </c>
      <c r="F50" s="7">
        <f t="shared" si="0"/>
        <v>0.94</v>
      </c>
      <c r="G50" s="33">
        <f t="shared" si="4"/>
        <v>0.11279999999999998</v>
      </c>
      <c r="H50" s="33">
        <f t="shared" si="5"/>
        <v>11.344731840659835</v>
      </c>
      <c r="I50" s="34">
        <f t="shared" si="1"/>
        <v>0.36742380000000036</v>
      </c>
      <c r="J50" s="33">
        <f t="shared" si="6"/>
        <v>8.8181712000000079E-2</v>
      </c>
      <c r="K50" s="33">
        <f t="shared" si="7"/>
        <v>847794.81007652229</v>
      </c>
      <c r="L50" s="34">
        <f t="shared" si="2"/>
        <v>3.2560000000000006E-2</v>
      </c>
      <c r="M50" s="34">
        <f t="shared" si="2"/>
        <v>1.5640000000000005E-2</v>
      </c>
      <c r="N50" s="38">
        <f t="shared" si="8"/>
        <v>0.32650774743010602</v>
      </c>
      <c r="O50" s="38">
        <f t="shared" si="9"/>
        <v>0.35656856520493097</v>
      </c>
      <c r="P50" s="43">
        <v>0.35820607133315235</v>
      </c>
      <c r="Q50" s="38">
        <f t="shared" si="10"/>
        <v>-3.1698323903046333E-2</v>
      </c>
      <c r="R50" s="45">
        <f t="shared" si="11"/>
        <v>18.707515906068526</v>
      </c>
      <c r="S50" s="45">
        <f t="shared" si="11"/>
        <v>20.429873893277843</v>
      </c>
      <c r="T50" s="45">
        <f t="shared" si="11"/>
        <v>20.523696083351737</v>
      </c>
      <c r="U50" s="45">
        <f t="shared" si="11"/>
        <v>-1.8161801772832098</v>
      </c>
    </row>
    <row r="51" spans="1:32">
      <c r="A51" s="18">
        <v>0.96</v>
      </c>
      <c r="B51" s="15">
        <f t="shared" si="33"/>
        <v>0.24494920000000026</v>
      </c>
      <c r="C51" s="1">
        <f t="shared" si="34"/>
        <v>3.2240000000000005E-2</v>
      </c>
      <c r="D51" s="11">
        <f t="shared" si="35"/>
        <v>1.4360000000000003E-2</v>
      </c>
      <c r="F51" s="7">
        <f t="shared" si="0"/>
        <v>0.96</v>
      </c>
      <c r="G51" s="33">
        <f t="shared" si="4"/>
        <v>0.1152</v>
      </c>
      <c r="H51" s="33">
        <f t="shared" si="5"/>
        <v>11.556968603917275</v>
      </c>
      <c r="I51" s="34">
        <f t="shared" si="1"/>
        <v>0.24494920000000026</v>
      </c>
      <c r="J51" s="33">
        <f t="shared" si="6"/>
        <v>5.8787808000000059E-2</v>
      </c>
      <c r="K51" s="33">
        <f t="shared" si="7"/>
        <v>575770.21300772671</v>
      </c>
      <c r="L51" s="34">
        <f t="shared" si="2"/>
        <v>3.2240000000000005E-2</v>
      </c>
      <c r="M51" s="34">
        <f t="shared" si="2"/>
        <v>1.4360000000000003E-2</v>
      </c>
      <c r="N51" s="38">
        <f t="shared" si="8"/>
        <v>0.32016523671905195</v>
      </c>
      <c r="O51" s="38">
        <f t="shared" si="9"/>
        <v>0.34973664531431226</v>
      </c>
      <c r="P51" s="43">
        <v>0.34963177005112323</v>
      </c>
      <c r="Q51" s="38">
        <f t="shared" si="10"/>
        <v>-2.9466533332071276E-2</v>
      </c>
      <c r="R51" s="45">
        <f t="shared" si="11"/>
        <v>18.344116810808607</v>
      </c>
      <c r="S51" s="45">
        <f t="shared" si="11"/>
        <v>20.038433717573913</v>
      </c>
      <c r="T51" s="45">
        <f t="shared" si="11"/>
        <v>20.032424807617854</v>
      </c>
      <c r="U51" s="45">
        <f t="shared" si="11"/>
        <v>-1.6883079968092469</v>
      </c>
    </row>
    <row r="52" spans="1:32">
      <c r="A52" s="18">
        <v>0.98</v>
      </c>
      <c r="B52" s="15">
        <f t="shared" si="33"/>
        <v>0.1224746000000001</v>
      </c>
      <c r="C52" s="1">
        <f t="shared" si="34"/>
        <v>3.1920000000000004E-2</v>
      </c>
      <c r="D52" s="11">
        <f t="shared" si="35"/>
        <v>1.3080000000000001E-2</v>
      </c>
      <c r="F52" s="7">
        <f t="shared" si="0"/>
        <v>0.98</v>
      </c>
      <c r="G52" s="33">
        <f t="shared" si="4"/>
        <v>0.1176</v>
      </c>
      <c r="H52" s="33">
        <f t="shared" si="5"/>
        <v>11.769725321595596</v>
      </c>
      <c r="I52" s="34">
        <f t="shared" si="1"/>
        <v>0.1224746000000001</v>
      </c>
      <c r="J52" s="33">
        <f t="shared" si="6"/>
        <v>2.9393904000000023E-2</v>
      </c>
      <c r="K52" s="33">
        <f t="shared" si="7"/>
        <v>293184.89509266976</v>
      </c>
      <c r="L52" s="34">
        <f t="shared" si="2"/>
        <v>3.1920000000000004E-2</v>
      </c>
      <c r="M52" s="34">
        <f t="shared" si="2"/>
        <v>1.3080000000000001E-2</v>
      </c>
      <c r="N52" s="38">
        <f t="shared" si="8"/>
        <v>0.31405642842196735</v>
      </c>
      <c r="O52" s="38">
        <f t="shared" si="9"/>
        <v>0.34315142312427094</v>
      </c>
      <c r="P52" s="43">
        <v>0.34151564762301667</v>
      </c>
      <c r="Q52" s="38">
        <f t="shared" si="10"/>
        <v>-2.7459219201049323E-2</v>
      </c>
      <c r="R52" s="45">
        <f t="shared" si="11"/>
        <v>17.99410787753116</v>
      </c>
      <c r="S52" s="45">
        <f t="shared" si="11"/>
        <v>19.661128278928647</v>
      </c>
      <c r="T52" s="45">
        <f t="shared" si="11"/>
        <v>19.567405246475879</v>
      </c>
      <c r="U52" s="45">
        <f t="shared" si="11"/>
        <v>-1.5732973689447185</v>
      </c>
    </row>
    <row r="53" spans="1:32">
      <c r="A53" s="18">
        <v>0.99</v>
      </c>
      <c r="B53" s="15">
        <f t="shared" si="33"/>
        <v>6.123730000000005E-2</v>
      </c>
      <c r="C53" s="1">
        <f t="shared" si="34"/>
        <v>3.1760000000000004E-2</v>
      </c>
      <c r="D53" s="11">
        <f t="shared" si="35"/>
        <v>1.244E-2</v>
      </c>
      <c r="F53" s="7">
        <f t="shared" si="0"/>
        <v>0.99</v>
      </c>
      <c r="G53" s="33">
        <f t="shared" si="4"/>
        <v>0.11879999999999999</v>
      </c>
      <c r="H53" s="33">
        <f t="shared" si="5"/>
        <v>11.876289933504465</v>
      </c>
      <c r="I53" s="34">
        <f t="shared" si="1"/>
        <v>6.123730000000005E-2</v>
      </c>
      <c r="J53" s="33">
        <f t="shared" si="6"/>
        <v>1.4696952000000011E-2</v>
      </c>
      <c r="K53" s="33">
        <f t="shared" si="7"/>
        <v>147919.71448372753</v>
      </c>
      <c r="L53" s="34">
        <f t="shared" si="2"/>
        <v>3.1760000000000004E-2</v>
      </c>
      <c r="M53" s="34">
        <f t="shared" si="2"/>
        <v>1.244E-2</v>
      </c>
      <c r="N53" s="38">
        <f t="shared" si="8"/>
        <v>0.31108580166515776</v>
      </c>
      <c r="O53" s="38">
        <f t="shared" si="9"/>
        <v>0.3399473591156163</v>
      </c>
      <c r="P53" s="43">
        <v>0.33779576923026861</v>
      </c>
      <c r="Q53" s="38">
        <f t="shared" si="10"/>
        <v>-2.6709967565110848E-2</v>
      </c>
      <c r="R53" s="45">
        <f t="shared" si="11"/>
        <v>17.823903501857338</v>
      </c>
      <c r="S53" s="45">
        <f t="shared" si="11"/>
        <v>19.477548933942966</v>
      </c>
      <c r="T53" s="45">
        <f t="shared" si="11"/>
        <v>19.354271914269507</v>
      </c>
      <c r="U53" s="45">
        <f t="shared" si="11"/>
        <v>-1.5303684124121715</v>
      </c>
    </row>
    <row r="54" spans="1:32" ht="15.75" thickBot="1">
      <c r="A54" s="19">
        <v>1</v>
      </c>
      <c r="B54" s="16">
        <v>0</v>
      </c>
      <c r="C54" s="12">
        <v>3.1600000000000003E-2</v>
      </c>
      <c r="D54" s="13">
        <v>1.18E-2</v>
      </c>
      <c r="F54" s="37">
        <f t="shared" si="0"/>
        <v>1</v>
      </c>
      <c r="G54" s="33">
        <f t="shared" si="4"/>
        <v>0.12</v>
      </c>
      <c r="H54" s="33">
        <f t="shared" si="5"/>
        <v>11.98297429848358</v>
      </c>
      <c r="I54" s="34">
        <f t="shared" si="1"/>
        <v>0</v>
      </c>
      <c r="J54" s="33">
        <f t="shared" si="6"/>
        <v>0</v>
      </c>
      <c r="K54" s="33">
        <f t="shared" si="7"/>
        <v>0</v>
      </c>
      <c r="L54" s="34">
        <f t="shared" si="2"/>
        <v>3.1600000000000003E-2</v>
      </c>
      <c r="M54" s="34">
        <f t="shared" si="2"/>
        <v>1.18E-2</v>
      </c>
      <c r="N54" s="38">
        <f t="shared" si="8"/>
        <v>0.30816907111598496</v>
      </c>
      <c r="O54" s="38">
        <f t="shared" si="9"/>
        <v>0.33680031481098571</v>
      </c>
      <c r="P54" s="43">
        <v>1</v>
      </c>
      <c r="Q54" s="38">
        <f t="shared" si="10"/>
        <v>-0.69183092888401498</v>
      </c>
      <c r="R54" s="45">
        <f t="shared" si="11"/>
        <v>17.65678715141286</v>
      </c>
      <c r="S54" s="45">
        <f t="shared" si="11"/>
        <v>19.297236577346951</v>
      </c>
      <c r="T54" s="45">
        <f t="shared" si="11"/>
        <v>57.295779513082323</v>
      </c>
      <c r="U54" s="45">
        <f t="shared" si="11"/>
        <v>-39.638992361669459</v>
      </c>
    </row>
    <row r="55" spans="1:32" ht="15.75" thickBot="1">
      <c r="AF55" s="29"/>
    </row>
    <row r="56" spans="1:32" ht="16.5" thickBot="1">
      <c r="F56" s="28" t="s">
        <v>54</v>
      </c>
      <c r="G56" s="28" t="s">
        <v>55</v>
      </c>
      <c r="H56" s="28" t="s">
        <v>56</v>
      </c>
      <c r="I56" s="28" t="s">
        <v>57</v>
      </c>
      <c r="J56" s="28" t="s">
        <v>58</v>
      </c>
      <c r="K56" s="28" t="s">
        <v>59</v>
      </c>
      <c r="L56" s="28" t="s">
        <v>60</v>
      </c>
      <c r="M56" s="28" t="s">
        <v>61</v>
      </c>
      <c r="N56" s="28" t="s">
        <v>62</v>
      </c>
      <c r="O56" s="28" t="s">
        <v>63</v>
      </c>
      <c r="P56" s="28" t="s">
        <v>64</v>
      </c>
      <c r="Q56" s="40" t="s">
        <v>65</v>
      </c>
      <c r="R56" s="41" t="s">
        <v>66</v>
      </c>
      <c r="S56" s="41" t="s">
        <v>67</v>
      </c>
      <c r="T56" s="42" t="s">
        <v>68</v>
      </c>
    </row>
    <row r="57" spans="1:32">
      <c r="F57" s="32">
        <f t="shared" ref="F57:F98" si="36">2*PI()*(1-0.83*L13)*(Q13+2.05*M13)</f>
        <v>-1.064948890795644E-2</v>
      </c>
      <c r="G57" s="32">
        <f t="shared" ref="G57:G98" si="37">2*(1+2*L13)*((0.044/(K13^(1/6)))-(5/(K13^(2/3))))</f>
        <v>1.1692455225286317E-2</v>
      </c>
      <c r="H57" s="32">
        <f>G57/F57</f>
        <v>-1.0979358095345455</v>
      </c>
      <c r="I57" s="32">
        <f t="shared" ref="I57:I98" si="38">($B$2*$B$6)/(2*G13*TAN(O13))-0.5</f>
        <v>5.2119866428905333</v>
      </c>
      <c r="J57" s="30">
        <f t="shared" ref="J57:J98" si="39">(2/PI())*ACOS((COSH((G13*I57)/$B$6))/COSH(I57))</f>
        <v>0.9889349271572907</v>
      </c>
      <c r="K57" s="4">
        <f t="shared" ref="K57:K98" si="40">(($B$2*J13*F57*COS(P13))/(8*PI()*J57*G13*(SIN(P13)^2)))*(1-H57*TAN(P13))</f>
        <v>-1.8131910793428206E-2</v>
      </c>
      <c r="L57" s="31">
        <f>K57/(1-K57)</f>
        <v>-1.7808999601336573E-2</v>
      </c>
      <c r="M57" s="4">
        <f t="shared" ref="M57:M98" si="41">(($B$2*J13*F57)/(8*PI()*J57*G13*COS(P13)))*(1+H57*_xlfn.COT(P13))</f>
        <v>-6.5733633405678409E-3</v>
      </c>
      <c r="N57" s="4">
        <f t="shared" ref="N57:N98" si="42">M57/(1+M57)</f>
        <v>-6.6168583547063977E-3</v>
      </c>
      <c r="O57" s="46">
        <f t="shared" ref="O57:O98" si="43">TAN(P13)-((1+L57)/(1-N57))*TAN(O13)</f>
        <v>-2.3112687060899972E-5</v>
      </c>
      <c r="P57" s="31">
        <f>ABS(O57)</f>
        <v>2.3112687060899972E-5</v>
      </c>
      <c r="Q57" s="4">
        <f t="shared" ref="Q57:Q98" si="44">0.5*$B$9*(H13^2)*J13*F57</f>
        <v>-14.4154999238039</v>
      </c>
      <c r="R57" s="32">
        <f t="shared" ref="R57:R98" si="45">0.5*$B$9*(H13^2)*J13*G57</f>
        <v>15.827293578686813</v>
      </c>
      <c r="S57" s="32">
        <f t="shared" ref="S57:S98" si="46">$B$2*(Q57*COS(P13)-R57*SIN(P13))</f>
        <v>-83.766981922809975</v>
      </c>
      <c r="T57" s="32">
        <f t="shared" ref="T57:T98" si="47">$B$2*(Q57*SIN(P13)+R57*COS(P13))*G13</f>
        <v>-0.4266674213792287</v>
      </c>
    </row>
    <row r="58" spans="1:32">
      <c r="F58" s="32">
        <f t="shared" si="36"/>
        <v>-9.4174908482543944E-3</v>
      </c>
      <c r="G58" s="32">
        <f t="shared" si="37"/>
        <v>1.1483056568864489E-2</v>
      </c>
      <c r="H58" s="32">
        <f t="shared" ref="H58:H98" si="48">G58/F58</f>
        <v>-1.2193329150930858</v>
      </c>
      <c r="I58" s="32">
        <f t="shared" si="38"/>
        <v>5.2119866428905324</v>
      </c>
      <c r="J58" s="30">
        <f t="shared" si="39"/>
        <v>0.9879746974884942</v>
      </c>
      <c r="K58" s="4">
        <f t="shared" si="40"/>
        <v>-1.6967895202210721E-2</v>
      </c>
      <c r="L58" s="31">
        <f t="shared" ref="L58:L98" si="49">K58/(1-K58)</f>
        <v>-1.6684789443463088E-2</v>
      </c>
      <c r="M58" s="4">
        <f t="shared" si="41"/>
        <v>-3.1082106810530227E-3</v>
      </c>
      <c r="N58" s="4">
        <f t="shared" si="42"/>
        <v>-3.1179017766577045E-3</v>
      </c>
      <c r="O58" s="46">
        <f t="shared" si="43"/>
        <v>-2.1746435049152524E-5</v>
      </c>
      <c r="P58" s="31">
        <f t="shared" ref="P58:P98" si="50">ABS(O58)</f>
        <v>2.1746435049152524E-5</v>
      </c>
      <c r="Q58" s="4">
        <f t="shared" si="44"/>
        <v>-13.762499208953296</v>
      </c>
      <c r="R58" s="32">
        <f t="shared" si="45"/>
        <v>16.781068279419308</v>
      </c>
      <c r="S58" s="32">
        <f t="shared" si="46"/>
        <v>-86.218822783758782</v>
      </c>
      <c r="T58" s="32">
        <f t="shared" si="47"/>
        <v>-0.26725979855389886</v>
      </c>
    </row>
    <row r="59" spans="1:32">
      <c r="F59" s="32">
        <f t="shared" si="36"/>
        <v>-7.6701837462842823E-3</v>
      </c>
      <c r="G59" s="32">
        <f t="shared" si="37"/>
        <v>1.127312359672835E-2</v>
      </c>
      <c r="H59" s="32">
        <f t="shared" si="48"/>
        <v>-1.4697331862733358</v>
      </c>
      <c r="I59" s="32">
        <f t="shared" si="38"/>
        <v>5.2119866428905333</v>
      </c>
      <c r="J59" s="30">
        <f t="shared" si="39"/>
        <v>0.98688363639121446</v>
      </c>
      <c r="K59" s="4">
        <f t="shared" si="40"/>
        <v>-1.5534995142854691E-2</v>
      </c>
      <c r="L59" s="31">
        <f t="shared" si="49"/>
        <v>-1.5297350871369422E-2</v>
      </c>
      <c r="M59" s="4">
        <f t="shared" si="41"/>
        <v>2.353330584833261E-4</v>
      </c>
      <c r="N59" s="4">
        <f t="shared" si="42"/>
        <v>2.3527768986497731E-4</v>
      </c>
      <c r="O59" s="46">
        <f t="shared" si="43"/>
        <v>-1.4300971254321837E-5</v>
      </c>
      <c r="P59" s="31">
        <f t="shared" si="50"/>
        <v>1.4300971254321837E-5</v>
      </c>
      <c r="Q59" s="4">
        <f t="shared" si="44"/>
        <v>-12.117729718485291</v>
      </c>
      <c r="R59" s="32">
        <f t="shared" si="45"/>
        <v>17.809829509548482</v>
      </c>
      <c r="S59" s="32">
        <f t="shared" si="46"/>
        <v>-86.16057880031876</v>
      </c>
      <c r="T59" s="32">
        <f t="shared" si="47"/>
        <v>2.6160037742424196E-2</v>
      </c>
    </row>
    <row r="60" spans="1:32">
      <c r="F60" s="32">
        <f t="shared" si="36"/>
        <v>-5.4504424061858113E-3</v>
      </c>
      <c r="G60" s="32">
        <f t="shared" si="37"/>
        <v>1.106293963631691E-2</v>
      </c>
      <c r="H60" s="32">
        <f t="shared" si="48"/>
        <v>-2.029732416539503</v>
      </c>
      <c r="I60" s="32">
        <f t="shared" si="38"/>
        <v>5.2119866428905315</v>
      </c>
      <c r="J60" s="30">
        <f t="shared" si="39"/>
        <v>0.9856498604853059</v>
      </c>
      <c r="K60" s="4">
        <f t="shared" si="40"/>
        <v>-1.3777483088146462E-2</v>
      </c>
      <c r="L60" s="31">
        <f t="shared" si="49"/>
        <v>-1.3590243734924748E-2</v>
      </c>
      <c r="M60" s="4">
        <f t="shared" si="41"/>
        <v>3.453189504064797E-3</v>
      </c>
      <c r="N60" s="4">
        <f t="shared" si="42"/>
        <v>3.4413060222285622E-3</v>
      </c>
      <c r="O60" s="46">
        <f t="shared" si="43"/>
        <v>-1.2325384016520502E-5</v>
      </c>
      <c r="P60" s="31">
        <f t="shared" si="50"/>
        <v>1.2325384016520502E-5</v>
      </c>
      <c r="Q60" s="4">
        <f t="shared" si="44"/>
        <v>-9.3179700587910457</v>
      </c>
      <c r="R60" s="32">
        <f t="shared" si="45"/>
        <v>18.912985884672683</v>
      </c>
      <c r="S60" s="32">
        <f t="shared" si="46"/>
        <v>-82.882637126628893</v>
      </c>
      <c r="T60" s="32">
        <f t="shared" si="47"/>
        <v>0.48623784156141542</v>
      </c>
    </row>
    <row r="61" spans="1:32">
      <c r="F61" s="32">
        <f t="shared" si="36"/>
        <v>-2.8121698857149192E-3</v>
      </c>
      <c r="G61" s="32">
        <f t="shared" si="37"/>
        <v>1.0852776547065948E-2</v>
      </c>
      <c r="H61" s="32">
        <f t="shared" si="48"/>
        <v>-3.8592179662385222</v>
      </c>
      <c r="I61" s="32">
        <f t="shared" si="38"/>
        <v>5.2119866428905324</v>
      </c>
      <c r="J61" s="30">
        <f t="shared" si="39"/>
        <v>0.98425992791006212</v>
      </c>
      <c r="K61" s="4">
        <f t="shared" si="40"/>
        <v>-1.1658845114339931E-2</v>
      </c>
      <c r="L61" s="31">
        <f t="shared" si="49"/>
        <v>-1.152448295257303E-2</v>
      </c>
      <c r="M61" s="4">
        <f t="shared" si="41"/>
        <v>6.5384330923163323E-3</v>
      </c>
      <c r="N61" s="4">
        <f t="shared" si="42"/>
        <v>6.4959596944835678E-3</v>
      </c>
      <c r="O61" s="46">
        <f t="shared" si="43"/>
        <v>-1.1390824010915068E-5</v>
      </c>
      <c r="P61" s="31">
        <f t="shared" si="50"/>
        <v>1.1390824010915068E-5</v>
      </c>
      <c r="Q61" s="4">
        <f t="shared" si="44"/>
        <v>-5.2056149795507434</v>
      </c>
      <c r="R61" s="32">
        <f t="shared" si="45"/>
        <v>20.089602854402607</v>
      </c>
      <c r="S61" s="32">
        <f t="shared" si="46"/>
        <v>-75.679328750165951</v>
      </c>
      <c r="T61" s="32">
        <f t="shared" si="47"/>
        <v>1.1461926402682356</v>
      </c>
    </row>
    <row r="62" spans="1:32">
      <c r="F62" s="32">
        <f t="shared" si="36"/>
        <v>1.9301001634177388E-4</v>
      </c>
      <c r="G62" s="32">
        <f t="shared" si="37"/>
        <v>1.0642889673758803E-2</v>
      </c>
      <c r="H62" s="32">
        <f t="shared" si="48"/>
        <v>55.141644332659034</v>
      </c>
      <c r="I62" s="32">
        <f t="shared" si="38"/>
        <v>5.2119866428905324</v>
      </c>
      <c r="J62" s="30">
        <f t="shared" si="39"/>
        <v>0.98269868980254726</v>
      </c>
      <c r="K62" s="4">
        <f t="shared" si="40"/>
        <v>-9.1517444481353637E-3</v>
      </c>
      <c r="L62" s="31">
        <f t="shared" si="49"/>
        <v>-9.0687495696101551E-3</v>
      </c>
      <c r="M62" s="4">
        <f t="shared" si="41"/>
        <v>9.4929694265172351E-3</v>
      </c>
      <c r="N62" s="4">
        <f t="shared" si="42"/>
        <v>9.4037003862543923E-3</v>
      </c>
      <c r="O62" s="46">
        <f t="shared" si="43"/>
        <v>-2.097806652257006E-5</v>
      </c>
      <c r="P62" s="31">
        <f t="shared" si="50"/>
        <v>2.097806652257006E-5</v>
      </c>
      <c r="Q62" s="4">
        <f t="shared" si="44"/>
        <v>0.38697460139326423</v>
      </c>
      <c r="R62" s="32">
        <f t="shared" si="45"/>
        <v>21.338415835799875</v>
      </c>
      <c r="S62" s="32">
        <f t="shared" si="46"/>
        <v>-63.81821897594417</v>
      </c>
      <c r="T62" s="32">
        <f t="shared" si="47"/>
        <v>2.0411964324783596</v>
      </c>
    </row>
    <row r="63" spans="1:32">
      <c r="F63" s="32">
        <f t="shared" si="36"/>
        <v>-1.0708620017829583E-4</v>
      </c>
      <c r="G63" s="32">
        <f t="shared" si="37"/>
        <v>1.0475330112134791E-2</v>
      </c>
      <c r="H63" s="32">
        <f t="shared" si="48"/>
        <v>-97.821475546743002</v>
      </c>
      <c r="I63" s="32">
        <f t="shared" si="38"/>
        <v>5.2119866428905324</v>
      </c>
      <c r="J63" s="30">
        <f t="shared" si="39"/>
        <v>0.98094912235259524</v>
      </c>
      <c r="K63" s="4">
        <f t="shared" si="40"/>
        <v>-9.1331729472739522E-3</v>
      </c>
      <c r="L63" s="31">
        <f t="shared" si="49"/>
        <v>-9.0505130463599884E-3</v>
      </c>
      <c r="M63" s="4">
        <f t="shared" si="41"/>
        <v>8.9474234960803516E-3</v>
      </c>
      <c r="N63" s="4">
        <f t="shared" si="42"/>
        <v>8.8680770550727435E-3</v>
      </c>
      <c r="O63" s="46">
        <f t="shared" si="43"/>
        <v>-1.1691213790632204E-5</v>
      </c>
      <c r="P63" s="31">
        <f t="shared" si="50"/>
        <v>1.1691213790632204E-5</v>
      </c>
      <c r="Q63" s="4">
        <f t="shared" si="44"/>
        <v>-0.23252765644533854</v>
      </c>
      <c r="R63" s="32">
        <f t="shared" si="45"/>
        <v>22.746198458909141</v>
      </c>
      <c r="S63" s="32">
        <f t="shared" si="46"/>
        <v>-67.78328648757784</v>
      </c>
      <c r="T63" s="32">
        <f t="shared" si="47"/>
        <v>2.3308907190893993</v>
      </c>
    </row>
    <row r="64" spans="1:32">
      <c r="F64" s="32">
        <f t="shared" si="36"/>
        <v>-2.2305385764248152E-4</v>
      </c>
      <c r="G64" s="32">
        <f t="shared" si="37"/>
        <v>1.0308116992162431E-2</v>
      </c>
      <c r="H64" s="32">
        <f t="shared" si="48"/>
        <v>-46.213578644690557</v>
      </c>
      <c r="I64" s="32">
        <f t="shared" si="38"/>
        <v>5.2119866428905324</v>
      </c>
      <c r="J64" s="30">
        <f t="shared" si="39"/>
        <v>0.97899213729164003</v>
      </c>
      <c r="K64" s="4">
        <f t="shared" si="40"/>
        <v>-9.0236493022844283E-3</v>
      </c>
      <c r="L64" s="31">
        <f t="shared" si="49"/>
        <v>-8.9429512465085091E-3</v>
      </c>
      <c r="M64" s="4">
        <f t="shared" si="41"/>
        <v>8.6410087727882435E-3</v>
      </c>
      <c r="N64" s="4">
        <f t="shared" si="42"/>
        <v>8.566981411257257E-3</v>
      </c>
      <c r="O64" s="46">
        <f t="shared" si="43"/>
        <v>-6.9683663657116313E-6</v>
      </c>
      <c r="P64" s="31">
        <f t="shared" si="50"/>
        <v>6.9683663657116313E-6</v>
      </c>
      <c r="Q64" s="4">
        <f t="shared" si="44"/>
        <v>-0.52444913648941927</v>
      </c>
      <c r="R64" s="32">
        <f t="shared" si="45"/>
        <v>24.236671414293831</v>
      </c>
      <c r="S64" s="32">
        <f t="shared" si="46"/>
        <v>-71.000113256485889</v>
      </c>
      <c r="T64" s="32">
        <f t="shared" si="47"/>
        <v>2.6946676609184217</v>
      </c>
    </row>
    <row r="65" spans="6:20">
      <c r="F65" s="32">
        <f t="shared" si="36"/>
        <v>-1.7992774332431291E-4</v>
      </c>
      <c r="G65" s="32">
        <f t="shared" si="37"/>
        <v>1.0141433779419631E-2</v>
      </c>
      <c r="H65" s="32">
        <f t="shared" si="48"/>
        <v>-56.36392471804686</v>
      </c>
      <c r="I65" s="32">
        <f t="shared" si="38"/>
        <v>5.2119866428905324</v>
      </c>
      <c r="J65" s="30">
        <f t="shared" si="39"/>
        <v>0.97680636832092049</v>
      </c>
      <c r="K65" s="4">
        <f t="shared" si="40"/>
        <v>-8.815265905040089E-3</v>
      </c>
      <c r="L65" s="31">
        <f t="shared" si="49"/>
        <v>-8.7382360308868208E-3</v>
      </c>
      <c r="M65" s="4">
        <f t="shared" si="41"/>
        <v>8.5079520058094788E-3</v>
      </c>
      <c r="N65" s="4">
        <f t="shared" si="42"/>
        <v>8.4361774132649253E-3</v>
      </c>
      <c r="O65" s="46">
        <f t="shared" si="43"/>
        <v>-7.0507132932107197E-6</v>
      </c>
      <c r="P65" s="31">
        <f t="shared" si="50"/>
        <v>7.0507132932107197E-6</v>
      </c>
      <c r="Q65" s="4">
        <f t="shared" si="44"/>
        <v>-0.45790185962972563</v>
      </c>
      <c r="R65" s="32">
        <f t="shared" si="45"/>
        <v>25.809145944423516</v>
      </c>
      <c r="S65" s="32">
        <f t="shared" si="46"/>
        <v>-73.280535145561814</v>
      </c>
      <c r="T65" s="32">
        <f t="shared" si="47"/>
        <v>3.1423687675148857</v>
      </c>
    </row>
    <row r="66" spans="6:20">
      <c r="F66" s="32">
        <f t="shared" si="36"/>
        <v>-1.3722682225218172E-5</v>
      </c>
      <c r="G66" s="32">
        <f t="shared" si="37"/>
        <v>9.9754435983326374E-3</v>
      </c>
      <c r="H66" s="32">
        <f t="shared" si="48"/>
        <v>-726.93103539195602</v>
      </c>
      <c r="I66" s="32">
        <f t="shared" si="38"/>
        <v>5.2119866428905324</v>
      </c>
      <c r="J66" s="30">
        <f t="shared" si="39"/>
        <v>0.97436793056224724</v>
      </c>
      <c r="K66" s="4">
        <f t="shared" si="40"/>
        <v>-8.5144102620628992E-3</v>
      </c>
      <c r="L66" s="31">
        <f t="shared" si="49"/>
        <v>-8.4425271224933974E-3</v>
      </c>
      <c r="M66" s="4">
        <f t="shared" si="41"/>
        <v>8.490941155841758E-3</v>
      </c>
      <c r="N66" s="4">
        <f t="shared" si="42"/>
        <v>8.4194520836351813E-3</v>
      </c>
      <c r="O66" s="46">
        <f t="shared" si="43"/>
        <v>9.2339725372703185E-6</v>
      </c>
      <c r="P66" s="31">
        <f t="shared" si="50"/>
        <v>9.2339725372703185E-6</v>
      </c>
      <c r="Q66" s="4">
        <f t="shared" si="44"/>
        <v>-3.7778970220185823E-2</v>
      </c>
      <c r="R66" s="32">
        <f t="shared" si="45"/>
        <v>27.462705938201555</v>
      </c>
      <c r="S66" s="32">
        <f t="shared" si="46"/>
        <v>-74.548070721768383</v>
      </c>
      <c r="T66" s="32">
        <f t="shared" si="47"/>
        <v>3.6791631618741922</v>
      </c>
    </row>
    <row r="67" spans="6:20">
      <c r="F67" s="32">
        <f t="shared" si="36"/>
        <v>2.8115714242882403E-4</v>
      </c>
      <c r="G67" s="32">
        <f t="shared" si="37"/>
        <v>9.8102896645363112E-3</v>
      </c>
      <c r="H67" s="32">
        <f t="shared" si="48"/>
        <v>34.892550051506596</v>
      </c>
      <c r="I67" s="32">
        <f t="shared" si="38"/>
        <v>5.2119866428905324</v>
      </c>
      <c r="J67" s="30">
        <f t="shared" si="39"/>
        <v>0.97165014960042373</v>
      </c>
      <c r="K67" s="4">
        <f t="shared" si="40"/>
        <v>-8.0933555995106512E-3</v>
      </c>
      <c r="L67" s="31">
        <f t="shared" si="49"/>
        <v>-8.0283790727869175E-3</v>
      </c>
      <c r="M67" s="4">
        <f t="shared" si="41"/>
        <v>8.5771787616290424E-3</v>
      </c>
      <c r="N67" s="4">
        <f t="shared" si="42"/>
        <v>8.5042364057458068E-3</v>
      </c>
      <c r="O67" s="46">
        <f t="shared" si="43"/>
        <v>-1.3454987056626955E-5</v>
      </c>
      <c r="P67" s="31">
        <f t="shared" si="50"/>
        <v>1.3454987056626955E-5</v>
      </c>
      <c r="Q67" s="4">
        <f t="shared" si="44"/>
        <v>0.83674640369390574</v>
      </c>
      <c r="R67" s="32">
        <f t="shared" si="45"/>
        <v>29.196215771307749</v>
      </c>
      <c r="S67" s="32">
        <f t="shared" si="46"/>
        <v>-74.423206969057958</v>
      </c>
      <c r="T67" s="32">
        <f t="shared" si="47"/>
        <v>4.3229570740583947</v>
      </c>
    </row>
    <row r="68" spans="6:20">
      <c r="F68" s="32">
        <f t="shared" si="36"/>
        <v>2.4667592463601713E-4</v>
      </c>
      <c r="G68" s="32">
        <f t="shared" si="37"/>
        <v>9.6797375739607269E-3</v>
      </c>
      <c r="H68" s="32">
        <f t="shared" si="48"/>
        <v>39.24070655960314</v>
      </c>
      <c r="I68" s="32">
        <f t="shared" si="38"/>
        <v>5.2119866428905324</v>
      </c>
      <c r="J68" s="30">
        <f t="shared" si="39"/>
        <v>0.96862325605219446</v>
      </c>
      <c r="K68" s="4">
        <f t="shared" si="40"/>
        <v>-7.998818646937203E-3</v>
      </c>
      <c r="L68" s="31">
        <f t="shared" si="49"/>
        <v>-7.9353452593071711E-3</v>
      </c>
      <c r="M68" s="4">
        <f t="shared" si="41"/>
        <v>8.4262936961683119E-3</v>
      </c>
      <c r="N68" s="4">
        <f t="shared" si="42"/>
        <v>8.3558845587847139E-3</v>
      </c>
      <c r="O68" s="46">
        <f t="shared" si="43"/>
        <v>-7.3643437170645143E-6</v>
      </c>
      <c r="P68" s="31">
        <f t="shared" si="50"/>
        <v>7.3643437170645143E-6</v>
      </c>
      <c r="Q68" s="4">
        <f t="shared" si="44"/>
        <v>0.78993234296156933</v>
      </c>
      <c r="R68" s="32">
        <f t="shared" si="45"/>
        <v>30.997503272094729</v>
      </c>
      <c r="S68" s="32">
        <f t="shared" si="46"/>
        <v>-76.988210471071426</v>
      </c>
      <c r="T68" s="32">
        <f t="shared" si="47"/>
        <v>4.9010787209079298</v>
      </c>
    </row>
    <row r="69" spans="6:20">
      <c r="F69" s="32">
        <f t="shared" si="36"/>
        <v>2.8827295420426254E-4</v>
      </c>
      <c r="G69" s="32">
        <f t="shared" si="37"/>
        <v>9.549866858075972E-3</v>
      </c>
      <c r="H69" s="32">
        <f t="shared" si="48"/>
        <v>33.127862738414201</v>
      </c>
      <c r="I69" s="32">
        <f t="shared" si="38"/>
        <v>5.2119866428905324</v>
      </c>
      <c r="J69" s="30">
        <f t="shared" si="39"/>
        <v>0.96525404080374011</v>
      </c>
      <c r="K69" s="4">
        <f t="shared" si="40"/>
        <v>-7.8429813374149299E-3</v>
      </c>
      <c r="L69" s="31">
        <f t="shared" si="49"/>
        <v>-7.7819476670931776E-3</v>
      </c>
      <c r="M69" s="4">
        <f t="shared" si="41"/>
        <v>8.3479814667136044E-3</v>
      </c>
      <c r="N69" s="4">
        <f t="shared" si="42"/>
        <v>8.2788696165889807E-3</v>
      </c>
      <c r="O69" s="46">
        <f t="shared" si="43"/>
        <v>-1.3574832161022954E-5</v>
      </c>
      <c r="P69" s="31">
        <f t="shared" si="50"/>
        <v>1.3574832161022954E-5</v>
      </c>
      <c r="Q69" s="4">
        <f t="shared" si="44"/>
        <v>0.99255768286604507</v>
      </c>
      <c r="R69" s="32">
        <f t="shared" si="45"/>
        <v>32.881314677944793</v>
      </c>
      <c r="S69" s="32">
        <f t="shared" si="46"/>
        <v>-78.815976724789252</v>
      </c>
      <c r="T69" s="32">
        <f t="shared" si="47"/>
        <v>5.5635012552613983</v>
      </c>
    </row>
    <row r="70" spans="6:20">
      <c r="F70" s="32">
        <f t="shared" si="36"/>
        <v>3.802577898951089E-4</v>
      </c>
      <c r="G70" s="32">
        <f t="shared" si="37"/>
        <v>9.420761127754548E-3</v>
      </c>
      <c r="H70" s="32">
        <f t="shared" si="48"/>
        <v>24.774669653324366</v>
      </c>
      <c r="I70" s="32">
        <f t="shared" si="38"/>
        <v>5.2119866428905324</v>
      </c>
      <c r="J70" s="30">
        <f t="shared" si="39"/>
        <v>0.9615054650545326</v>
      </c>
      <c r="K70" s="4">
        <f t="shared" si="40"/>
        <v>-7.6409280115391125E-3</v>
      </c>
      <c r="L70" s="31">
        <f t="shared" si="49"/>
        <v>-7.5829869541103158E-3</v>
      </c>
      <c r="M70" s="4">
        <f t="shared" si="41"/>
        <v>8.3165659497648793E-3</v>
      </c>
      <c r="N70" s="4">
        <f t="shared" si="42"/>
        <v>8.2479711537132658E-3</v>
      </c>
      <c r="O70" s="46">
        <f t="shared" si="43"/>
        <v>-1.3789937211017289E-5</v>
      </c>
      <c r="P70" s="31">
        <f t="shared" si="50"/>
        <v>1.3789937211017289E-5</v>
      </c>
      <c r="Q70" s="4">
        <f t="shared" si="44"/>
        <v>1.4065502175503399</v>
      </c>
      <c r="R70" s="32">
        <f t="shared" si="45"/>
        <v>34.846816990621193</v>
      </c>
      <c r="S70" s="32">
        <f t="shared" si="46"/>
        <v>-79.982645340141246</v>
      </c>
      <c r="T70" s="32">
        <f t="shared" si="47"/>
        <v>6.3090584092267878</v>
      </c>
    </row>
    <row r="71" spans="6:20">
      <c r="F71" s="32">
        <f t="shared" si="36"/>
        <v>5.0708364910066425E-4</v>
      </c>
      <c r="G71" s="32">
        <f t="shared" si="37"/>
        <v>9.2924914842742318E-3</v>
      </c>
      <c r="H71" s="32">
        <f t="shared" si="48"/>
        <v>18.325362099043986</v>
      </c>
      <c r="I71" s="32">
        <f t="shared" si="38"/>
        <v>5.2119866428905333</v>
      </c>
      <c r="J71" s="30">
        <f t="shared" si="39"/>
        <v>0.95733621801714353</v>
      </c>
      <c r="K71" s="4">
        <f t="shared" si="40"/>
        <v>-7.4008512632846605E-3</v>
      </c>
      <c r="L71" s="31">
        <f t="shared" si="49"/>
        <v>-7.3464810497270916E-3</v>
      </c>
      <c r="M71" s="4">
        <f t="shared" si="41"/>
        <v>8.3173561950710701E-3</v>
      </c>
      <c r="N71" s="4">
        <f t="shared" si="42"/>
        <v>8.2487484163289333E-3</v>
      </c>
      <c r="O71" s="46">
        <f t="shared" si="43"/>
        <v>-4.9213082160548538E-6</v>
      </c>
      <c r="P71" s="31">
        <f t="shared" si="50"/>
        <v>4.9213082160548538E-6</v>
      </c>
      <c r="Q71" s="4">
        <f t="shared" si="44"/>
        <v>2.0132239063881796</v>
      </c>
      <c r="R71" s="32">
        <f t="shared" si="45"/>
        <v>36.893057071015221</v>
      </c>
      <c r="S71" s="32">
        <f t="shared" si="46"/>
        <v>-80.515675146288601</v>
      </c>
      <c r="T71" s="32">
        <f t="shared" si="47"/>
        <v>7.138598722642616</v>
      </c>
    </row>
    <row r="72" spans="6:20">
      <c r="F72" s="32">
        <f t="shared" si="36"/>
        <v>6.6699474949282454E-4</v>
      </c>
      <c r="G72" s="32">
        <f t="shared" si="37"/>
        <v>9.1651176820518009E-3</v>
      </c>
      <c r="H72" s="32">
        <f t="shared" si="48"/>
        <v>13.740914286088241</v>
      </c>
      <c r="I72" s="32">
        <f t="shared" si="38"/>
        <v>5.2119866428905315</v>
      </c>
      <c r="J72" s="30">
        <f t="shared" si="39"/>
        <v>0.9527002134494803</v>
      </c>
      <c r="K72" s="4">
        <f t="shared" si="40"/>
        <v>-7.1170889542374839E-3</v>
      </c>
      <c r="L72" s="31">
        <f t="shared" si="49"/>
        <v>-7.0667939530523419E-3</v>
      </c>
      <c r="M72" s="4">
        <f t="shared" si="41"/>
        <v>8.3465881774950831E-3</v>
      </c>
      <c r="N72" s="4">
        <f t="shared" si="42"/>
        <v>8.2774992997009748E-3</v>
      </c>
      <c r="O72" s="46">
        <f t="shared" si="43"/>
        <v>-2.4730089881463968E-6</v>
      </c>
      <c r="P72" s="31">
        <f t="shared" si="50"/>
        <v>2.4730089881463968E-6</v>
      </c>
      <c r="Q72" s="4">
        <f t="shared" si="44"/>
        <v>2.839619257786175</v>
      </c>
      <c r="R72" s="32">
        <f t="shared" si="45"/>
        <v>39.018964826365341</v>
      </c>
      <c r="S72" s="32">
        <f t="shared" si="46"/>
        <v>-80.300610508571054</v>
      </c>
      <c r="T72" s="32">
        <f t="shared" si="47"/>
        <v>8.058895886986102</v>
      </c>
    </row>
    <row r="73" spans="6:20">
      <c r="F73" s="32">
        <f t="shared" si="36"/>
        <v>8.9171393907518516E-4</v>
      </c>
      <c r="G73" s="32">
        <f t="shared" si="37"/>
        <v>9.0663697350175307E-3</v>
      </c>
      <c r="H73" s="32">
        <f t="shared" si="48"/>
        <v>10.167352261444346</v>
      </c>
      <c r="I73" s="32">
        <f t="shared" si="38"/>
        <v>5.2119866428905324</v>
      </c>
      <c r="J73" s="30">
        <f t="shared" si="39"/>
        <v>0.94754601399670912</v>
      </c>
      <c r="K73" s="4">
        <f t="shared" si="40"/>
        <v>-6.7264445975220907E-3</v>
      </c>
      <c r="L73" s="31">
        <f t="shared" si="49"/>
        <v>-6.681501845529892E-3</v>
      </c>
      <c r="M73" s="4">
        <f t="shared" si="41"/>
        <v>8.3971754906813998E-3</v>
      </c>
      <c r="N73" s="4">
        <f t="shared" si="42"/>
        <v>8.3272501101516617E-3</v>
      </c>
      <c r="O73" s="46">
        <f t="shared" si="43"/>
        <v>-2.8769189075461554E-6</v>
      </c>
      <c r="P73" s="31">
        <f t="shared" si="50"/>
        <v>2.8769189075461554E-6</v>
      </c>
      <c r="Q73" s="4">
        <f t="shared" si="44"/>
        <v>4.0439246994171647</v>
      </c>
      <c r="R73" s="32">
        <f t="shared" si="45"/>
        <v>41.116006937729765</v>
      </c>
      <c r="S73" s="32">
        <f t="shared" si="46"/>
        <v>-78.552249170243385</v>
      </c>
      <c r="T73" s="32">
        <f t="shared" si="47"/>
        <v>9.0726282108897411</v>
      </c>
    </row>
    <row r="74" spans="6:20">
      <c r="F74" s="32">
        <f t="shared" si="36"/>
        <v>1.1272031518730847E-3</v>
      </c>
      <c r="G74" s="32">
        <f t="shared" si="37"/>
        <v>8.9682892186580855E-3</v>
      </c>
      <c r="H74" s="32">
        <f t="shared" si="48"/>
        <v>7.9562314954100248</v>
      </c>
      <c r="I74" s="32">
        <f t="shared" si="38"/>
        <v>5.2119866428905315</v>
      </c>
      <c r="J74" s="30">
        <f t="shared" si="39"/>
        <v>0.94181616939544144</v>
      </c>
      <c r="K74" s="4">
        <f t="shared" si="40"/>
        <v>-6.3081409507434946E-3</v>
      </c>
      <c r="L74" s="31">
        <f t="shared" si="49"/>
        <v>-6.2685977525568518E-3</v>
      </c>
      <c r="M74" s="4">
        <f t="shared" si="41"/>
        <v>8.4596575385217591E-3</v>
      </c>
      <c r="N74" s="4">
        <f t="shared" si="42"/>
        <v>8.388692076359644E-3</v>
      </c>
      <c r="O74" s="46">
        <f t="shared" si="43"/>
        <v>-4.8038303646080749E-7</v>
      </c>
      <c r="P74" s="31">
        <f t="shared" si="50"/>
        <v>4.8038303646080749E-7</v>
      </c>
      <c r="Q74" s="4">
        <f t="shared" si="44"/>
        <v>5.4405822693105712</v>
      </c>
      <c r="R74" s="32">
        <f t="shared" si="45"/>
        <v>43.28653200445811</v>
      </c>
      <c r="S74" s="32">
        <f t="shared" si="46"/>
        <v>-76.093488497378246</v>
      </c>
      <c r="T74" s="32">
        <f t="shared" si="47"/>
        <v>10.176480844197638</v>
      </c>
    </row>
    <row r="75" spans="6:20">
      <c r="F75" s="32">
        <f t="shared" si="36"/>
        <v>1.3734775324041521E-3</v>
      </c>
      <c r="G75" s="32">
        <f t="shared" si="37"/>
        <v>8.8709047438666911E-3</v>
      </c>
      <c r="H75" s="32">
        <f t="shared" si="48"/>
        <v>6.4587184970830567</v>
      </c>
      <c r="I75" s="32">
        <f t="shared" si="38"/>
        <v>5.2119866428905315</v>
      </c>
      <c r="J75" s="30">
        <f t="shared" si="39"/>
        <v>0.93544645065841026</v>
      </c>
      <c r="K75" s="4">
        <f t="shared" si="40"/>
        <v>-5.8580140716305764E-3</v>
      </c>
      <c r="L75" s="31">
        <f t="shared" si="49"/>
        <v>-5.8238975975523789E-3</v>
      </c>
      <c r="M75" s="4">
        <f t="shared" si="41"/>
        <v>8.5343729610506888E-3</v>
      </c>
      <c r="N75" s="4">
        <f t="shared" si="42"/>
        <v>8.462153784599153E-3</v>
      </c>
      <c r="O75" s="46">
        <f t="shared" si="43"/>
        <v>-5.6464710075365687E-6</v>
      </c>
      <c r="P75" s="31">
        <f t="shared" si="50"/>
        <v>5.6464710075365687E-6</v>
      </c>
      <c r="Q75" s="4">
        <f t="shared" si="44"/>
        <v>7.049321155667668</v>
      </c>
      <c r="R75" s="32">
        <f t="shared" si="45"/>
        <v>45.529580939989678</v>
      </c>
      <c r="S75" s="32">
        <f t="shared" si="46"/>
        <v>-72.843589679985612</v>
      </c>
      <c r="T75" s="32">
        <f t="shared" si="47"/>
        <v>11.375668351363675</v>
      </c>
    </row>
    <row r="76" spans="6:20">
      <c r="F76" s="32">
        <f t="shared" si="36"/>
        <v>1.6163676842563045E-3</v>
      </c>
      <c r="G76" s="32">
        <f t="shared" si="37"/>
        <v>8.7742392470187506E-3</v>
      </c>
      <c r="H76" s="32">
        <f t="shared" si="48"/>
        <v>5.4283683919700509</v>
      </c>
      <c r="I76" s="32">
        <f t="shared" si="38"/>
        <v>5.2119866428905324</v>
      </c>
      <c r="J76" s="30">
        <f t="shared" si="39"/>
        <v>0.92836495700429678</v>
      </c>
      <c r="K76" s="4">
        <f t="shared" si="40"/>
        <v>-5.3923783587519593E-3</v>
      </c>
      <c r="L76" s="31">
        <f t="shared" si="49"/>
        <v>-5.3634565716071192E-3</v>
      </c>
      <c r="M76" s="4">
        <f t="shared" si="41"/>
        <v>8.6142735360401016E-3</v>
      </c>
      <c r="N76" s="4">
        <f t="shared" si="42"/>
        <v>8.5407015962998788E-3</v>
      </c>
      <c r="O76" s="46">
        <f t="shared" si="43"/>
        <v>-6.2947256145307051E-6</v>
      </c>
      <c r="P76" s="31">
        <f t="shared" si="50"/>
        <v>6.2947256145307051E-6</v>
      </c>
      <c r="Q76" s="4">
        <f t="shared" si="44"/>
        <v>8.8137258636952733</v>
      </c>
      <c r="R76" s="32">
        <f t="shared" si="45"/>
        <v>47.844150893972362</v>
      </c>
      <c r="S76" s="32">
        <f t="shared" si="46"/>
        <v>-68.982190861529432</v>
      </c>
      <c r="T76" s="32">
        <f t="shared" si="47"/>
        <v>12.664402298361363</v>
      </c>
    </row>
    <row r="77" spans="6:20">
      <c r="F77" s="32">
        <f t="shared" si="36"/>
        <v>1.8547540391845238E-3</v>
      </c>
      <c r="G77" s="32">
        <f t="shared" si="37"/>
        <v>8.6783106898520139E-3</v>
      </c>
      <c r="H77" s="32">
        <f t="shared" si="48"/>
        <v>4.6789550023935194</v>
      </c>
      <c r="I77" s="32">
        <f t="shared" si="38"/>
        <v>5.2119866428905324</v>
      </c>
      <c r="J77" s="30">
        <f t="shared" si="39"/>
        <v>0.92049106492701993</v>
      </c>
      <c r="K77" s="4">
        <f t="shared" si="40"/>
        <v>-4.9109639031597197E-3</v>
      </c>
      <c r="L77" s="31">
        <f t="shared" si="49"/>
        <v>-4.8869641983854155E-3</v>
      </c>
      <c r="M77" s="4">
        <f t="shared" si="41"/>
        <v>8.7001371660494261E-3</v>
      </c>
      <c r="N77" s="4">
        <f t="shared" si="42"/>
        <v>8.6250976335668274E-3</v>
      </c>
      <c r="O77" s="46">
        <f t="shared" si="43"/>
        <v>-8.1430484543121295E-6</v>
      </c>
      <c r="P77" s="31">
        <f t="shared" si="50"/>
        <v>8.1430484543121295E-6</v>
      </c>
      <c r="Q77" s="4">
        <f t="shared" si="44"/>
        <v>10.735131201631171</v>
      </c>
      <c r="R77" s="32">
        <f t="shared" si="45"/>
        <v>50.229195837222917</v>
      </c>
      <c r="S77" s="32">
        <f t="shared" si="46"/>
        <v>-64.498003021323697</v>
      </c>
      <c r="T77" s="32">
        <f t="shared" si="47"/>
        <v>14.044882248023265</v>
      </c>
    </row>
    <row r="78" spans="6:20">
      <c r="F78" s="32">
        <f t="shared" si="36"/>
        <v>2.2485297307003921E-3</v>
      </c>
      <c r="G78" s="32">
        <f t="shared" si="37"/>
        <v>8.6074094365208263E-3</v>
      </c>
      <c r="H78" s="32">
        <f t="shared" si="48"/>
        <v>3.8280167342237958</v>
      </c>
      <c r="I78" s="32">
        <f t="shared" si="38"/>
        <v>5.2119866428905333</v>
      </c>
      <c r="J78" s="30">
        <f t="shared" si="39"/>
        <v>0.9117341785276295</v>
      </c>
      <c r="K78" s="4">
        <f t="shared" si="40"/>
        <v>-4.1430780942206813E-3</v>
      </c>
      <c r="L78" s="31">
        <f t="shared" si="49"/>
        <v>-4.1259838210346437E-3</v>
      </c>
      <c r="M78" s="4">
        <f t="shared" si="41"/>
        <v>8.8164755220037864E-3</v>
      </c>
      <c r="N78" s="4">
        <f t="shared" si="42"/>
        <v>8.7394245989507405E-3</v>
      </c>
      <c r="O78" s="46">
        <f t="shared" si="43"/>
        <v>-1.1253028320279412E-6</v>
      </c>
      <c r="P78" s="31">
        <f t="shared" si="50"/>
        <v>1.1253028320279412E-6</v>
      </c>
      <c r="Q78" s="4">
        <f t="shared" si="44"/>
        <v>13.679380055069396</v>
      </c>
      <c r="R78" s="32">
        <f t="shared" si="45"/>
        <v>52.364895764612882</v>
      </c>
      <c r="S78" s="32">
        <f t="shared" si="46"/>
        <v>-55.772184678328941</v>
      </c>
      <c r="T78" s="32">
        <f t="shared" si="47"/>
        <v>15.5630835806395</v>
      </c>
    </row>
    <row r="79" spans="6:20">
      <c r="F79" s="32">
        <f t="shared" si="36"/>
        <v>2.6347137596129306E-3</v>
      </c>
      <c r="G79" s="32">
        <f t="shared" si="37"/>
        <v>8.5370554698272032E-3</v>
      </c>
      <c r="H79" s="32">
        <f t="shared" si="48"/>
        <v>3.2402212341584287</v>
      </c>
      <c r="I79" s="32">
        <f t="shared" si="38"/>
        <v>5.2119866428905324</v>
      </c>
      <c r="J79" s="30">
        <f t="shared" si="39"/>
        <v>0.90199222573109405</v>
      </c>
      <c r="K79" s="4">
        <f t="shared" si="40"/>
        <v>-3.3534835796166901E-3</v>
      </c>
      <c r="L79" s="31">
        <f t="shared" si="49"/>
        <v>-3.3422753142318554E-3</v>
      </c>
      <c r="M79" s="4">
        <f t="shared" si="41"/>
        <v>8.9355931891298406E-3</v>
      </c>
      <c r="N79" s="4">
        <f t="shared" si="42"/>
        <v>8.8564555056338673E-3</v>
      </c>
      <c r="O79" s="46">
        <f t="shared" si="43"/>
        <v>1.6806989570072872E-6</v>
      </c>
      <c r="P79" s="31">
        <f t="shared" si="50"/>
        <v>1.6806989570072872E-6</v>
      </c>
      <c r="Q79" s="4">
        <f t="shared" si="44"/>
        <v>16.83426343609878</v>
      </c>
      <c r="R79" s="32">
        <f t="shared" si="45"/>
        <v>54.546737847064094</v>
      </c>
      <c r="S79" s="32">
        <f t="shared" si="46"/>
        <v>-46.17071230405795</v>
      </c>
      <c r="T79" s="32">
        <f t="shared" si="47"/>
        <v>17.174391287711828</v>
      </c>
    </row>
    <row r="80" spans="6:20">
      <c r="F80" s="32">
        <f t="shared" si="36"/>
        <v>3.0126717403731471E-3</v>
      </c>
      <c r="G80" s="32">
        <f t="shared" si="37"/>
        <v>8.4672504653452944E-3</v>
      </c>
      <c r="H80" s="32">
        <f t="shared" si="48"/>
        <v>2.8105453215744465</v>
      </c>
      <c r="I80" s="32">
        <f t="shared" si="38"/>
        <v>5.2119866428905324</v>
      </c>
      <c r="J80" s="30">
        <f t="shared" si="39"/>
        <v>0.89114982424614497</v>
      </c>
      <c r="K80" s="4">
        <f t="shared" si="40"/>
        <v>-2.5402907486684009E-3</v>
      </c>
      <c r="L80" s="31">
        <f t="shared" si="49"/>
        <v>-2.5338540227359684E-3</v>
      </c>
      <c r="M80" s="4">
        <f t="shared" si="41"/>
        <v>9.0599698298522765E-3</v>
      </c>
      <c r="N80" s="4">
        <f t="shared" si="42"/>
        <v>8.9786237693880253E-3</v>
      </c>
      <c r="O80" s="46">
        <f t="shared" si="43"/>
        <v>-4.2280008955009052E-6</v>
      </c>
      <c r="P80" s="31">
        <f t="shared" si="50"/>
        <v>4.2280008955009052E-6</v>
      </c>
      <c r="Q80" s="4">
        <f t="shared" si="44"/>
        <v>20.20009079238983</v>
      </c>
      <c r="R80" s="32">
        <f t="shared" si="45"/>
        <v>56.773270671930291</v>
      </c>
      <c r="S80" s="32">
        <f t="shared" si="46"/>
        <v>-35.689596525443761</v>
      </c>
      <c r="T80" s="32">
        <f t="shared" si="47"/>
        <v>18.879894545959601</v>
      </c>
    </row>
    <row r="81" spans="6:20">
      <c r="F81" s="32">
        <f t="shared" si="36"/>
        <v>3.3730427294967691E-3</v>
      </c>
      <c r="G81" s="32">
        <f t="shared" si="37"/>
        <v>8.3979940923323126E-3</v>
      </c>
      <c r="H81" s="32">
        <f t="shared" si="48"/>
        <v>2.4897384248628316</v>
      </c>
      <c r="I81" s="32">
        <f t="shared" si="38"/>
        <v>5.2119866428905324</v>
      </c>
      <c r="J81" s="30">
        <f t="shared" si="39"/>
        <v>0.87907601092323628</v>
      </c>
      <c r="K81" s="4">
        <f t="shared" si="40"/>
        <v>-1.7164091693829681E-3</v>
      </c>
      <c r="L81" s="31">
        <f t="shared" si="49"/>
        <v>-1.713468156926973E-3</v>
      </c>
      <c r="M81" s="4">
        <f t="shared" si="41"/>
        <v>9.1882163801120485E-3</v>
      </c>
      <c r="N81" s="4">
        <f t="shared" si="42"/>
        <v>9.1045616971921674E-3</v>
      </c>
      <c r="O81" s="46">
        <f t="shared" si="43"/>
        <v>-1.1003193423619884E-5</v>
      </c>
      <c r="P81" s="31">
        <f t="shared" si="50"/>
        <v>1.1003193423619884E-5</v>
      </c>
      <c r="Q81" s="4">
        <f t="shared" si="44"/>
        <v>23.714563225200255</v>
      </c>
      <c r="R81" s="32">
        <f t="shared" si="45"/>
        <v>59.043059290620114</v>
      </c>
      <c r="S81" s="32">
        <f t="shared" si="46"/>
        <v>-24.548061283719946</v>
      </c>
      <c r="T81" s="32">
        <f t="shared" si="47"/>
        <v>20.671199336969085</v>
      </c>
    </row>
    <row r="82" spans="6:20">
      <c r="F82" s="32">
        <f t="shared" si="36"/>
        <v>3.6989329468123827E-3</v>
      </c>
      <c r="G82" s="32">
        <f t="shared" si="37"/>
        <v>8.3292843322007939E-3</v>
      </c>
      <c r="H82" s="32">
        <f t="shared" si="48"/>
        <v>2.2518073325386161</v>
      </c>
      <c r="I82" s="32">
        <f t="shared" si="38"/>
        <v>5.2119866428905324</v>
      </c>
      <c r="J82" s="30">
        <f t="shared" si="39"/>
        <v>0.86562138345007378</v>
      </c>
      <c r="K82" s="4">
        <f t="shared" si="40"/>
        <v>-9.1011380941091486E-4</v>
      </c>
      <c r="L82" s="31">
        <f t="shared" si="49"/>
        <v>-9.0928625543313757E-4</v>
      </c>
      <c r="M82" s="4">
        <f t="shared" si="41"/>
        <v>9.3161384509328326E-3</v>
      </c>
      <c r="N82" s="4">
        <f t="shared" si="42"/>
        <v>9.2301491039576099E-3</v>
      </c>
      <c r="O82" s="46">
        <f t="shared" si="43"/>
        <v>-5.4416381090049981E-7</v>
      </c>
      <c r="P82" s="31">
        <f t="shared" si="50"/>
        <v>5.4416381090049981E-7</v>
      </c>
      <c r="Q82" s="4">
        <f t="shared" si="44"/>
        <v>27.246862358459627</v>
      </c>
      <c r="R82" s="32">
        <f t="shared" si="45"/>
        <v>61.354684447449792</v>
      </c>
      <c r="S82" s="32">
        <f t="shared" si="46"/>
        <v>-13.216096027062832</v>
      </c>
      <c r="T82" s="32">
        <f t="shared" si="47"/>
        <v>22.529225288774292</v>
      </c>
    </row>
    <row r="83" spans="6:20">
      <c r="F83" s="32">
        <f t="shared" si="36"/>
        <v>4.2059321505880237E-3</v>
      </c>
      <c r="G83" s="32">
        <f t="shared" si="37"/>
        <v>8.2828225214261024E-3</v>
      </c>
      <c r="H83" s="32">
        <f t="shared" si="48"/>
        <v>1.9693191009436746</v>
      </c>
      <c r="I83" s="32">
        <f t="shared" si="38"/>
        <v>5.2119866428905324</v>
      </c>
      <c r="J83" s="30">
        <f t="shared" si="39"/>
        <v>0.8506144357807448</v>
      </c>
      <c r="K83" s="4">
        <f t="shared" si="40"/>
        <v>2.5816661086579625E-4</v>
      </c>
      <c r="L83" s="31">
        <f t="shared" si="49"/>
        <v>2.5823327807600988E-4</v>
      </c>
      <c r="M83" s="4">
        <f t="shared" si="41"/>
        <v>9.4454818110768432E-3</v>
      </c>
      <c r="N83" s="4">
        <f t="shared" si="42"/>
        <v>9.3570994979643857E-3</v>
      </c>
      <c r="O83" s="46">
        <f t="shared" si="43"/>
        <v>-4.2735503796853536E-6</v>
      </c>
      <c r="P83" s="31">
        <f t="shared" si="50"/>
        <v>4.2735503796853536E-6</v>
      </c>
      <c r="Q83" s="4">
        <f t="shared" si="44"/>
        <v>32.032030718815065</v>
      </c>
      <c r="R83" s="32">
        <f t="shared" si="45"/>
        <v>63.081289936577058</v>
      </c>
      <c r="S83" s="32">
        <f t="shared" si="46"/>
        <v>3.7976369297280286</v>
      </c>
      <c r="T83" s="32">
        <f t="shared" si="47"/>
        <v>24.448357498605812</v>
      </c>
    </row>
    <row r="84" spans="6:20">
      <c r="F84" s="32">
        <f t="shared" si="36"/>
        <v>4.6856953358199397E-3</v>
      </c>
      <c r="G84" s="32">
        <f t="shared" si="37"/>
        <v>8.2369337017308836E-3</v>
      </c>
      <c r="H84" s="32">
        <f t="shared" si="48"/>
        <v>1.7578893016717059</v>
      </c>
      <c r="I84" s="32">
        <f t="shared" si="38"/>
        <v>5.2119866428905315</v>
      </c>
      <c r="J84" s="30">
        <f t="shared" si="39"/>
        <v>0.83385676429753963</v>
      </c>
      <c r="K84" s="4">
        <f t="shared" si="40"/>
        <v>1.4243158145465877E-3</v>
      </c>
      <c r="L84" s="31">
        <f t="shared" si="49"/>
        <v>1.4263473836822035E-3</v>
      </c>
      <c r="M84" s="4">
        <f t="shared" si="41"/>
        <v>9.5789986352171046E-3</v>
      </c>
      <c r="N84" s="4">
        <f t="shared" si="42"/>
        <v>9.4881120230970711E-3</v>
      </c>
      <c r="O84" s="46">
        <f t="shared" si="43"/>
        <v>-4.9433525545206081E-7</v>
      </c>
      <c r="P84" s="31">
        <f t="shared" si="50"/>
        <v>4.9433525545206081E-7</v>
      </c>
      <c r="Q84" s="4">
        <f t="shared" si="44"/>
        <v>36.862160993272319</v>
      </c>
      <c r="R84" s="32">
        <f t="shared" si="45"/>
        <v>64.799598446573484</v>
      </c>
      <c r="S84" s="32">
        <f t="shared" si="46"/>
        <v>21.157871194369676</v>
      </c>
      <c r="T84" s="32">
        <f t="shared" si="47"/>
        <v>26.413672240546351</v>
      </c>
    </row>
    <row r="85" spans="6:20">
      <c r="F85" s="32">
        <f t="shared" si="36"/>
        <v>5.1454587829387497E-3</v>
      </c>
      <c r="G85" s="32">
        <f t="shared" si="37"/>
        <v>8.1916107339980847E-3</v>
      </c>
      <c r="H85" s="32">
        <f t="shared" si="48"/>
        <v>1.5920078421694348</v>
      </c>
      <c r="I85" s="32">
        <f t="shared" si="38"/>
        <v>5.2119866428905315</v>
      </c>
      <c r="J85" s="30">
        <f t="shared" si="39"/>
        <v>0.81511665601922767</v>
      </c>
      <c r="K85" s="4">
        <f t="shared" si="40"/>
        <v>2.6085308763787777E-3</v>
      </c>
      <c r="L85" s="31">
        <f t="shared" si="49"/>
        <v>2.6153531057076492E-3</v>
      </c>
      <c r="M85" s="4">
        <f t="shared" si="41"/>
        <v>9.7261812429273072E-3</v>
      </c>
      <c r="N85" s="4">
        <f t="shared" si="42"/>
        <v>9.6324938618059987E-3</v>
      </c>
      <c r="O85" s="46">
        <f t="shared" si="43"/>
        <v>-5.985975061295612E-6</v>
      </c>
      <c r="P85" s="31">
        <f t="shared" si="50"/>
        <v>5.985975061295612E-6</v>
      </c>
      <c r="Q85" s="4">
        <f t="shared" si="44"/>
        <v>41.775545837163747</v>
      </c>
      <c r="R85" s="32">
        <f t="shared" si="45"/>
        <v>66.50699658367337</v>
      </c>
      <c r="S85" s="32">
        <f t="shared" si="46"/>
        <v>38.993236802997572</v>
      </c>
      <c r="T85" s="32">
        <f t="shared" si="47"/>
        <v>28.429478138824901</v>
      </c>
    </row>
    <row r="86" spans="6:20">
      <c r="F86" s="32">
        <f t="shared" si="36"/>
        <v>5.5541890509184207E-3</v>
      </c>
      <c r="G86" s="32">
        <f t="shared" si="37"/>
        <v>8.1468460297631617E-3</v>
      </c>
      <c r="H86" s="32">
        <f t="shared" si="48"/>
        <v>1.4667930736740098</v>
      </c>
      <c r="I86" s="32">
        <f t="shared" si="38"/>
        <v>5.2119866428905324</v>
      </c>
      <c r="J86" s="30">
        <f t="shared" si="39"/>
        <v>0.79412029903966286</v>
      </c>
      <c r="K86" s="4">
        <f t="shared" si="40"/>
        <v>3.7570902211270922E-3</v>
      </c>
      <c r="L86" s="31">
        <f t="shared" si="49"/>
        <v>3.7712591821215773E-3</v>
      </c>
      <c r="M86" s="4">
        <f t="shared" si="41"/>
        <v>9.881199527654462E-3</v>
      </c>
      <c r="N86" s="4">
        <f t="shared" si="42"/>
        <v>9.784516765215686E-3</v>
      </c>
      <c r="O86" s="46">
        <f t="shared" si="43"/>
        <v>1.2419993127898987E-5</v>
      </c>
      <c r="P86" s="31">
        <f t="shared" si="50"/>
        <v>1.2419993127898987E-5</v>
      </c>
      <c r="Q86" s="4">
        <f t="shared" si="44"/>
        <v>46.496623830523916</v>
      </c>
      <c r="R86" s="32">
        <f t="shared" si="45"/>
        <v>68.200925783838386</v>
      </c>
      <c r="S86" s="32">
        <f t="shared" si="46"/>
        <v>56.291194934824276</v>
      </c>
      <c r="T86" s="32">
        <f t="shared" si="47"/>
        <v>30.451539559187964</v>
      </c>
    </row>
    <row r="87" spans="6:20">
      <c r="F87" s="32">
        <f t="shared" si="36"/>
        <v>5.9477241837345837E-3</v>
      </c>
      <c r="G87" s="32">
        <f t="shared" si="37"/>
        <v>8.1026316849327901E-3</v>
      </c>
      <c r="H87" s="32">
        <f t="shared" si="48"/>
        <v>1.3623079071304778</v>
      </c>
      <c r="I87" s="32">
        <f t="shared" si="38"/>
        <v>5.2119866428905324</v>
      </c>
      <c r="J87" s="30">
        <f t="shared" si="39"/>
        <v>0.77053939560912765</v>
      </c>
      <c r="K87" s="4">
        <f t="shared" si="40"/>
        <v>4.951992786327475E-3</v>
      </c>
      <c r="L87" s="31">
        <f t="shared" si="49"/>
        <v>4.9766370571345756E-3</v>
      </c>
      <c r="M87" s="4">
        <f t="shared" si="41"/>
        <v>1.0068679036955654E-2</v>
      </c>
      <c r="N87" s="4">
        <f t="shared" si="42"/>
        <v>9.9683113098364556E-3</v>
      </c>
      <c r="O87" s="46">
        <f t="shared" si="43"/>
        <v>-1.8962092274699138E-6</v>
      </c>
      <c r="P87" s="31">
        <f t="shared" si="50"/>
        <v>1.8962092274699138E-6</v>
      </c>
      <c r="Q87" s="4">
        <f t="shared" si="44"/>
        <v>51.294483829973373</v>
      </c>
      <c r="R87" s="32">
        <f t="shared" si="45"/>
        <v>69.878880913749157</v>
      </c>
      <c r="S87" s="32">
        <f t="shared" si="46"/>
        <v>74.018168446846815</v>
      </c>
      <c r="T87" s="32">
        <f t="shared" si="47"/>
        <v>32.519526917916011</v>
      </c>
    </row>
    <row r="88" spans="6:20">
      <c r="F88" s="32">
        <f t="shared" si="36"/>
        <v>5.9403883434077289E-3</v>
      </c>
      <c r="G88" s="32">
        <f t="shared" si="37"/>
        <v>8.0886157317370654E-3</v>
      </c>
      <c r="H88" s="32">
        <f t="shared" si="48"/>
        <v>1.3616307998976709</v>
      </c>
      <c r="I88" s="32">
        <f t="shared" si="38"/>
        <v>5.2119866428905324</v>
      </c>
      <c r="J88" s="30">
        <f t="shared" si="39"/>
        <v>0.74397314536745496</v>
      </c>
      <c r="K88" s="4">
        <f t="shared" si="40"/>
        <v>5.2425775549839746E-3</v>
      </c>
      <c r="L88" s="31">
        <f t="shared" si="49"/>
        <v>5.2702070240383172E-3</v>
      </c>
      <c r="M88" s="4">
        <f t="shared" si="41"/>
        <v>9.9585853066619708E-3</v>
      </c>
      <c r="N88" s="4">
        <f t="shared" si="42"/>
        <v>9.8603897739412399E-3</v>
      </c>
      <c r="O88" s="46">
        <f t="shared" si="43"/>
        <v>-6.6610559379398637E-7</v>
      </c>
      <c r="P88" s="31">
        <f t="shared" si="50"/>
        <v>6.6610559379398637E-7</v>
      </c>
      <c r="Q88" s="4">
        <f t="shared" si="44"/>
        <v>51.604235738427889</v>
      </c>
      <c r="R88" s="32">
        <f t="shared" si="45"/>
        <v>70.265916786623535</v>
      </c>
      <c r="S88" s="32">
        <f t="shared" si="46"/>
        <v>77.591017488039967</v>
      </c>
      <c r="T88" s="32">
        <f t="shared" si="47"/>
        <v>33.45373865299176</v>
      </c>
    </row>
    <row r="89" spans="6:20">
      <c r="F89" s="32">
        <f t="shared" si="36"/>
        <v>5.9021247343844889E-3</v>
      </c>
      <c r="G89" s="32">
        <f t="shared" si="37"/>
        <v>8.0759439303912522E-3</v>
      </c>
      <c r="H89" s="32">
        <f t="shared" si="48"/>
        <v>1.3683112936164443</v>
      </c>
      <c r="I89" s="32">
        <f t="shared" si="38"/>
        <v>5.2119866428905324</v>
      </c>
      <c r="J89" s="30">
        <f t="shared" si="39"/>
        <v>0.71392105615051416</v>
      </c>
      <c r="K89" s="4">
        <f t="shared" si="40"/>
        <v>5.4897893105464125E-3</v>
      </c>
      <c r="L89" s="31">
        <f t="shared" si="49"/>
        <v>5.5200934606197405E-3</v>
      </c>
      <c r="M89" s="4">
        <f t="shared" si="41"/>
        <v>9.8923823652955697E-3</v>
      </c>
      <c r="N89" s="4">
        <f t="shared" si="42"/>
        <v>9.7954817147212856E-3</v>
      </c>
      <c r="O89" s="46">
        <f t="shared" si="43"/>
        <v>-1.049088091509276E-5</v>
      </c>
      <c r="P89" s="31">
        <f t="shared" si="50"/>
        <v>1.049088091509276E-5</v>
      </c>
      <c r="Q89" s="4">
        <f t="shared" si="44"/>
        <v>51.546181133652347</v>
      </c>
      <c r="R89" s="32">
        <f t="shared" si="45"/>
        <v>70.531221787975397</v>
      </c>
      <c r="S89" s="32">
        <f t="shared" si="46"/>
        <v>79.90622031069644</v>
      </c>
      <c r="T89" s="32">
        <f t="shared" si="47"/>
        <v>34.29001897576196</v>
      </c>
    </row>
    <row r="90" spans="6:20">
      <c r="F90" s="32">
        <f t="shared" si="36"/>
        <v>5.8050554942731423E-3</v>
      </c>
      <c r="G90" s="32">
        <f t="shared" si="37"/>
        <v>8.0646679241437175E-3</v>
      </c>
      <c r="H90" s="32">
        <f t="shared" si="48"/>
        <v>1.3892490661113832</v>
      </c>
      <c r="I90" s="32">
        <f t="shared" si="38"/>
        <v>5.2119866428905315</v>
      </c>
      <c r="J90" s="30">
        <f t="shared" si="39"/>
        <v>0.67974006309242097</v>
      </c>
      <c r="K90" s="4">
        <f t="shared" si="40"/>
        <v>5.6373361343249762E-3</v>
      </c>
      <c r="L90" s="31">
        <f t="shared" si="49"/>
        <v>5.6692958607368867E-3</v>
      </c>
      <c r="M90" s="4">
        <f t="shared" si="41"/>
        <v>9.8742762457829664E-3</v>
      </c>
      <c r="N90" s="4">
        <f t="shared" si="42"/>
        <v>9.7777282559277368E-3</v>
      </c>
      <c r="O90" s="46">
        <f t="shared" si="43"/>
        <v>-4.1055372331788575E-6</v>
      </c>
      <c r="P90" s="31">
        <f t="shared" si="50"/>
        <v>4.1055372331788575E-6</v>
      </c>
      <c r="Q90" s="4">
        <f t="shared" si="44"/>
        <v>50.868246603862907</v>
      </c>
      <c r="R90" s="32">
        <f t="shared" si="45"/>
        <v>70.668664089140094</v>
      </c>
      <c r="S90" s="32">
        <f t="shared" si="46"/>
        <v>80.01971677113869</v>
      </c>
      <c r="T90" s="32">
        <f t="shared" si="47"/>
        <v>34.982069579909428</v>
      </c>
    </row>
    <row r="91" spans="6:20">
      <c r="F91" s="32">
        <f t="shared" si="36"/>
        <v>5.6576154781223355E-3</v>
      </c>
      <c r="G91" s="32">
        <f t="shared" si="37"/>
        <v>8.0548456830170055E-3</v>
      </c>
      <c r="H91" s="32">
        <f t="shared" si="48"/>
        <v>1.4237174149011393</v>
      </c>
      <c r="I91" s="32">
        <f t="shared" si="38"/>
        <v>5.2119866428905324</v>
      </c>
      <c r="J91" s="30">
        <f t="shared" si="39"/>
        <v>0.64057312723321502</v>
      </c>
      <c r="K91" s="4">
        <f t="shared" si="40"/>
        <v>5.7085733333770618E-3</v>
      </c>
      <c r="L91" s="31">
        <f t="shared" si="49"/>
        <v>5.7413482408423654E-3</v>
      </c>
      <c r="M91" s="4">
        <f t="shared" si="41"/>
        <v>9.9312961563085399E-3</v>
      </c>
      <c r="N91" s="4">
        <f t="shared" si="42"/>
        <v>9.8336354107512076E-3</v>
      </c>
      <c r="O91" s="46">
        <f t="shared" si="43"/>
        <v>-4.7420698511269066E-6</v>
      </c>
      <c r="P91" s="31">
        <f t="shared" si="50"/>
        <v>4.7420698511269066E-6</v>
      </c>
      <c r="Q91" s="4">
        <f t="shared" si="44"/>
        <v>49.639116567567442</v>
      </c>
      <c r="R91" s="32">
        <f t="shared" si="45"/>
        <v>70.672074717553443</v>
      </c>
      <c r="S91" s="32">
        <f t="shared" si="46"/>
        <v>78.168177547120209</v>
      </c>
      <c r="T91" s="32">
        <f t="shared" si="47"/>
        <v>35.533588868956961</v>
      </c>
    </row>
    <row r="92" spans="6:20">
      <c r="F92" s="32">
        <f t="shared" si="36"/>
        <v>5.4379673267597175E-3</v>
      </c>
      <c r="G92" s="32">
        <f t="shared" si="37"/>
        <v>8.0465423868031367E-3</v>
      </c>
      <c r="H92" s="32">
        <f t="shared" si="48"/>
        <v>1.4796967144702895</v>
      </c>
      <c r="I92" s="32">
        <f t="shared" si="38"/>
        <v>5.2119866428905315</v>
      </c>
      <c r="J92" s="30">
        <f t="shared" si="39"/>
        <v>0.59522183497964787</v>
      </c>
      <c r="K92" s="4">
        <f t="shared" si="40"/>
        <v>5.6561279154903653E-3</v>
      </c>
      <c r="L92" s="31">
        <f t="shared" si="49"/>
        <v>5.6883016773996362E-3</v>
      </c>
      <c r="M92" s="4">
        <f t="shared" si="41"/>
        <v>1.0093698445471717E-2</v>
      </c>
      <c r="N92" s="4">
        <f t="shared" si="42"/>
        <v>9.9928337945339712E-3</v>
      </c>
      <c r="O92" s="46">
        <f t="shared" si="43"/>
        <v>-1.0260472427248146E-6</v>
      </c>
      <c r="P92" s="31">
        <f t="shared" si="50"/>
        <v>1.0260472427248146E-6</v>
      </c>
      <c r="Q92" s="4">
        <f t="shared" si="44"/>
        <v>47.668709534510022</v>
      </c>
      <c r="R92" s="32">
        <f t="shared" si="45"/>
        <v>70.535232881253037</v>
      </c>
      <c r="S92" s="32">
        <f t="shared" si="46"/>
        <v>73.629376391453079</v>
      </c>
      <c r="T92" s="32">
        <f t="shared" si="47"/>
        <v>35.907216914531006</v>
      </c>
    </row>
    <row r="93" spans="6:20">
      <c r="F93" s="32">
        <f t="shared" si="36"/>
        <v>4.0083282172530977E-3</v>
      </c>
      <c r="G93" s="32">
        <f t="shared" si="37"/>
        <v>8.2233902346682073E-3</v>
      </c>
      <c r="H93" s="32">
        <f t="shared" si="48"/>
        <v>2.0515760658700963</v>
      </c>
      <c r="I93" s="32">
        <f t="shared" si="38"/>
        <v>5.2119866428905324</v>
      </c>
      <c r="J93" s="30">
        <f t="shared" si="39"/>
        <v>0.5418972244985466</v>
      </c>
      <c r="K93" s="4">
        <f t="shared" si="40"/>
        <v>1.9169056947734547E-3</v>
      </c>
      <c r="L93" s="31">
        <f t="shared" si="49"/>
        <v>1.920587279466774E-3</v>
      </c>
      <c r="M93" s="4">
        <f t="shared" si="41"/>
        <v>8.5094211555379173E-3</v>
      </c>
      <c r="N93" s="4">
        <f t="shared" si="42"/>
        <v>8.4376218774316718E-3</v>
      </c>
      <c r="O93" s="46">
        <f t="shared" si="43"/>
        <v>-1.7532517392893077E-6</v>
      </c>
      <c r="P93" s="31">
        <f t="shared" si="50"/>
        <v>1.7532517392893077E-6</v>
      </c>
      <c r="Q93" s="4">
        <f t="shared" si="44"/>
        <v>29.206428595577911</v>
      </c>
      <c r="R93" s="32">
        <f t="shared" si="45"/>
        <v>59.919209876231619</v>
      </c>
      <c r="S93" s="32">
        <f t="shared" si="46"/>
        <v>23.012170837306613</v>
      </c>
      <c r="T93" s="32">
        <f t="shared" si="47"/>
        <v>29.326461774770188</v>
      </c>
    </row>
    <row r="94" spans="6:20">
      <c r="F94" s="32">
        <f t="shared" si="36"/>
        <v>2.2232914435111875E-3</v>
      </c>
      <c r="G94" s="32">
        <f t="shared" si="37"/>
        <v>8.4455166792513671E-3</v>
      </c>
      <c r="H94" s="32">
        <f t="shared" si="48"/>
        <v>3.7986547845088534</v>
      </c>
      <c r="I94" s="32">
        <f t="shared" si="38"/>
        <v>5.2119866428905324</v>
      </c>
      <c r="J94" s="30">
        <f t="shared" si="39"/>
        <v>0.47766532003976836</v>
      </c>
      <c r="K94" s="4">
        <f t="shared" si="40"/>
        <v>-1.8622394980497307E-3</v>
      </c>
      <c r="L94" s="31">
        <f t="shared" si="49"/>
        <v>-1.8587780082247086E-3</v>
      </c>
      <c r="M94" s="4">
        <f t="shared" si="41"/>
        <v>6.8929697887544399E-3</v>
      </c>
      <c r="N94" s="4">
        <f t="shared" si="42"/>
        <v>6.8457820201094271E-3</v>
      </c>
      <c r="O94" s="46">
        <f t="shared" si="43"/>
        <v>-4.5667891904188629E-6</v>
      </c>
      <c r="P94" s="31">
        <f t="shared" si="50"/>
        <v>4.5667891904188629E-6</v>
      </c>
      <c r="Q94" s="4">
        <f t="shared" si="44"/>
        <v>12.616340356347278</v>
      </c>
      <c r="R94" s="32">
        <f t="shared" si="45"/>
        <v>47.925121657630719</v>
      </c>
      <c r="S94" s="32">
        <f t="shared" si="46"/>
        <v>-19.946994068244983</v>
      </c>
      <c r="T94" s="32">
        <f t="shared" si="47"/>
        <v>22.24705037107903</v>
      </c>
    </row>
    <row r="95" spans="6:20">
      <c r="F95" s="32">
        <f t="shared" si="36"/>
        <v>-1.7448281776380763E-4</v>
      </c>
      <c r="G95" s="32">
        <f t="shared" si="37"/>
        <v>8.7321406999698366E-3</v>
      </c>
      <c r="H95" s="32">
        <f t="shared" si="48"/>
        <v>-50.045848708096202</v>
      </c>
      <c r="I95" s="32">
        <f t="shared" si="38"/>
        <v>5.2119866428905333</v>
      </c>
      <c r="J95" s="30">
        <f t="shared" si="39"/>
        <v>0.39694297145228918</v>
      </c>
      <c r="K95" s="4">
        <f t="shared" si="40"/>
        <v>-5.5016429557592401E-3</v>
      </c>
      <c r="L95" s="31">
        <f t="shared" si="49"/>
        <v>-5.4715404935457724E-3</v>
      </c>
      <c r="M95" s="4">
        <f t="shared" si="41"/>
        <v>5.1778029649812091E-3</v>
      </c>
      <c r="N95" s="4">
        <f t="shared" si="42"/>
        <v>5.1511314214342987E-3</v>
      </c>
      <c r="O95" s="46">
        <f t="shared" si="43"/>
        <v>-1.354149649412939E-6</v>
      </c>
      <c r="P95" s="31">
        <f t="shared" si="50"/>
        <v>1.354149649412939E-6</v>
      </c>
      <c r="Q95" s="4">
        <f t="shared" si="44"/>
        <v>-0.68501140852385101</v>
      </c>
      <c r="R95" s="32">
        <f t="shared" si="45"/>
        <v>34.281977314304527</v>
      </c>
      <c r="S95" s="32">
        <f t="shared" si="46"/>
        <v>-49.547692884886779</v>
      </c>
      <c r="T95" s="32">
        <f t="shared" si="47"/>
        <v>14.733263704377526</v>
      </c>
    </row>
    <row r="96" spans="6:20">
      <c r="F96" s="32">
        <f t="shared" si="36"/>
        <v>-3.9466259069423004E-3</v>
      </c>
      <c r="G96" s="32">
        <f t="shared" si="37"/>
        <v>9.07545257169135E-3</v>
      </c>
      <c r="H96" s="32">
        <f t="shared" si="48"/>
        <v>-2.2995472045443179</v>
      </c>
      <c r="I96" s="32">
        <f t="shared" si="38"/>
        <v>5.2119866428905315</v>
      </c>
      <c r="J96" s="30">
        <f t="shared" si="39"/>
        <v>0.28564589297180948</v>
      </c>
      <c r="K96" s="4">
        <f t="shared" si="40"/>
        <v>-8.3907955664602844E-3</v>
      </c>
      <c r="L96" s="31">
        <f t="shared" si="49"/>
        <v>-8.3209759582809177E-3</v>
      </c>
      <c r="M96" s="4">
        <f t="shared" si="41"/>
        <v>3.1904519692819667E-3</v>
      </c>
      <c r="N96" s="4">
        <f t="shared" si="42"/>
        <v>3.1803053577902866E-3</v>
      </c>
      <c r="O96" s="46">
        <f t="shared" si="43"/>
        <v>-9.5991252563321083E-7</v>
      </c>
      <c r="P96" s="31">
        <f t="shared" si="50"/>
        <v>9.5991252563321083E-7</v>
      </c>
      <c r="Q96" s="4">
        <f t="shared" si="44"/>
        <v>-8.0350002245858683</v>
      </c>
      <c r="R96" s="32">
        <f t="shared" si="45"/>
        <v>18.476862304959397</v>
      </c>
      <c r="S96" s="32">
        <f t="shared" si="46"/>
        <v>-55.036613011729116</v>
      </c>
      <c r="T96" s="32">
        <f t="shared" si="47"/>
        <v>6.9236963158237828</v>
      </c>
    </row>
    <row r="97" spans="6:20">
      <c r="F97" s="32">
        <f t="shared" si="36"/>
        <v>-7.3898086410133564E-3</v>
      </c>
      <c r="G97" s="32">
        <f t="shared" si="37"/>
        <v>9.0669376306933645E-3</v>
      </c>
      <c r="H97" s="32">
        <f t="shared" si="48"/>
        <v>-1.2269516128431204</v>
      </c>
      <c r="I97" s="32">
        <f t="shared" si="38"/>
        <v>5.2119866428905324</v>
      </c>
      <c r="J97" s="30">
        <f t="shared" si="39"/>
        <v>0.20375321183581552</v>
      </c>
      <c r="K97" s="4">
        <f t="shared" si="40"/>
        <v>-8.7781306767651234E-3</v>
      </c>
      <c r="L97" s="31">
        <f t="shared" si="49"/>
        <v>-8.7017456166264082E-3</v>
      </c>
      <c r="M97" s="4">
        <f t="shared" si="41"/>
        <v>1.8868970484201763E-3</v>
      </c>
      <c r="N97" s="4">
        <f t="shared" si="42"/>
        <v>1.8833433733678067E-3</v>
      </c>
      <c r="O97" s="46">
        <f t="shared" si="43"/>
        <v>-2.8239616406966483E-6</v>
      </c>
      <c r="P97" s="31">
        <f t="shared" si="50"/>
        <v>2.8239616406966483E-6</v>
      </c>
      <c r="Q97" s="4">
        <f t="shared" si="44"/>
        <v>-7.6593524690736521</v>
      </c>
      <c r="R97" s="32">
        <f t="shared" si="45"/>
        <v>9.3976548652638527</v>
      </c>
      <c r="S97" s="32">
        <f t="shared" si="46"/>
        <v>-41.363852781185741</v>
      </c>
      <c r="T97" s="32">
        <f t="shared" si="47"/>
        <v>3.007159219462642</v>
      </c>
    </row>
    <row r="98" spans="6:20">
      <c r="F98" s="32">
        <f t="shared" si="36"/>
        <v>-4.0848875314281807</v>
      </c>
      <c r="G98" s="32" t="e">
        <f t="shared" si="37"/>
        <v>#DIV/0!</v>
      </c>
      <c r="H98" s="32" t="e">
        <f t="shared" si="48"/>
        <v>#DIV/0!</v>
      </c>
      <c r="I98" s="32">
        <f t="shared" si="38"/>
        <v>5.2119866428905315</v>
      </c>
      <c r="J98" s="30">
        <f t="shared" si="39"/>
        <v>0</v>
      </c>
      <c r="K98" s="4" t="e">
        <f t="shared" si="40"/>
        <v>#DIV/0!</v>
      </c>
      <c r="L98" s="31" t="e">
        <f t="shared" si="49"/>
        <v>#DIV/0!</v>
      </c>
      <c r="M98" s="4" t="e">
        <f t="shared" si="41"/>
        <v>#DIV/0!</v>
      </c>
      <c r="N98" s="4" t="e">
        <f t="shared" si="42"/>
        <v>#DIV/0!</v>
      </c>
      <c r="O98" s="46" t="e">
        <f t="shared" si="43"/>
        <v>#DIV/0!</v>
      </c>
      <c r="P98" s="31" t="e">
        <f t="shared" si="50"/>
        <v>#DIV/0!</v>
      </c>
      <c r="Q98" s="4">
        <f t="shared" si="44"/>
        <v>0</v>
      </c>
      <c r="R98" s="32" t="e">
        <f t="shared" si="45"/>
        <v>#DIV/0!</v>
      </c>
      <c r="S98" s="32" t="e">
        <f t="shared" si="46"/>
        <v>#DIV/0!</v>
      </c>
      <c r="T98" s="32" t="e">
        <f t="shared" si="47"/>
        <v>#DIV/0!</v>
      </c>
    </row>
    <row r="191" spans="12:12">
      <c r="L191" s="80" t="s">
        <v>69</v>
      </c>
    </row>
    <row r="192" spans="12:12">
      <c r="L192" s="8" t="s">
        <v>70</v>
      </c>
    </row>
    <row r="193" spans="12:12">
      <c r="L193" s="82" t="s">
        <v>69</v>
      </c>
    </row>
    <row r="194" spans="12:12">
      <c r="L194" s="82"/>
    </row>
    <row r="195" spans="12:12">
      <c r="L195" s="8" t="s">
        <v>70</v>
      </c>
    </row>
    <row r="196" spans="12:12">
      <c r="L196" s="83" t="s">
        <v>69</v>
      </c>
    </row>
    <row r="197" spans="12:12">
      <c r="L197" s="83"/>
    </row>
    <row r="198" spans="12:12">
      <c r="L198" s="84" t="s">
        <v>70</v>
      </c>
    </row>
    <row r="199" spans="12:12">
      <c r="L199" s="84"/>
    </row>
    <row r="200" spans="12:12">
      <c r="L200" s="9" t="s">
        <v>71</v>
      </c>
    </row>
    <row r="201" spans="12:12">
      <c r="L201" s="84" t="s">
        <v>70</v>
      </c>
    </row>
    <row r="202" spans="12:12">
      <c r="L202" s="84"/>
    </row>
    <row r="203" spans="12:12">
      <c r="L203" s="84"/>
    </row>
    <row r="204" spans="12:12">
      <c r="L204" s="84"/>
    </row>
    <row r="205" spans="12:12">
      <c r="L205" s="84"/>
    </row>
    <row r="231" spans="1:3">
      <c r="A231" s="5" t="s">
        <v>72</v>
      </c>
      <c r="B231" s="5" t="s">
        <v>73</v>
      </c>
      <c r="C231" s="5" t="s">
        <v>74</v>
      </c>
    </row>
    <row r="232" spans="1:3">
      <c r="A232" s="6">
        <v>0</v>
      </c>
      <c r="B232" s="2">
        <v>0</v>
      </c>
      <c r="C232" s="2">
        <v>0</v>
      </c>
    </row>
    <row r="233" spans="1:3">
      <c r="A233" s="6">
        <v>1.2500000000000001E-2</v>
      </c>
      <c r="B233" s="2">
        <v>0.20880000000000001</v>
      </c>
      <c r="C233" s="2">
        <v>8.7499999999999994E-2</v>
      </c>
    </row>
    <row r="234" spans="1:3">
      <c r="A234" s="6">
        <v>2.5000000000000001E-2</v>
      </c>
      <c r="B234" s="2">
        <v>0.29320000000000002</v>
      </c>
      <c r="C234" s="2">
        <v>0.153</v>
      </c>
    </row>
    <row r="235" spans="1:3">
      <c r="A235" s="6">
        <v>0.05</v>
      </c>
      <c r="B235" s="2">
        <v>0.41320000000000001</v>
      </c>
      <c r="C235" s="2">
        <v>0.26250000000000001</v>
      </c>
    </row>
    <row r="236" spans="1:3">
      <c r="A236" s="6">
        <v>7.4999999999999997E-2</v>
      </c>
      <c r="B236" s="2">
        <v>0.505</v>
      </c>
      <c r="C236" s="2">
        <v>0.35849999999999999</v>
      </c>
    </row>
    <row r="237" spans="1:3">
      <c r="A237" s="6">
        <v>0.1</v>
      </c>
      <c r="B237" s="2">
        <v>0.58140000000000003</v>
      </c>
      <c r="C237" s="2">
        <v>0.4415</v>
      </c>
    </row>
    <row r="238" spans="1:3">
      <c r="A238" s="6">
        <v>0.15</v>
      </c>
      <c r="B238" s="2">
        <v>0.70420000000000005</v>
      </c>
      <c r="C238" s="2">
        <v>0.58030000000000004</v>
      </c>
    </row>
    <row r="239" spans="1:3">
      <c r="A239" s="6">
        <v>0.2</v>
      </c>
      <c r="B239" s="2">
        <v>0.8</v>
      </c>
      <c r="C239" s="2">
        <v>0.69550000000000001</v>
      </c>
    </row>
    <row r="240" spans="1:3">
      <c r="A240" s="6">
        <v>0.3</v>
      </c>
      <c r="B240" s="2">
        <v>0.9274</v>
      </c>
      <c r="C240" s="2">
        <v>0.86299999999999999</v>
      </c>
    </row>
    <row r="241" spans="1:3">
      <c r="A241" s="6">
        <v>0.4</v>
      </c>
      <c r="B241" s="2">
        <v>0.99039999999999995</v>
      </c>
      <c r="C241" s="2">
        <v>0.96299999999999997</v>
      </c>
    </row>
    <row r="242" spans="1:3">
      <c r="A242" s="6">
        <v>0.45</v>
      </c>
      <c r="B242" s="2">
        <v>1</v>
      </c>
      <c r="C242" s="2">
        <v>0.99070000000000003</v>
      </c>
    </row>
    <row r="243" spans="1:3">
      <c r="A243" s="6">
        <v>0.5</v>
      </c>
      <c r="B243" s="2">
        <v>0.99239999999999995</v>
      </c>
      <c r="C243" s="2">
        <v>1</v>
      </c>
    </row>
    <row r="244" spans="1:3">
      <c r="A244" s="6">
        <v>0.6</v>
      </c>
      <c r="B244" s="2">
        <v>0.93059999999999998</v>
      </c>
      <c r="C244" s="2">
        <v>0.97499999999999998</v>
      </c>
    </row>
    <row r="245" spans="1:3">
      <c r="A245" s="6">
        <v>0.7</v>
      </c>
      <c r="B245" s="2">
        <v>0.80700000000000005</v>
      </c>
      <c r="C245" s="2">
        <v>0.87770000000000004</v>
      </c>
    </row>
    <row r="246" spans="1:3">
      <c r="A246" s="6">
        <v>0.8</v>
      </c>
      <c r="B246" s="2">
        <v>0.622</v>
      </c>
      <c r="C246" s="2">
        <v>0.67600000000000005</v>
      </c>
    </row>
    <row r="247" spans="1:3">
      <c r="A247" s="6">
        <v>0.9</v>
      </c>
      <c r="B247" s="2">
        <v>0.37540000000000001</v>
      </c>
      <c r="C247" s="2">
        <v>0.36130000000000001</v>
      </c>
    </row>
    <row r="248" spans="1:3">
      <c r="A248" s="6">
        <v>0.95</v>
      </c>
      <c r="B248" s="2">
        <v>0.2286</v>
      </c>
      <c r="C248" s="2">
        <v>0.17849999999999999</v>
      </c>
    </row>
    <row r="249" spans="1:3">
      <c r="A249" s="6">
        <v>1</v>
      </c>
      <c r="B249" s="2">
        <v>6.6600000000000006E-2</v>
      </c>
      <c r="C249" s="2">
        <v>0</v>
      </c>
    </row>
  </sheetData>
  <mergeCells count="5">
    <mergeCell ref="H2:J2"/>
    <mergeCell ref="L193:L194"/>
    <mergeCell ref="L196:L197"/>
    <mergeCell ref="L198:L199"/>
    <mergeCell ref="L201:L20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694E-CABD-4997-A0B2-9D35B83BC41D}">
  <sheetPr codeName="Sheet10"/>
  <dimension ref="B1:G87"/>
  <sheetViews>
    <sheetView zoomScale="70" zoomScaleNormal="70" workbookViewId="0">
      <selection activeCell="B31" sqref="B31"/>
    </sheetView>
  </sheetViews>
  <sheetFormatPr defaultRowHeight="15"/>
  <cols>
    <col min="3" max="3" width="14.85546875" bestFit="1" customWidth="1"/>
  </cols>
  <sheetData>
    <row r="1" spans="2:7" ht="15.75" thickBot="1">
      <c r="B1" s="85" t="s">
        <v>76</v>
      </c>
      <c r="C1" s="86"/>
      <c r="D1" s="86"/>
      <c r="E1" s="86"/>
      <c r="F1" s="86"/>
      <c r="G1" s="87"/>
    </row>
    <row r="2" spans="2:7" ht="16.5" thickBot="1">
      <c r="B2" s="75" t="s">
        <v>77</v>
      </c>
      <c r="C2" s="76" t="s">
        <v>78</v>
      </c>
      <c r="D2" s="76" t="s">
        <v>79</v>
      </c>
      <c r="E2" s="76" t="s">
        <v>31</v>
      </c>
      <c r="F2" s="77" t="s">
        <v>80</v>
      </c>
      <c r="G2" s="78" t="s">
        <v>81</v>
      </c>
    </row>
    <row r="3" spans="2:7">
      <c r="B3" s="72">
        <f>'J=0.01'!F2</f>
        <v>0.01</v>
      </c>
      <c r="C3" s="64" t="e" cm="1" vm="1">
        <f t="array" aca="1" ref="C3:F3" ca="1">TRANSPOSE(INDIRECT(CONCATENATE("'J=",B3,"'!I5:I8")))</f>
        <v>#VALUE!</v>
      </c>
      <c r="D3" s="65" t="e" vm="1">
        <f ca="1"/>
        <v>#VALUE!</v>
      </c>
      <c r="E3" s="65" t="e" vm="1">
        <f ca="1"/>
        <v>#VALUE!</v>
      </c>
      <c r="F3" s="65" t="e" vm="1">
        <f ca="1"/>
        <v>#VALUE!</v>
      </c>
      <c r="G3" s="66" t="e" vm="2">
        <f ca="1">((C3)/(4*PI()*E3/10))*(B3+(SQRT((B3^2)+(8/PI()*C3))))</f>
        <v>#VALUE!</v>
      </c>
    </row>
    <row r="4" spans="2:7">
      <c r="B4" s="73">
        <f>'J=0.05'!$F$2</f>
        <v>0.05</v>
      </c>
      <c r="C4" s="67" t="e" cm="1" vm="1">
        <f t="array" aca="1" ref="C4:F4" ca="1">TRANSPOSE(INDIRECT(CONCATENATE("'J=",B4,"'!I5:I8")))</f>
        <v>#VALUE!</v>
      </c>
      <c r="D4" s="1" t="e" vm="1">
        <f ca="1"/>
        <v>#VALUE!</v>
      </c>
      <c r="E4" s="1" t="e" vm="1">
        <f ca="1"/>
        <v>#VALUE!</v>
      </c>
      <c r="F4" s="1" t="e" vm="1">
        <f ca="1"/>
        <v>#VALUE!</v>
      </c>
      <c r="G4" s="68" t="e" vm="2">
        <f t="shared" ref="G4:G27" ca="1" si="0">((C4)/(4*PI()*E4/10))*(B4+(SQRT((B4^2)+(8/PI()*C4))))</f>
        <v>#VALUE!</v>
      </c>
    </row>
    <row r="5" spans="2:7">
      <c r="B5" s="73">
        <f>'J=0.1'!$F$2</f>
        <v>0.1</v>
      </c>
      <c r="C5" s="67" t="e" cm="1" vm="1">
        <f t="array" aca="1" ref="C5:F5" ca="1">TRANSPOSE(INDIRECT(CONCATENATE("'J=",B5,"'!I5:I8")))</f>
        <v>#VALUE!</v>
      </c>
      <c r="D5" s="1" t="e" vm="1">
        <f ca="1"/>
        <v>#VALUE!</v>
      </c>
      <c r="E5" s="1" t="e" vm="1">
        <f ca="1"/>
        <v>#VALUE!</v>
      </c>
      <c r="F5" s="1" t="e" vm="1">
        <f ca="1"/>
        <v>#VALUE!</v>
      </c>
      <c r="G5" s="68" t="e" vm="2">
        <f t="shared" ca="1" si="0"/>
        <v>#VALUE!</v>
      </c>
    </row>
    <row r="6" spans="2:7">
      <c r="B6" s="73">
        <f>'J=0.15'!F2</f>
        <v>0.15</v>
      </c>
      <c r="C6" s="67" t="e" cm="1" vm="1">
        <f t="array" aca="1" ref="C6:F6" ca="1">TRANSPOSE(INDIRECT(CONCATENATE("'J=",B6,"'!I5:I8")))</f>
        <v>#VALUE!</v>
      </c>
      <c r="D6" s="1" t="e" vm="1">
        <f ca="1"/>
        <v>#VALUE!</v>
      </c>
      <c r="E6" s="1" t="e" vm="1">
        <f ca="1"/>
        <v>#VALUE!</v>
      </c>
      <c r="F6" s="1" t="e" vm="1">
        <f ca="1"/>
        <v>#VALUE!</v>
      </c>
      <c r="G6" s="68" t="e" vm="2">
        <f t="shared" ca="1" si="0"/>
        <v>#VALUE!</v>
      </c>
    </row>
    <row r="7" spans="2:7">
      <c r="B7" s="73">
        <f>'J=0.2'!$F$2</f>
        <v>0.2</v>
      </c>
      <c r="C7" s="67" t="e" cm="1" vm="1">
        <f t="array" aca="1" ref="C7:F7" ca="1">TRANSPOSE(INDIRECT(CONCATENATE("'J=",B7,"'!I5:I8")))</f>
        <v>#VALUE!</v>
      </c>
      <c r="D7" s="1" t="e" vm="1">
        <f ca="1"/>
        <v>#VALUE!</v>
      </c>
      <c r="E7" s="1" t="e" vm="1">
        <f ca="1"/>
        <v>#VALUE!</v>
      </c>
      <c r="F7" s="1" t="e" vm="1">
        <f ca="1"/>
        <v>#VALUE!</v>
      </c>
      <c r="G7" s="68" t="e" vm="2">
        <f t="shared" ca="1" si="0"/>
        <v>#VALUE!</v>
      </c>
    </row>
    <row r="8" spans="2:7">
      <c r="B8" s="73">
        <f>'J=0.25'!F2</f>
        <v>0.25</v>
      </c>
      <c r="C8" s="67" t="e" cm="1" vm="1">
        <f t="array" aca="1" ref="C8:F8" ca="1">TRANSPOSE(INDIRECT(CONCATENATE("'J=",B8,"'!I5:I8")))</f>
        <v>#VALUE!</v>
      </c>
      <c r="D8" s="1" t="e" vm="1">
        <f ca="1"/>
        <v>#VALUE!</v>
      </c>
      <c r="E8" s="1" t="e" vm="1">
        <f ca="1"/>
        <v>#VALUE!</v>
      </c>
      <c r="F8" s="1" t="e" vm="1">
        <f ca="1"/>
        <v>#VALUE!</v>
      </c>
      <c r="G8" s="68" t="e" vm="2">
        <f t="shared" ca="1" si="0"/>
        <v>#VALUE!</v>
      </c>
    </row>
    <row r="9" spans="2:7">
      <c r="B9" s="73">
        <f>'J=0.3'!$F$2</f>
        <v>0.3</v>
      </c>
      <c r="C9" s="67" t="e" cm="1" vm="1">
        <f t="array" aca="1" ref="C9:F9" ca="1">TRANSPOSE(INDIRECT(CONCATENATE("'J=",B9,"'!I5:I8")))</f>
        <v>#VALUE!</v>
      </c>
      <c r="D9" s="1" t="e" vm="1">
        <f ca="1"/>
        <v>#VALUE!</v>
      </c>
      <c r="E9" s="1" t="e" vm="1">
        <f ca="1"/>
        <v>#VALUE!</v>
      </c>
      <c r="F9" s="1" t="e" vm="1">
        <f ca="1"/>
        <v>#VALUE!</v>
      </c>
      <c r="G9" s="68" t="e" vm="2">
        <f t="shared" ca="1" si="0"/>
        <v>#VALUE!</v>
      </c>
    </row>
    <row r="10" spans="2:7">
      <c r="B10" s="73">
        <f>'J=0.35'!F2</f>
        <v>0.35</v>
      </c>
      <c r="C10" s="67" t="e" cm="1" vm="1">
        <f t="array" aca="1" ref="C10:F10" ca="1">TRANSPOSE(INDIRECT(CONCATENATE("'J=",B10,"'!I5:I8")))</f>
        <v>#VALUE!</v>
      </c>
      <c r="D10" s="1" t="e" vm="1">
        <f ca="1"/>
        <v>#VALUE!</v>
      </c>
      <c r="E10" s="1" t="e" vm="1">
        <f ca="1"/>
        <v>#VALUE!</v>
      </c>
      <c r="F10" s="1" t="e" vm="1">
        <f ca="1"/>
        <v>#VALUE!</v>
      </c>
      <c r="G10" s="68" t="e" vm="2">
        <f t="shared" ca="1" si="0"/>
        <v>#VALUE!</v>
      </c>
    </row>
    <row r="11" spans="2:7">
      <c r="B11" s="73">
        <f>'J=0.4'!F2</f>
        <v>0.4</v>
      </c>
      <c r="C11" s="67" t="e" cm="1" vm="1">
        <f t="array" aca="1" ref="C11:F11" ca="1">TRANSPOSE(INDIRECT(CONCATENATE("'J=",B11,"'!I5:I8")))</f>
        <v>#VALUE!</v>
      </c>
      <c r="D11" s="1" t="e" vm="1">
        <f ca="1"/>
        <v>#VALUE!</v>
      </c>
      <c r="E11" s="1" t="e" vm="1">
        <f ca="1"/>
        <v>#VALUE!</v>
      </c>
      <c r="F11" s="1" t="e" vm="1">
        <f ca="1"/>
        <v>#VALUE!</v>
      </c>
      <c r="G11" s="68" t="e" vm="2">
        <f t="shared" ca="1" si="0"/>
        <v>#VALUE!</v>
      </c>
    </row>
    <row r="12" spans="2:7">
      <c r="B12" s="73">
        <f>'J=0.45'!F2</f>
        <v>0.45</v>
      </c>
      <c r="C12" s="67" t="e" cm="1" vm="1">
        <f t="array" aca="1" ref="C12:F12" ca="1">TRANSPOSE(INDIRECT(CONCATENATE("'J=",B12,"'!I5:I8")))</f>
        <v>#VALUE!</v>
      </c>
      <c r="D12" s="1" t="e" vm="1">
        <f ca="1"/>
        <v>#VALUE!</v>
      </c>
      <c r="E12" s="1" t="e" vm="1">
        <f ca="1"/>
        <v>#VALUE!</v>
      </c>
      <c r="F12" s="1" t="e" vm="1">
        <f ca="1"/>
        <v>#VALUE!</v>
      </c>
      <c r="G12" s="68" t="e" vm="2">
        <f t="shared" ca="1" si="0"/>
        <v>#VALUE!</v>
      </c>
    </row>
    <row r="13" spans="2:7">
      <c r="B13" s="73">
        <f>'J=0.5'!F2</f>
        <v>0.5</v>
      </c>
      <c r="C13" s="67" t="e" cm="1" vm="1">
        <f t="array" aca="1" ref="C13:F13" ca="1">TRANSPOSE(INDIRECT(CONCATENATE("'J=",B13,"'!I5:I8")))</f>
        <v>#VALUE!</v>
      </c>
      <c r="D13" s="1" t="e" vm="1">
        <f ca="1"/>
        <v>#VALUE!</v>
      </c>
      <c r="E13" s="1" t="e" vm="1">
        <f ca="1"/>
        <v>#VALUE!</v>
      </c>
      <c r="F13" s="1" t="e" vm="1">
        <f ca="1"/>
        <v>#VALUE!</v>
      </c>
      <c r="G13" s="68" t="e" vm="2">
        <f t="shared" ca="1" si="0"/>
        <v>#VALUE!</v>
      </c>
    </row>
    <row r="14" spans="2:7">
      <c r="B14" s="73">
        <f>'J=0.55'!F2</f>
        <v>0.55000000000000004</v>
      </c>
      <c r="C14" s="67" t="e" cm="1" vm="1">
        <f t="array" aca="1" ref="C14:F14" ca="1">TRANSPOSE(INDIRECT(CONCATENATE("'J=",B14,"'!I5:I8")))</f>
        <v>#VALUE!</v>
      </c>
      <c r="D14" s="1" t="e" vm="1">
        <f ca="1"/>
        <v>#VALUE!</v>
      </c>
      <c r="E14" s="1" t="e" vm="1">
        <f ca="1"/>
        <v>#VALUE!</v>
      </c>
      <c r="F14" s="1" t="e" vm="1">
        <f ca="1"/>
        <v>#VALUE!</v>
      </c>
      <c r="G14" s="68" t="e" vm="2">
        <f t="shared" ca="1" si="0"/>
        <v>#VALUE!</v>
      </c>
    </row>
    <row r="15" spans="2:7">
      <c r="B15" s="73">
        <f>'J=0.6'!F2</f>
        <v>0.6</v>
      </c>
      <c r="C15" s="67" t="e" cm="1" vm="1">
        <f t="array" aca="1" ref="C15:F15" ca="1">TRANSPOSE(INDIRECT(CONCATENATE("'J=",B15,"'!I5:I8")))</f>
        <v>#VALUE!</v>
      </c>
      <c r="D15" s="1" t="e" vm="1">
        <f ca="1"/>
        <v>#VALUE!</v>
      </c>
      <c r="E15" s="1" t="e" vm="1">
        <f ca="1"/>
        <v>#VALUE!</v>
      </c>
      <c r="F15" s="1" t="e" vm="1">
        <f ca="1"/>
        <v>#VALUE!</v>
      </c>
      <c r="G15" s="68" t="e" vm="2">
        <f t="shared" ca="1" si="0"/>
        <v>#VALUE!</v>
      </c>
    </row>
    <row r="16" spans="2:7">
      <c r="B16" s="73">
        <f>'J=0.65'!F2</f>
        <v>0.65</v>
      </c>
      <c r="C16" s="67" t="e" cm="1" vm="1">
        <f t="array" aca="1" ref="C16:F16" ca="1">TRANSPOSE(INDIRECT(CONCATENATE("'J=",B16,"'!I5:I8")))</f>
        <v>#VALUE!</v>
      </c>
      <c r="D16" s="1" t="e" vm="1">
        <f ca="1"/>
        <v>#VALUE!</v>
      </c>
      <c r="E16" s="1" t="e" vm="1">
        <f ca="1"/>
        <v>#VALUE!</v>
      </c>
      <c r="F16" s="1" t="e" vm="1">
        <f ca="1"/>
        <v>#VALUE!</v>
      </c>
      <c r="G16" s="68" t="e" vm="2">
        <f t="shared" ca="1" si="0"/>
        <v>#VALUE!</v>
      </c>
    </row>
    <row r="17" spans="2:7">
      <c r="B17" s="73">
        <f>'J=0.7'!F2</f>
        <v>0.7</v>
      </c>
      <c r="C17" s="67" t="e" cm="1" vm="1">
        <f t="array" aca="1" ref="C17:F17" ca="1">TRANSPOSE(INDIRECT(CONCATENATE("'J=",B17,"'!I5:I8")))</f>
        <v>#VALUE!</v>
      </c>
      <c r="D17" s="1" t="e" vm="1">
        <f ca="1"/>
        <v>#VALUE!</v>
      </c>
      <c r="E17" s="1" t="e" vm="1">
        <f ca="1"/>
        <v>#VALUE!</v>
      </c>
      <c r="F17" s="1" t="e" vm="1">
        <f ca="1"/>
        <v>#VALUE!</v>
      </c>
      <c r="G17" s="68" t="e" vm="2">
        <f t="shared" ca="1" si="0"/>
        <v>#VALUE!</v>
      </c>
    </row>
    <row r="18" spans="2:7">
      <c r="B18" s="73">
        <f>'J=0.75'!F2</f>
        <v>0.75</v>
      </c>
      <c r="C18" s="67" t="e" cm="1" vm="1">
        <f t="array" aca="1" ref="C18:F18" ca="1">TRANSPOSE(INDIRECT(CONCATENATE("'J=",B18,"'!I5:I8")))</f>
        <v>#VALUE!</v>
      </c>
      <c r="D18" s="1" t="e" vm="1">
        <f ca="1"/>
        <v>#VALUE!</v>
      </c>
      <c r="E18" s="1" t="e" vm="1">
        <f ca="1"/>
        <v>#VALUE!</v>
      </c>
      <c r="F18" s="1" t="e" vm="1">
        <f ca="1"/>
        <v>#VALUE!</v>
      </c>
      <c r="G18" s="68" t="e" vm="2">
        <f t="shared" ca="1" si="0"/>
        <v>#VALUE!</v>
      </c>
    </row>
    <row r="19" spans="2:7">
      <c r="B19" s="73">
        <f>'J=0.8'!F2</f>
        <v>0.8</v>
      </c>
      <c r="C19" s="67" t="e" cm="1" vm="1">
        <f t="array" aca="1" ref="C19:F19" ca="1">TRANSPOSE(INDIRECT(CONCATENATE("'J=",B19,"'!I5:I8")))</f>
        <v>#VALUE!</v>
      </c>
      <c r="D19" s="1" t="e" vm="1">
        <f ca="1"/>
        <v>#VALUE!</v>
      </c>
      <c r="E19" s="1" t="e" vm="1">
        <f ca="1"/>
        <v>#VALUE!</v>
      </c>
      <c r="F19" s="1" t="e" vm="1">
        <f ca="1"/>
        <v>#VALUE!</v>
      </c>
      <c r="G19" s="68" t="e" vm="2">
        <f t="shared" ca="1" si="0"/>
        <v>#VALUE!</v>
      </c>
    </row>
    <row r="20" spans="2:7">
      <c r="B20" s="73">
        <f>'J=0.85'!F2</f>
        <v>0.85</v>
      </c>
      <c r="C20" s="67" t="e" cm="1" vm="1">
        <f t="array" aca="1" ref="C20:F20" ca="1">TRANSPOSE(INDIRECT(CONCATENATE("'J=",B20,"'!I5:I8")))</f>
        <v>#VALUE!</v>
      </c>
      <c r="D20" s="1" t="e" vm="1">
        <f ca="1"/>
        <v>#VALUE!</v>
      </c>
      <c r="E20" s="1" t="e" vm="1">
        <f ca="1"/>
        <v>#VALUE!</v>
      </c>
      <c r="F20" s="1" t="e" vm="1">
        <f ca="1"/>
        <v>#VALUE!</v>
      </c>
      <c r="G20" s="68" t="e" vm="2">
        <f t="shared" ca="1" si="0"/>
        <v>#VALUE!</v>
      </c>
    </row>
    <row r="21" spans="2:7">
      <c r="B21" s="73">
        <f>'J=0.9'!F2</f>
        <v>0.9</v>
      </c>
      <c r="C21" s="67" t="e" cm="1" vm="1">
        <f t="array" aca="1" ref="C21:F21" ca="1">TRANSPOSE(INDIRECT(CONCATENATE("'J=",B21,"'!I5:I8")))</f>
        <v>#VALUE!</v>
      </c>
      <c r="D21" s="1" t="e" vm="1">
        <f ca="1"/>
        <v>#VALUE!</v>
      </c>
      <c r="E21" s="1" t="e" vm="1">
        <f ca="1"/>
        <v>#VALUE!</v>
      </c>
      <c r="F21" s="1" t="e" vm="1">
        <f ca="1"/>
        <v>#VALUE!</v>
      </c>
      <c r="G21" s="68" t="e" vm="2">
        <f t="shared" ca="1" si="0"/>
        <v>#VALUE!</v>
      </c>
    </row>
    <row r="22" spans="2:7">
      <c r="B22" s="73">
        <f>'J=0.95'!F2</f>
        <v>0.95</v>
      </c>
      <c r="C22" s="67" t="e" cm="1" vm="1">
        <f t="array" aca="1" ref="C22:F22" ca="1">TRANSPOSE(INDIRECT(CONCATENATE("'J=",B22,"'!I5:I8")))</f>
        <v>#VALUE!</v>
      </c>
      <c r="D22" s="1" t="e" vm="1">
        <f ca="1"/>
        <v>#VALUE!</v>
      </c>
      <c r="E22" s="1" t="e" vm="1">
        <f ca="1"/>
        <v>#VALUE!</v>
      </c>
      <c r="F22" s="1" t="e" vm="1">
        <f ca="1"/>
        <v>#VALUE!</v>
      </c>
      <c r="G22" s="68" t="e" vm="2">
        <f t="shared" ca="1" si="0"/>
        <v>#VALUE!</v>
      </c>
    </row>
    <row r="23" spans="2:7">
      <c r="B23" s="73">
        <f>'J=1'!F2</f>
        <v>1</v>
      </c>
      <c r="C23" s="67" cm="1">
        <f t="array" aca="1" ref="C23:F23" ca="1">TRANSPOSE(INDIRECT(CONCATENATE("'J=",B23,"'!I5:I8")))</f>
        <v>7.5367561203823957E-2</v>
      </c>
      <c r="D23" s="1">
        <f ca="1"/>
        <v>2.1466389773639127E-2</v>
      </c>
      <c r="E23" s="1">
        <f ca="1"/>
        <v>0.21466389773639127</v>
      </c>
      <c r="F23" s="1">
        <f ca="1"/>
        <v>0.55878608563698162</v>
      </c>
      <c r="G23" s="68">
        <f t="shared" ca="1" si="0"/>
        <v>0.58442089073211045</v>
      </c>
    </row>
    <row r="24" spans="2:7">
      <c r="B24" s="73">
        <f>'J=1.05'!F2</f>
        <v>1.05</v>
      </c>
      <c r="C24" s="67" t="e" cm="1" vm="1">
        <f t="array" aca="1" ref="C24:F24" ca="1">TRANSPOSE(INDIRECT(CONCATENATE("'J=",B24,"'!I5:I8")))</f>
        <v>#VALUE!</v>
      </c>
      <c r="D24" s="1" t="e" vm="1">
        <f ca="1"/>
        <v>#VALUE!</v>
      </c>
      <c r="E24" s="1" t="e" vm="1">
        <f ca="1"/>
        <v>#VALUE!</v>
      </c>
      <c r="F24" s="1" t="e" vm="1">
        <f ca="1"/>
        <v>#VALUE!</v>
      </c>
      <c r="G24" s="68" t="e" vm="2">
        <f t="shared" ca="1" si="0"/>
        <v>#VALUE!</v>
      </c>
    </row>
    <row r="25" spans="2:7">
      <c r="B25" s="73">
        <f>'J=1.08'!F2</f>
        <v>1.08</v>
      </c>
      <c r="C25" s="67" t="e" cm="1" vm="1">
        <f t="array" aca="1" ref="C25:F25" ca="1">TRANSPOSE(INDIRECT(CONCATENATE("'J=",B25,"'!I5:I8")))</f>
        <v>#VALUE!</v>
      </c>
      <c r="D25" s="4" t="e" vm="1">
        <f ca="1"/>
        <v>#VALUE!</v>
      </c>
      <c r="E25" s="4" t="e" vm="1">
        <f ca="1"/>
        <v>#VALUE!</v>
      </c>
      <c r="F25" s="4" t="e" vm="1">
        <f ca="1"/>
        <v>#VALUE!</v>
      </c>
      <c r="G25" s="68" t="e" vm="2">
        <f t="shared" ca="1" si="0"/>
        <v>#VALUE!</v>
      </c>
    </row>
    <row r="26" spans="2:7">
      <c r="B26" s="73">
        <f>'J=1.09'!F2</f>
        <v>1.0900000000000001</v>
      </c>
      <c r="C26" s="67" t="e" cm="1" vm="1">
        <f t="array" aca="1" ref="C26:F26" ca="1">TRANSPOSE(INDIRECT(CONCATENATE("'J=",B26,"'!I5:I8")))</f>
        <v>#VALUE!</v>
      </c>
      <c r="D26" s="1" t="e" vm="1">
        <f ca="1"/>
        <v>#VALUE!</v>
      </c>
      <c r="E26" s="1" t="e" vm="1">
        <f ca="1"/>
        <v>#VALUE!</v>
      </c>
      <c r="F26" s="1" t="e" vm="1">
        <f ca="1"/>
        <v>#VALUE!</v>
      </c>
      <c r="G26" s="68" t="e" vm="2">
        <f t="shared" ca="1" si="0"/>
        <v>#VALUE!</v>
      </c>
    </row>
    <row r="27" spans="2:7" ht="15.75" thickBot="1">
      <c r="B27" s="74">
        <f>'J=1.1'!F2</f>
        <v>1.1000000000000001</v>
      </c>
      <c r="C27" s="69" t="e" cm="1" vm="1">
        <f t="array" aca="1" ref="C27:F27" ca="1">TRANSPOSE(INDIRECT(CONCATENATE("'J=",B27,"'!I5:I8")))</f>
        <v>#VALUE!</v>
      </c>
      <c r="D27" s="70" t="e" vm="1">
        <f ca="1"/>
        <v>#VALUE!</v>
      </c>
      <c r="E27" s="70" t="e" vm="1">
        <f ca="1"/>
        <v>#VALUE!</v>
      </c>
      <c r="F27" s="70" t="e" vm="1">
        <f ca="1"/>
        <v>#VALUE!</v>
      </c>
      <c r="G27" s="71" t="e" vm="2">
        <f t="shared" ca="1" si="0"/>
        <v>#VALUE!</v>
      </c>
    </row>
    <row r="28" spans="2:7">
      <c r="B28" s="47"/>
      <c r="C28" s="3"/>
      <c r="D28" s="3"/>
      <c r="E28" s="3"/>
      <c r="F28" s="3"/>
    </row>
    <row r="29" spans="2:7">
      <c r="B29" s="47"/>
      <c r="C29" s="3"/>
      <c r="D29" s="3"/>
      <c r="E29" s="3"/>
      <c r="F29" s="3"/>
    </row>
    <row r="30" spans="2:7" ht="15.75" thickBot="1">
      <c r="B30" s="47"/>
      <c r="C30" s="3"/>
      <c r="D30" s="3"/>
      <c r="E30" s="3"/>
      <c r="F30" s="3"/>
    </row>
    <row r="31" spans="2:7" ht="15.75" thickBot="1">
      <c r="B31" s="85" t="s">
        <v>82</v>
      </c>
      <c r="C31" s="86"/>
      <c r="D31" s="86"/>
      <c r="E31" s="86"/>
      <c r="F31" s="86"/>
      <c r="G31" s="87"/>
    </row>
    <row r="32" spans="2:7" ht="16.5" thickBot="1">
      <c r="B32" s="75" t="s">
        <v>77</v>
      </c>
      <c r="C32" s="76" t="s">
        <v>83</v>
      </c>
      <c r="D32" s="76" t="s">
        <v>84</v>
      </c>
      <c r="E32" s="76" t="s">
        <v>85</v>
      </c>
      <c r="F32" s="77" t="s">
        <v>86</v>
      </c>
      <c r="G32" s="78" t="s">
        <v>81</v>
      </c>
    </row>
    <row r="33" spans="2:7" ht="15.75" thickBot="1">
      <c r="B33" s="72">
        <f>B3</f>
        <v>0.01</v>
      </c>
      <c r="C33" s="64" cm="1">
        <f t="array" ref="C33:G57">'[1]Open Water Diagram'!$C$3:$G$27</f>
        <v>0.91555537500290951</v>
      </c>
      <c r="D33" s="65">
        <v>0.13336959135730755</v>
      </c>
      <c r="E33" s="65">
        <v>1.3336959135730755</v>
      </c>
      <c r="F33" s="65">
        <v>1.092566619745311E-2</v>
      </c>
      <c r="G33" s="66">
        <v>0.83960410753095971</v>
      </c>
    </row>
    <row r="34" spans="2:7" ht="15.75" thickBot="1">
      <c r="B34" s="72">
        <f t="shared" ref="B34:B57" si="1">B4</f>
        <v>0.05</v>
      </c>
      <c r="C34" s="67">
        <v>0.87825092227611001</v>
      </c>
      <c r="D34" s="1">
        <v>0.12955811911783069</v>
      </c>
      <c r="E34" s="1">
        <v>1.2955811911783068</v>
      </c>
      <c r="F34" s="1">
        <v>5.3944120409826816E-2</v>
      </c>
      <c r="G34" s="68">
        <v>0.83414404803683151</v>
      </c>
    </row>
    <row r="35" spans="2:7" ht="15.75" thickBot="1">
      <c r="B35" s="72">
        <f t="shared" si="1"/>
        <v>0.1</v>
      </c>
      <c r="C35" s="67">
        <v>0.83104250601311136</v>
      </c>
      <c r="D35" s="1">
        <v>0.12469859402156215</v>
      </c>
      <c r="E35" s="1">
        <v>1.2469859402156216</v>
      </c>
      <c r="F35" s="1">
        <v>0.10606737292370147</v>
      </c>
      <c r="G35" s="68">
        <v>0.82635001238268546</v>
      </c>
    </row>
    <row r="36" spans="2:7" ht="15.75" thickBot="1">
      <c r="B36" s="72">
        <f t="shared" si="1"/>
        <v>0.15</v>
      </c>
      <c r="C36" s="67">
        <v>0.78411231903597789</v>
      </c>
      <c r="D36" s="1">
        <v>0.11969492189399925</v>
      </c>
      <c r="E36" s="1">
        <v>1.1969492189399924</v>
      </c>
      <c r="F36" s="1">
        <v>0.15639178697698985</v>
      </c>
      <c r="G36" s="68">
        <v>0.81896883742974291</v>
      </c>
    </row>
    <row r="37" spans="2:7" ht="15.75" thickBot="1">
      <c r="B37" s="72">
        <f t="shared" si="1"/>
        <v>0.2</v>
      </c>
      <c r="C37" s="67">
        <v>0.7377350754665809</v>
      </c>
      <c r="D37" s="1">
        <v>0.11456239852337403</v>
      </c>
      <c r="E37" s="1">
        <v>1.1456239852337404</v>
      </c>
      <c r="F37" s="1">
        <v>0.20497857144431716</v>
      </c>
      <c r="G37" s="68">
        <v>0.81230194443523085</v>
      </c>
    </row>
    <row r="38" spans="2:7" ht="15.75" thickBot="1">
      <c r="B38" s="72">
        <f t="shared" si="1"/>
        <v>0.25</v>
      </c>
      <c r="C38" s="67">
        <v>0.69206082225832521</v>
      </c>
      <c r="D38" s="1">
        <v>0.10932450364617796</v>
      </c>
      <c r="E38" s="1">
        <v>1.0932450364617796</v>
      </c>
      <c r="F38" s="1">
        <v>0.25187605959577747</v>
      </c>
      <c r="G38" s="68">
        <v>0.80643581071860138</v>
      </c>
    </row>
    <row r="39" spans="2:7" s="52" customFormat="1" ht="15.75" thickBot="1">
      <c r="B39" s="72">
        <f t="shared" si="1"/>
        <v>0.3</v>
      </c>
      <c r="C39" s="67">
        <v>0.64716384300756624</v>
      </c>
      <c r="D39" s="1">
        <v>0.10400033086358342</v>
      </c>
      <c r="E39" s="1">
        <v>1.0400033086358342</v>
      </c>
      <c r="F39" s="1">
        <v>0.29711249113266303</v>
      </c>
      <c r="G39" s="68">
        <v>0.8013758623735866</v>
      </c>
    </row>
    <row r="40" spans="2:7" ht="15.75" thickBot="1">
      <c r="B40" s="72">
        <f t="shared" si="1"/>
        <v>0.35</v>
      </c>
      <c r="C40" s="67">
        <v>0.60306138123077335</v>
      </c>
      <c r="D40" s="1">
        <v>9.8602461526487925E-2</v>
      </c>
      <c r="E40" s="1">
        <v>0.98602461526487928</v>
      </c>
      <c r="F40" s="1">
        <v>0.34069200112942427</v>
      </c>
      <c r="G40" s="68">
        <v>0.79707552197802944</v>
      </c>
    </row>
    <row r="41" spans="2:7" ht="15.75" thickBot="1">
      <c r="B41" s="72">
        <f t="shared" si="1"/>
        <v>0.4</v>
      </c>
      <c r="C41" s="67">
        <v>0.55973280552917482</v>
      </c>
      <c r="D41" s="1">
        <v>9.3138013259953981E-2</v>
      </c>
      <c r="E41" s="1">
        <v>0.93138013259953978</v>
      </c>
      <c r="F41" s="1">
        <v>0.38259026445850025</v>
      </c>
      <c r="G41" s="68">
        <v>0.79344724762345731</v>
      </c>
    </row>
    <row r="42" spans="2:7" ht="15.75" thickBot="1">
      <c r="B42" s="72">
        <f t="shared" si="1"/>
        <v>0.45</v>
      </c>
      <c r="C42" s="67">
        <v>0.51713255377749523</v>
      </c>
      <c r="D42" s="1">
        <v>8.7609887072485598E-2</v>
      </c>
      <c r="E42" s="1">
        <v>0.87609887072485604</v>
      </c>
      <c r="F42" s="1">
        <v>0.42274784516840624</v>
      </c>
      <c r="G42" s="68">
        <v>0.7903628674249108</v>
      </c>
    </row>
    <row r="43" spans="2:7" ht="15.75" thickBot="1">
      <c r="B43" s="72">
        <f t="shared" si="1"/>
        <v>0.5</v>
      </c>
      <c r="C43" s="67">
        <v>0.4751973142179835</v>
      </c>
      <c r="D43" s="1">
        <v>8.2017605260563384E-2</v>
      </c>
      <c r="E43" s="1">
        <v>0.82017605260563387</v>
      </c>
      <c r="F43" s="1">
        <v>0.4610595570397002</v>
      </c>
      <c r="G43" s="68">
        <v>0.78764542834676365</v>
      </c>
    </row>
    <row r="44" spans="2:7" ht="15.75" thickBot="1">
      <c r="B44" s="72">
        <f t="shared" si="1"/>
        <v>0.55000000000000004</v>
      </c>
      <c r="C44" s="67">
        <v>0.43385690406712973</v>
      </c>
      <c r="D44" s="1">
        <v>7.6358817032111795E-2</v>
      </c>
      <c r="E44" s="1">
        <v>0.76358817032111792</v>
      </c>
      <c r="F44" s="1">
        <v>0.49735918468047208</v>
      </c>
      <c r="G44" s="68">
        <v>0.78505883605922633</v>
      </c>
    </row>
    <row r="45" spans="2:7" ht="15.75" thickBot="1">
      <c r="B45" s="72">
        <f t="shared" si="1"/>
        <v>0.6</v>
      </c>
      <c r="C45" s="67">
        <v>0.3930343668938896</v>
      </c>
      <c r="D45" s="1">
        <v>7.0629380420774213E-2</v>
      </c>
      <c r="E45" s="1">
        <v>0.70629380420774213</v>
      </c>
      <c r="F45" s="1">
        <v>0.53139383573941668</v>
      </c>
      <c r="G45" s="68">
        <v>0.78228097739375202</v>
      </c>
    </row>
    <row r="46" spans="2:7" ht="15.75" thickBot="1">
      <c r="B46" s="72">
        <f t="shared" si="1"/>
        <v>0.65</v>
      </c>
      <c r="C46" s="67">
        <v>0.35264904983520584</v>
      </c>
      <c r="D46" s="1">
        <v>6.4823854266459036E-2</v>
      </c>
      <c r="E46" s="1">
        <v>0.64823854266459036</v>
      </c>
      <c r="F46" s="1">
        <v>0.56278350092695506</v>
      </c>
      <c r="G46" s="68">
        <v>0.77886463732460387</v>
      </c>
    </row>
    <row r="47" spans="2:7" ht="15.75" thickBot="1">
      <c r="B47" s="72">
        <f t="shared" si="1"/>
        <v>0.7</v>
      </c>
      <c r="C47" s="67">
        <v>0.3126194211815384</v>
      </c>
      <c r="D47" s="1">
        <v>5.8935982926348156E-2</v>
      </c>
      <c r="E47" s="1">
        <v>0.58935982926348152</v>
      </c>
      <c r="F47" s="1">
        <v>0.59095388932128523</v>
      </c>
      <c r="G47" s="68">
        <v>0.77417245298312731</v>
      </c>
    </row>
    <row r="48" spans="2:7" ht="15.75" thickBot="1">
      <c r="B48" s="72">
        <f t="shared" si="1"/>
        <v>0.75</v>
      </c>
      <c r="C48" s="67">
        <v>0.27286530796566294</v>
      </c>
      <c r="D48" s="1">
        <v>5.2959087801030216E-2</v>
      </c>
      <c r="E48" s="1">
        <v>0.52959087801030214</v>
      </c>
      <c r="F48" s="1">
        <v>0.61501997623412774</v>
      </c>
      <c r="G48" s="68">
        <v>0.76726379181252535</v>
      </c>
    </row>
    <row r="49" spans="2:7" ht="15.75" thickBot="1">
      <c r="B49" s="72">
        <f t="shared" si="1"/>
        <v>0.8</v>
      </c>
      <c r="C49" s="67">
        <v>0.2333079495581917</v>
      </c>
      <c r="D49" s="1">
        <v>4.6886153502096233E-2</v>
      </c>
      <c r="E49" s="1">
        <v>0.46886153502096234</v>
      </c>
      <c r="F49" s="1">
        <v>0.63357064994739909</v>
      </c>
      <c r="G49" s="68">
        <v>0.75668402112478472</v>
      </c>
    </row>
    <row r="50" spans="2:7" ht="15.75" thickBot="1">
      <c r="B50" s="72">
        <f t="shared" si="1"/>
        <v>0.85</v>
      </c>
      <c r="C50" s="67">
        <v>0.1938694120053579</v>
      </c>
      <c r="D50" s="1">
        <v>4.0709771052732824E-2</v>
      </c>
      <c r="E50" s="1">
        <v>0.40709771052732824</v>
      </c>
      <c r="F50" s="1">
        <v>0.64424297340688563</v>
      </c>
      <c r="G50" s="68">
        <v>0.74004853919448943</v>
      </c>
    </row>
    <row r="51" spans="2:7" ht="15.75" thickBot="1">
      <c r="B51" s="72">
        <f t="shared" si="1"/>
        <v>0.9</v>
      </c>
      <c r="C51" s="67">
        <v>0.15447687180335551</v>
      </c>
      <c r="D51" s="1">
        <v>3.4422875518054855E-2</v>
      </c>
      <c r="E51" s="1">
        <v>0.34422875518054852</v>
      </c>
      <c r="F51" s="1">
        <v>0.64280457787971856</v>
      </c>
      <c r="G51" s="68">
        <v>0.71314996547846765</v>
      </c>
    </row>
    <row r="52" spans="2:7" ht="15.75" thickBot="1">
      <c r="B52" s="72">
        <f t="shared" si="1"/>
        <v>0.95</v>
      </c>
      <c r="C52" s="67">
        <v>0.11506047800349783</v>
      </c>
      <c r="D52" s="1">
        <v>2.8018463462786844E-2</v>
      </c>
      <c r="E52" s="1">
        <v>0.28018463462786847</v>
      </c>
      <c r="F52" s="1">
        <v>0.62090562747811584</v>
      </c>
      <c r="G52" s="68">
        <v>0.66776400763125987</v>
      </c>
    </row>
    <row r="53" spans="2:7" ht="15.75" thickBot="1">
      <c r="B53" s="72">
        <f t="shared" si="1"/>
        <v>1</v>
      </c>
      <c r="C53" s="67">
        <v>7.2259870842849211E-2</v>
      </c>
      <c r="D53" s="1">
        <v>2.0915827603546662E-2</v>
      </c>
      <c r="E53" s="1">
        <v>0.20915827603546661</v>
      </c>
      <c r="F53" s="1">
        <v>0.54984750543034933</v>
      </c>
      <c r="G53" s="68">
        <v>0.57407418012596201</v>
      </c>
    </row>
    <row r="54" spans="2:7" ht="15.75" thickBot="1">
      <c r="B54" s="72">
        <f t="shared" si="1"/>
        <v>1.05</v>
      </c>
      <c r="C54" s="67">
        <v>3.5893638697011024E-2</v>
      </c>
      <c r="D54" s="1">
        <v>1.48299400602024E-2</v>
      </c>
      <c r="E54" s="1">
        <v>0.14829940060202401</v>
      </c>
      <c r="F54" s="1">
        <v>0.40447112402632124</v>
      </c>
      <c r="G54" s="68">
        <v>0.41268735971147469</v>
      </c>
    </row>
    <row r="55" spans="2:7" ht="15.75" thickBot="1">
      <c r="B55" s="72">
        <f t="shared" si="1"/>
        <v>1.08</v>
      </c>
      <c r="C55" s="67">
        <v>1.2001207660518811E-2</v>
      </c>
      <c r="D55" s="4">
        <v>1.0768934799457404E-2</v>
      </c>
      <c r="E55" s="4">
        <v>0.10768934799457404</v>
      </c>
      <c r="F55" s="4">
        <v>0.19155614575058424</v>
      </c>
      <c r="G55" s="68">
        <v>0.19280277257571818</v>
      </c>
    </row>
    <row r="56" spans="2:7" ht="15.75" thickBot="1">
      <c r="B56" s="72">
        <f t="shared" si="1"/>
        <v>1.0900000000000001</v>
      </c>
      <c r="C56" s="67">
        <v>4.0170205276851252E-3</v>
      </c>
      <c r="D56" s="1">
        <v>9.4038980389532997E-3</v>
      </c>
      <c r="E56" s="1">
        <v>9.4038980389532997E-2</v>
      </c>
      <c r="F56" s="1">
        <v>7.4104190752551966E-2</v>
      </c>
      <c r="G56" s="68">
        <v>7.4263353767729356E-2</v>
      </c>
    </row>
    <row r="57" spans="2:7" ht="15.75" thickBot="1">
      <c r="B57" s="72">
        <f t="shared" si="1"/>
        <v>1.1000000000000001</v>
      </c>
      <c r="C57" s="69">
        <v>-3.9772440674905466E-3</v>
      </c>
      <c r="D57" s="70">
        <v>8.0332151611694422E-3</v>
      </c>
      <c r="E57" s="70">
        <v>8.0332151611694422E-2</v>
      </c>
      <c r="F57" s="70">
        <v>-8.6677357020408227E-2</v>
      </c>
      <c r="G57" s="71">
        <v>-8.6495598697485687E-2</v>
      </c>
    </row>
    <row r="60" spans="2:7" ht="15.75" thickBot="1"/>
    <row r="61" spans="2:7" ht="15.75" thickBot="1">
      <c r="B61" s="85" t="s">
        <v>87</v>
      </c>
      <c r="C61" s="86"/>
      <c r="D61" s="86"/>
      <c r="E61" s="86"/>
      <c r="F61" s="86"/>
      <c r="G61" s="87"/>
    </row>
    <row r="62" spans="2:7" ht="16.5" thickBot="1">
      <c r="B62" s="75" t="s">
        <v>77</v>
      </c>
      <c r="C62" s="76" t="s">
        <v>83</v>
      </c>
      <c r="D62" s="76" t="s">
        <v>84</v>
      </c>
      <c r="E62" s="76" t="s">
        <v>85</v>
      </c>
      <c r="F62" s="77" t="s">
        <v>86</v>
      </c>
      <c r="G62" s="78" t="s">
        <v>81</v>
      </c>
    </row>
    <row r="63" spans="2:7" ht="15.75" thickBot="1">
      <c r="B63" s="72">
        <f>B3</f>
        <v>0.01</v>
      </c>
      <c r="C63" s="64" t="e" cm="1" vm="1">
        <f t="array" aca="1" ref="C63:E63" ca="1">TRANSPOSE(INDIRECT(CONCATENATE("'J=",B63,"'!M4:M6")))</f>
        <v>#VALUE!</v>
      </c>
      <c r="D63" s="65" t="e" vm="1">
        <f ca="1"/>
        <v>#VALUE!</v>
      </c>
      <c r="E63" s="65" t="e" vm="1">
        <f ca="1"/>
        <v>#VALUE!</v>
      </c>
      <c r="F63" s="1" t="e" vm="2">
        <f ca="1">(B63/(2*PI()))*(C63/D63)</f>
        <v>#VALUE!</v>
      </c>
      <c r="G63" s="66" t="e" vm="2">
        <f ca="1">((C63)/(4*PI()*E63/10))*(B63+(SQRT((B63^2)+(8/PI()*C63))))</f>
        <v>#VALUE!</v>
      </c>
    </row>
    <row r="64" spans="2:7" ht="15.75" thickBot="1">
      <c r="B64" s="72">
        <f t="shared" ref="B64:B87" si="2">B4</f>
        <v>0.05</v>
      </c>
      <c r="C64" s="64" t="e" cm="1" vm="1">
        <f t="array" aca="1" ref="C64:E64" ca="1">TRANSPOSE(INDIRECT(CONCATENATE("'J=",B64,"'!M4:M6")))</f>
        <v>#VALUE!</v>
      </c>
      <c r="D64" s="1" t="e" vm="1">
        <f ca="1"/>
        <v>#VALUE!</v>
      </c>
      <c r="E64" s="1" t="e" vm="1">
        <f ca="1"/>
        <v>#VALUE!</v>
      </c>
      <c r="F64" s="1" t="e" vm="2">
        <f t="shared" ref="F64:F87" ca="1" si="3">(B64/(2*PI()))*(C64/D64)</f>
        <v>#VALUE!</v>
      </c>
      <c r="G64" s="66" t="e" vm="2">
        <f t="shared" ref="G64:G87" ca="1" si="4">((C64)/(4*PI()*E64/10))*(B64+(SQRT((B64^2)+(8/PI()*C64))))</f>
        <v>#VALUE!</v>
      </c>
    </row>
    <row r="65" spans="2:7" ht="15.75" thickBot="1">
      <c r="B65" s="72">
        <f t="shared" si="2"/>
        <v>0.1</v>
      </c>
      <c r="C65" s="64" t="e" cm="1" vm="1">
        <f t="array" aca="1" ref="C65:E65" ca="1">TRANSPOSE(INDIRECT(CONCATENATE("'J=",B65,"'!M4:M6")))</f>
        <v>#VALUE!</v>
      </c>
      <c r="D65" s="1" t="e" vm="1">
        <f ca="1"/>
        <v>#VALUE!</v>
      </c>
      <c r="E65" s="1" t="e" vm="1">
        <f ca="1"/>
        <v>#VALUE!</v>
      </c>
      <c r="F65" s="1" t="e" vm="2">
        <f t="shared" ca="1" si="3"/>
        <v>#VALUE!</v>
      </c>
      <c r="G65" s="66" t="e" vm="2">
        <f t="shared" ca="1" si="4"/>
        <v>#VALUE!</v>
      </c>
    </row>
    <row r="66" spans="2:7" ht="15.75" thickBot="1">
      <c r="B66" s="72">
        <f t="shared" si="2"/>
        <v>0.15</v>
      </c>
      <c r="C66" s="64" t="e" cm="1" vm="1">
        <f t="array" aca="1" ref="C66:E66" ca="1">TRANSPOSE(INDIRECT(CONCATENATE("'J=",B66,"'!M4:M6")))</f>
        <v>#VALUE!</v>
      </c>
      <c r="D66" s="1" t="e" vm="1">
        <f ca="1"/>
        <v>#VALUE!</v>
      </c>
      <c r="E66" s="1" t="e" vm="1">
        <f ca="1"/>
        <v>#VALUE!</v>
      </c>
      <c r="F66" s="1" t="e" vm="2">
        <f t="shared" ca="1" si="3"/>
        <v>#VALUE!</v>
      </c>
      <c r="G66" s="66" t="e" vm="2">
        <f t="shared" ca="1" si="4"/>
        <v>#VALUE!</v>
      </c>
    </row>
    <row r="67" spans="2:7" ht="15.75" thickBot="1">
      <c r="B67" s="72">
        <f t="shared" si="2"/>
        <v>0.2</v>
      </c>
      <c r="C67" s="64" t="e" cm="1" vm="1">
        <f t="array" aca="1" ref="C67:E67" ca="1">TRANSPOSE(INDIRECT(CONCATENATE("'J=",B67,"'!M4:M6")))</f>
        <v>#VALUE!</v>
      </c>
      <c r="D67" s="1" t="e" vm="1">
        <f ca="1"/>
        <v>#VALUE!</v>
      </c>
      <c r="E67" s="1" t="e" vm="1">
        <f ca="1"/>
        <v>#VALUE!</v>
      </c>
      <c r="F67" s="1" t="e" vm="2">
        <f t="shared" ca="1" si="3"/>
        <v>#VALUE!</v>
      </c>
      <c r="G67" s="66" t="e" vm="2">
        <f t="shared" ca="1" si="4"/>
        <v>#VALUE!</v>
      </c>
    </row>
    <row r="68" spans="2:7" ht="15.75" thickBot="1">
      <c r="B68" s="72">
        <f t="shared" si="2"/>
        <v>0.25</v>
      </c>
      <c r="C68" s="64" t="e" cm="1" vm="1">
        <f t="array" aca="1" ref="C68:E68" ca="1">TRANSPOSE(INDIRECT(CONCATENATE("'J=",B68,"'!M4:M6")))</f>
        <v>#VALUE!</v>
      </c>
      <c r="D68" s="1" t="e" vm="1">
        <f ca="1"/>
        <v>#VALUE!</v>
      </c>
      <c r="E68" s="1" t="e" vm="1">
        <f ca="1"/>
        <v>#VALUE!</v>
      </c>
      <c r="F68" s="1" t="e" vm="2">
        <f t="shared" ca="1" si="3"/>
        <v>#VALUE!</v>
      </c>
      <c r="G68" s="66" t="e" vm="2">
        <f t="shared" ca="1" si="4"/>
        <v>#VALUE!</v>
      </c>
    </row>
    <row r="69" spans="2:7" ht="15.75" thickBot="1">
      <c r="B69" s="72">
        <f t="shared" si="2"/>
        <v>0.3</v>
      </c>
      <c r="C69" s="64" t="e" cm="1" vm="1">
        <f t="array" aca="1" ref="C69:E69" ca="1">TRANSPOSE(INDIRECT(CONCATENATE("'J=",B69,"'!M4:M6")))</f>
        <v>#VALUE!</v>
      </c>
      <c r="D69" s="1" t="e" vm="1">
        <f ca="1"/>
        <v>#VALUE!</v>
      </c>
      <c r="E69" s="1" t="e" vm="1">
        <f ca="1"/>
        <v>#VALUE!</v>
      </c>
      <c r="F69" s="1" t="e" vm="2">
        <f t="shared" ca="1" si="3"/>
        <v>#VALUE!</v>
      </c>
      <c r="G69" s="66" t="e" vm="2">
        <f t="shared" ca="1" si="4"/>
        <v>#VALUE!</v>
      </c>
    </row>
    <row r="70" spans="2:7" ht="15.75" thickBot="1">
      <c r="B70" s="72">
        <f t="shared" si="2"/>
        <v>0.35</v>
      </c>
      <c r="C70" s="64" t="e" cm="1" vm="1">
        <f t="array" aca="1" ref="C70:E70" ca="1">TRANSPOSE(INDIRECT(CONCATENATE("'J=",B70,"'!M4:M6")))</f>
        <v>#VALUE!</v>
      </c>
      <c r="D70" s="1" t="e" vm="1">
        <f ca="1"/>
        <v>#VALUE!</v>
      </c>
      <c r="E70" s="1" t="e" vm="1">
        <f ca="1"/>
        <v>#VALUE!</v>
      </c>
      <c r="F70" s="1" t="e" vm="2">
        <f t="shared" ca="1" si="3"/>
        <v>#VALUE!</v>
      </c>
      <c r="G70" s="66" t="e" vm="2">
        <f t="shared" ca="1" si="4"/>
        <v>#VALUE!</v>
      </c>
    </row>
    <row r="71" spans="2:7" ht="15.75" thickBot="1">
      <c r="B71" s="72">
        <f t="shared" si="2"/>
        <v>0.4</v>
      </c>
      <c r="C71" s="64" t="e" cm="1" vm="1">
        <f t="array" aca="1" ref="C71:E71" ca="1">TRANSPOSE(INDIRECT(CONCATENATE("'J=",B71,"'!M4:M6")))</f>
        <v>#VALUE!</v>
      </c>
      <c r="D71" s="1" t="e" vm="1">
        <f ca="1"/>
        <v>#VALUE!</v>
      </c>
      <c r="E71" s="1" t="e" vm="1">
        <f ca="1"/>
        <v>#VALUE!</v>
      </c>
      <c r="F71" s="1" t="e" vm="2">
        <f t="shared" ca="1" si="3"/>
        <v>#VALUE!</v>
      </c>
      <c r="G71" s="66" t="e" vm="2">
        <f t="shared" ca="1" si="4"/>
        <v>#VALUE!</v>
      </c>
    </row>
    <row r="72" spans="2:7" ht="15.75" thickBot="1">
      <c r="B72" s="72">
        <f t="shared" si="2"/>
        <v>0.45</v>
      </c>
      <c r="C72" s="64" t="e" cm="1" vm="1">
        <f t="array" aca="1" ref="C72:E72" ca="1">TRANSPOSE(INDIRECT(CONCATENATE("'J=",B72,"'!M4:M6")))</f>
        <v>#VALUE!</v>
      </c>
      <c r="D72" s="1" t="e" vm="1">
        <f ca="1"/>
        <v>#VALUE!</v>
      </c>
      <c r="E72" s="1" t="e" vm="1">
        <f ca="1"/>
        <v>#VALUE!</v>
      </c>
      <c r="F72" s="1" t="e" vm="2">
        <f t="shared" ca="1" si="3"/>
        <v>#VALUE!</v>
      </c>
      <c r="G72" s="66" t="e" vm="2">
        <f t="shared" ca="1" si="4"/>
        <v>#VALUE!</v>
      </c>
    </row>
    <row r="73" spans="2:7" ht="15.75" thickBot="1">
      <c r="B73" s="72">
        <f t="shared" si="2"/>
        <v>0.5</v>
      </c>
      <c r="C73" s="64" t="e" cm="1" vm="1">
        <f t="array" aca="1" ref="C73:E73" ca="1">TRANSPOSE(INDIRECT(CONCATENATE("'J=",B73,"'!M4:M6")))</f>
        <v>#VALUE!</v>
      </c>
      <c r="D73" s="1" t="e" vm="1">
        <f ca="1"/>
        <v>#VALUE!</v>
      </c>
      <c r="E73" s="1" t="e" vm="1">
        <f ca="1"/>
        <v>#VALUE!</v>
      </c>
      <c r="F73" s="1" t="e" vm="2">
        <f t="shared" ca="1" si="3"/>
        <v>#VALUE!</v>
      </c>
      <c r="G73" s="66" t="e" vm="2">
        <f t="shared" ca="1" si="4"/>
        <v>#VALUE!</v>
      </c>
    </row>
    <row r="74" spans="2:7" ht="15.75" thickBot="1">
      <c r="B74" s="72">
        <f t="shared" si="2"/>
        <v>0.55000000000000004</v>
      </c>
      <c r="C74" s="64" t="e" cm="1" vm="1">
        <f t="array" aca="1" ref="C74:E74" ca="1">TRANSPOSE(INDIRECT(CONCATENATE("'J=",B74,"'!M4:M6")))</f>
        <v>#VALUE!</v>
      </c>
      <c r="D74" s="1" t="e" vm="1">
        <f ca="1"/>
        <v>#VALUE!</v>
      </c>
      <c r="E74" s="1" t="e" vm="1">
        <f ca="1"/>
        <v>#VALUE!</v>
      </c>
      <c r="F74" s="1" t="e" vm="2">
        <f t="shared" ca="1" si="3"/>
        <v>#VALUE!</v>
      </c>
      <c r="G74" s="66" t="e" vm="2">
        <f t="shared" ca="1" si="4"/>
        <v>#VALUE!</v>
      </c>
    </row>
    <row r="75" spans="2:7" ht="15.75" thickBot="1">
      <c r="B75" s="72">
        <f t="shared" si="2"/>
        <v>0.6</v>
      </c>
      <c r="C75" s="64" t="e" cm="1" vm="1">
        <f t="array" aca="1" ref="C75:E75" ca="1">TRANSPOSE(INDIRECT(CONCATENATE("'J=",B75,"'!M4:M6")))</f>
        <v>#VALUE!</v>
      </c>
      <c r="D75" s="1" t="e" vm="1">
        <f ca="1"/>
        <v>#VALUE!</v>
      </c>
      <c r="E75" s="1" t="e" vm="1">
        <f ca="1"/>
        <v>#VALUE!</v>
      </c>
      <c r="F75" s="1" t="e" vm="2">
        <f t="shared" ca="1" si="3"/>
        <v>#VALUE!</v>
      </c>
      <c r="G75" s="66" t="e" vm="2">
        <f t="shared" ca="1" si="4"/>
        <v>#VALUE!</v>
      </c>
    </row>
    <row r="76" spans="2:7" ht="15.75" thickBot="1">
      <c r="B76" s="72">
        <f t="shared" si="2"/>
        <v>0.65</v>
      </c>
      <c r="C76" s="64" t="e" cm="1" vm="1">
        <f t="array" aca="1" ref="C76:E76" ca="1">TRANSPOSE(INDIRECT(CONCATENATE("'J=",B76,"'!M4:M6")))</f>
        <v>#VALUE!</v>
      </c>
      <c r="D76" s="1" t="e" vm="1">
        <f ca="1"/>
        <v>#VALUE!</v>
      </c>
      <c r="E76" s="1" t="e" vm="1">
        <f ca="1"/>
        <v>#VALUE!</v>
      </c>
      <c r="F76" s="1" t="e" vm="2">
        <f t="shared" ca="1" si="3"/>
        <v>#VALUE!</v>
      </c>
      <c r="G76" s="66" t="e" vm="2">
        <f t="shared" ca="1" si="4"/>
        <v>#VALUE!</v>
      </c>
    </row>
    <row r="77" spans="2:7" ht="15.75" thickBot="1">
      <c r="B77" s="72">
        <f t="shared" si="2"/>
        <v>0.7</v>
      </c>
      <c r="C77" s="64" t="e" cm="1" vm="1">
        <f t="array" aca="1" ref="C77:E77" ca="1">TRANSPOSE(INDIRECT(CONCATENATE("'J=",B77,"'!M4:M6")))</f>
        <v>#VALUE!</v>
      </c>
      <c r="D77" s="1" t="e" vm="1">
        <f ca="1"/>
        <v>#VALUE!</v>
      </c>
      <c r="E77" s="1" t="e" vm="1">
        <f ca="1"/>
        <v>#VALUE!</v>
      </c>
      <c r="F77" s="1" t="e" vm="2">
        <f t="shared" ca="1" si="3"/>
        <v>#VALUE!</v>
      </c>
      <c r="G77" s="66" t="e" vm="2">
        <f t="shared" ca="1" si="4"/>
        <v>#VALUE!</v>
      </c>
    </row>
    <row r="78" spans="2:7" ht="15.75" thickBot="1">
      <c r="B78" s="72">
        <f t="shared" si="2"/>
        <v>0.75</v>
      </c>
      <c r="C78" s="64" t="e" cm="1" vm="1">
        <f t="array" aca="1" ref="C78:E78" ca="1">TRANSPOSE(INDIRECT(CONCATENATE("'J=",B78,"'!M4:M6")))</f>
        <v>#VALUE!</v>
      </c>
      <c r="D78" s="1" t="e" vm="1">
        <f ca="1"/>
        <v>#VALUE!</v>
      </c>
      <c r="E78" s="1" t="e" vm="1">
        <f ca="1"/>
        <v>#VALUE!</v>
      </c>
      <c r="F78" s="1" t="e" vm="2">
        <f t="shared" ca="1" si="3"/>
        <v>#VALUE!</v>
      </c>
      <c r="G78" s="66" t="e" vm="2">
        <f t="shared" ca="1" si="4"/>
        <v>#VALUE!</v>
      </c>
    </row>
    <row r="79" spans="2:7" ht="15.75" thickBot="1">
      <c r="B79" s="72">
        <f t="shared" si="2"/>
        <v>0.8</v>
      </c>
      <c r="C79" s="64" t="e" cm="1" vm="1">
        <f t="array" aca="1" ref="C79:E79" ca="1">TRANSPOSE(INDIRECT(CONCATENATE("'J=",B79,"'!M4:M6")))</f>
        <v>#VALUE!</v>
      </c>
      <c r="D79" s="1" t="e" vm="1">
        <f ca="1"/>
        <v>#VALUE!</v>
      </c>
      <c r="E79" s="1" t="e" vm="1">
        <f ca="1"/>
        <v>#VALUE!</v>
      </c>
      <c r="F79" s="1" t="e" vm="2">
        <f t="shared" ca="1" si="3"/>
        <v>#VALUE!</v>
      </c>
      <c r="G79" s="66" t="e" vm="2">
        <f t="shared" ca="1" si="4"/>
        <v>#VALUE!</v>
      </c>
    </row>
    <row r="80" spans="2:7" ht="15.75" thickBot="1">
      <c r="B80" s="72">
        <f t="shared" si="2"/>
        <v>0.85</v>
      </c>
      <c r="C80" s="64" t="e" cm="1" vm="1">
        <f t="array" aca="1" ref="C80:E80" ca="1">TRANSPOSE(INDIRECT(CONCATENATE("'J=",B80,"'!M4:M6")))</f>
        <v>#VALUE!</v>
      </c>
      <c r="D80" s="1" t="e" vm="1">
        <f ca="1"/>
        <v>#VALUE!</v>
      </c>
      <c r="E80" s="1" t="e" vm="1">
        <f ca="1"/>
        <v>#VALUE!</v>
      </c>
      <c r="F80" s="1" t="e" vm="2">
        <f t="shared" ca="1" si="3"/>
        <v>#VALUE!</v>
      </c>
      <c r="G80" s="66" t="e" vm="2">
        <f t="shared" ca="1" si="4"/>
        <v>#VALUE!</v>
      </c>
    </row>
    <row r="81" spans="2:7" ht="15.75" thickBot="1">
      <c r="B81" s="72">
        <f t="shared" si="2"/>
        <v>0.9</v>
      </c>
      <c r="C81" s="64" t="e" cm="1" vm="1">
        <f t="array" aca="1" ref="C81:E81" ca="1">TRANSPOSE(INDIRECT(CONCATENATE("'J=",B81,"'!M4:M6")))</f>
        <v>#VALUE!</v>
      </c>
      <c r="D81" s="1" t="e" vm="1">
        <f ca="1"/>
        <v>#VALUE!</v>
      </c>
      <c r="E81" s="1" t="e" vm="1">
        <f ca="1"/>
        <v>#VALUE!</v>
      </c>
      <c r="F81" s="1" t="e" vm="2">
        <f t="shared" ca="1" si="3"/>
        <v>#VALUE!</v>
      </c>
      <c r="G81" s="66" t="e" vm="2">
        <f t="shared" ca="1" si="4"/>
        <v>#VALUE!</v>
      </c>
    </row>
    <row r="82" spans="2:7" ht="15.75" thickBot="1">
      <c r="B82" s="72">
        <f t="shared" si="2"/>
        <v>0.95</v>
      </c>
      <c r="C82" s="64" t="e" cm="1" vm="1">
        <f t="array" aca="1" ref="C82:E82" ca="1">TRANSPOSE(INDIRECT(CONCATENATE("'J=",B82,"'!M4:M6")))</f>
        <v>#VALUE!</v>
      </c>
      <c r="D82" s="1" t="e" vm="1">
        <f ca="1"/>
        <v>#VALUE!</v>
      </c>
      <c r="E82" s="1" t="e" vm="1">
        <f ca="1"/>
        <v>#VALUE!</v>
      </c>
      <c r="F82" s="1" t="e" vm="2">
        <f t="shared" ca="1" si="3"/>
        <v>#VALUE!</v>
      </c>
      <c r="G82" s="66" t="e" vm="2">
        <f t="shared" ca="1" si="4"/>
        <v>#VALUE!</v>
      </c>
    </row>
    <row r="83" spans="2:7" ht="15.75" thickBot="1">
      <c r="B83" s="72">
        <f t="shared" si="2"/>
        <v>1</v>
      </c>
      <c r="C83" s="64" cm="1">
        <f t="array" aca="1" ref="C83:E83" ca="1">TRANSPOSE(INDIRECT(CONCATENATE("'J=",B83,"'!M4:M6")))</f>
        <v>7.5367435090281321E-2</v>
      </c>
      <c r="D83" s="1">
        <f ca="1"/>
        <v>2.1466494868257989E-2</v>
      </c>
      <c r="E83" s="1">
        <f ca="1"/>
        <v>0.2146649486825799</v>
      </c>
      <c r="F83" s="1">
        <f t="shared" ca="1" si="3"/>
        <v>0.55878241493969827</v>
      </c>
      <c r="G83" s="66">
        <f t="shared" ca="1" si="4"/>
        <v>0.58441701054602391</v>
      </c>
    </row>
    <row r="84" spans="2:7" ht="15.75" thickBot="1">
      <c r="B84" s="72">
        <f t="shared" si="2"/>
        <v>1.05</v>
      </c>
      <c r="C84" s="64" t="e" cm="1" vm="1">
        <f t="array" aca="1" ref="C84:E84" ca="1">TRANSPOSE(INDIRECT(CONCATENATE("'J=",B84,"'!M4:M6")))</f>
        <v>#VALUE!</v>
      </c>
      <c r="D84" s="1" t="e" vm="1">
        <f ca="1"/>
        <v>#VALUE!</v>
      </c>
      <c r="E84" s="1" t="e" vm="1">
        <f ca="1"/>
        <v>#VALUE!</v>
      </c>
      <c r="F84" s="1" t="e" vm="2">
        <f t="shared" ca="1" si="3"/>
        <v>#VALUE!</v>
      </c>
      <c r="G84" s="66" t="e" vm="2">
        <f t="shared" ca="1" si="4"/>
        <v>#VALUE!</v>
      </c>
    </row>
    <row r="85" spans="2:7" ht="15.75" thickBot="1">
      <c r="B85" s="72">
        <f t="shared" si="2"/>
        <v>1.08</v>
      </c>
      <c r="C85" s="64" t="e" cm="1" vm="1">
        <f t="array" aca="1" ref="C85:E85" ca="1">TRANSPOSE(INDIRECT(CONCATENATE("'J=",B85,"'!M4:M6")))</f>
        <v>#VALUE!</v>
      </c>
      <c r="D85" s="4" t="e" vm="1">
        <f ca="1"/>
        <v>#VALUE!</v>
      </c>
      <c r="E85" s="4" t="e" vm="1">
        <f ca="1"/>
        <v>#VALUE!</v>
      </c>
      <c r="F85" s="1" t="e" vm="2">
        <f t="shared" ca="1" si="3"/>
        <v>#VALUE!</v>
      </c>
      <c r="G85" s="66" t="e" vm="2">
        <f t="shared" ca="1" si="4"/>
        <v>#VALUE!</v>
      </c>
    </row>
    <row r="86" spans="2:7" ht="15.75" thickBot="1">
      <c r="B86" s="72">
        <f t="shared" si="2"/>
        <v>1.0900000000000001</v>
      </c>
      <c r="C86" s="64" t="e" cm="1" vm="1">
        <f t="array" aca="1" ref="C86:E86" ca="1">TRANSPOSE(INDIRECT(CONCATENATE("'J=",B86,"'!M4:M6")))</f>
        <v>#VALUE!</v>
      </c>
      <c r="D86" s="1" t="e" vm="1">
        <f ca="1"/>
        <v>#VALUE!</v>
      </c>
      <c r="E86" s="1" t="e" vm="1">
        <f ca="1"/>
        <v>#VALUE!</v>
      </c>
      <c r="F86" s="1" t="e" vm="2">
        <f t="shared" ca="1" si="3"/>
        <v>#VALUE!</v>
      </c>
      <c r="G86" s="66" t="e" vm="2">
        <f t="shared" ca="1" si="4"/>
        <v>#VALUE!</v>
      </c>
    </row>
    <row r="87" spans="2:7" ht="15.75" thickBot="1">
      <c r="B87" s="72">
        <f t="shared" si="2"/>
        <v>1.1000000000000001</v>
      </c>
      <c r="C87" s="64" t="e" cm="1" vm="1">
        <f t="array" aca="1" ref="C87:E87" ca="1">TRANSPOSE(INDIRECT(CONCATENATE("'J=",B87,"'!M4:M6")))</f>
        <v>#VALUE!</v>
      </c>
      <c r="D87" s="70" t="e" vm="1">
        <f ca="1"/>
        <v>#VALUE!</v>
      </c>
      <c r="E87" s="70" t="e" vm="1">
        <f ca="1"/>
        <v>#VALUE!</v>
      </c>
      <c r="F87" s="1" t="e" vm="2">
        <f t="shared" ca="1" si="3"/>
        <v>#VALUE!</v>
      </c>
      <c r="G87" s="66" t="e" vm="2">
        <f t="shared" ca="1" si="4"/>
        <v>#VALUE!</v>
      </c>
    </row>
  </sheetData>
  <sortState xmlns:xlrd2="http://schemas.microsoft.com/office/spreadsheetml/2017/richdata2" ref="B3:F26">
    <sortCondition ref="B3:B26"/>
  </sortState>
  <mergeCells count="3">
    <mergeCell ref="B31:G31"/>
    <mergeCell ref="B1:G1"/>
    <mergeCell ref="B61:G61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E088-AB20-4EB2-A2AD-F226F74CFB1D}">
  <sheetPr codeName="Sheet25"/>
  <dimension ref="B2:AC42"/>
  <sheetViews>
    <sheetView zoomScale="85" zoomScaleNormal="85" workbookViewId="0">
      <selection activeCell="D4" sqref="D4"/>
    </sheetView>
  </sheetViews>
  <sheetFormatPr defaultRowHeight="15"/>
  <cols>
    <col min="5" max="5" width="11.7109375" customWidth="1"/>
    <col min="6" max="6" width="12" customWidth="1"/>
    <col min="7" max="7" width="11" bestFit="1" customWidth="1"/>
    <col min="9" max="9" width="14.28515625" customWidth="1"/>
    <col min="10" max="10" width="8.42578125" customWidth="1"/>
    <col min="11" max="11" width="11.7109375" customWidth="1"/>
    <col min="12" max="12" width="14.85546875" customWidth="1"/>
    <col min="13" max="13" width="10.7109375" customWidth="1"/>
    <col min="14" max="14" width="9.7109375" customWidth="1"/>
  </cols>
  <sheetData>
    <row r="2" spans="2:29" ht="15.75">
      <c r="G2" s="89" t="s">
        <v>88</v>
      </c>
      <c r="H2" s="90"/>
      <c r="I2" s="91"/>
      <c r="K2" s="92" t="s">
        <v>89</v>
      </c>
      <c r="L2" s="92"/>
      <c r="M2" s="92"/>
      <c r="N2" s="92"/>
      <c r="P2" s="88" t="s">
        <v>90</v>
      </c>
      <c r="Q2" s="88"/>
      <c r="R2" s="88"/>
      <c r="S2" s="88"/>
      <c r="U2" s="88" t="s">
        <v>91</v>
      </c>
      <c r="V2" s="88"/>
      <c r="W2" s="88"/>
      <c r="X2" s="88"/>
      <c r="Z2" s="88" t="s">
        <v>92</v>
      </c>
      <c r="AA2" s="88"/>
      <c r="AB2" s="88"/>
      <c r="AC2" s="88"/>
    </row>
    <row r="3" spans="2:29">
      <c r="C3" s="49" t="s">
        <v>93</v>
      </c>
      <c r="D3" s="61" t="str">
        <f>'DAT file'!A2</f>
        <v>P4119</v>
      </c>
      <c r="G3" s="51" t="s">
        <v>72</v>
      </c>
      <c r="H3" s="51" t="s">
        <v>94</v>
      </c>
      <c r="I3" s="51" t="s">
        <v>74</v>
      </c>
      <c r="K3" s="50" t="s">
        <v>95</v>
      </c>
      <c r="L3" s="50" t="s">
        <v>96</v>
      </c>
      <c r="M3" s="50" t="s">
        <v>97</v>
      </c>
      <c r="N3" s="50" t="s">
        <v>98</v>
      </c>
      <c r="P3" s="50" t="s">
        <v>95</v>
      </c>
      <c r="Q3" s="50" t="s">
        <v>96</v>
      </c>
      <c r="R3" s="50" t="s">
        <v>97</v>
      </c>
      <c r="S3" s="50" t="s">
        <v>98</v>
      </c>
      <c r="U3" s="50" t="s">
        <v>95</v>
      </c>
      <c r="V3" s="50" t="s">
        <v>96</v>
      </c>
      <c r="W3" s="50" t="s">
        <v>97</v>
      </c>
      <c r="X3" s="50" t="s">
        <v>98</v>
      </c>
      <c r="Z3" s="50" t="s">
        <v>95</v>
      </c>
      <c r="AA3" s="50" t="s">
        <v>96</v>
      </c>
      <c r="AB3" s="50" t="s">
        <v>97</v>
      </c>
      <c r="AC3" s="50" t="s">
        <v>98</v>
      </c>
    </row>
    <row r="4" spans="2:29">
      <c r="C4" s="49" t="s">
        <v>99</v>
      </c>
      <c r="D4" s="61">
        <v>4</v>
      </c>
      <c r="G4" s="4">
        <v>0</v>
      </c>
      <c r="H4" s="4">
        <v>0</v>
      </c>
      <c r="I4" s="4">
        <v>0</v>
      </c>
      <c r="K4" s="4">
        <f t="shared" ref="K4:K21" si="0">H4*$D$10</f>
        <v>0</v>
      </c>
      <c r="L4" s="4">
        <f t="shared" ref="L4:L21" si="1">$E$10*I4</f>
        <v>0</v>
      </c>
      <c r="M4" s="4">
        <f>L4-0.5*K4</f>
        <v>0</v>
      </c>
      <c r="N4" s="4">
        <f>L4+0.5*K4</f>
        <v>0</v>
      </c>
      <c r="P4" s="4">
        <f t="shared" ref="P4:P21" si="2">$D$11*H4</f>
        <v>0</v>
      </c>
      <c r="Q4" s="4">
        <f t="shared" ref="Q4:Q21" si="3">$E$11*I4</f>
        <v>0</v>
      </c>
      <c r="R4" s="4">
        <f>Q4+0.5*P4</f>
        <v>0</v>
      </c>
      <c r="S4" s="4">
        <f>Q4-0.5*P4</f>
        <v>0</v>
      </c>
      <c r="U4" s="4">
        <f t="shared" ref="U4:U21" si="4">$D$12*H4</f>
        <v>0</v>
      </c>
      <c r="V4" s="4">
        <f t="shared" ref="V4:V21" si="5">$E$12*I4</f>
        <v>0</v>
      </c>
      <c r="W4" s="4">
        <f>V4+0.5*U4</f>
        <v>0</v>
      </c>
      <c r="X4" s="4">
        <f>V4-0.5*U4</f>
        <v>0</v>
      </c>
      <c r="Z4" s="4">
        <f t="shared" ref="Z4:Z21" si="6">$D$13*H4</f>
        <v>0</v>
      </c>
      <c r="AA4" s="4">
        <f t="shared" ref="AA4:AA21" si="7">$E$13*I4</f>
        <v>0</v>
      </c>
      <c r="AB4" s="4">
        <f>AA4+0.5*Z4</f>
        <v>0</v>
      </c>
      <c r="AC4" s="4">
        <f>AA4-0.5*Z4</f>
        <v>0</v>
      </c>
    </row>
    <row r="5" spans="2:29">
      <c r="C5" s="49" t="s">
        <v>12</v>
      </c>
      <c r="D5" s="61">
        <v>1</v>
      </c>
      <c r="G5" s="4">
        <v>1.2500000000000001E-2</v>
      </c>
      <c r="H5" s="4">
        <v>0.20880000000000001</v>
      </c>
      <c r="I5" s="4">
        <v>8.7499999999999994E-2</v>
      </c>
      <c r="K5" s="4">
        <f t="shared" si="0"/>
        <v>4.2908399999999999E-2</v>
      </c>
      <c r="L5" s="4">
        <f t="shared" si="1"/>
        <v>1.25125E-3</v>
      </c>
      <c r="M5" s="4">
        <f t="shared" ref="M5:M21" si="8">L5-0.5*K5</f>
        <v>-2.0202950000000001E-2</v>
      </c>
      <c r="N5" s="4">
        <f t="shared" ref="N5:N21" si="9">L5+0.5*K5</f>
        <v>2.2705449999999999E-2</v>
      </c>
      <c r="P5" s="4">
        <f t="shared" si="2"/>
        <v>3.242664E-2</v>
      </c>
      <c r="Q5" s="4">
        <f t="shared" si="3"/>
        <v>2.0299999999999997E-3</v>
      </c>
      <c r="R5" s="4">
        <f t="shared" ref="R5:R21" si="10">Q5-0.5*P5</f>
        <v>-1.4183319999999999E-2</v>
      </c>
      <c r="S5" s="4">
        <f t="shared" ref="S5:S21" si="11">Q5+0.5*P5</f>
        <v>1.824332E-2</v>
      </c>
      <c r="U5" s="4">
        <f t="shared" si="4"/>
        <v>2.4638400000000001E-2</v>
      </c>
      <c r="V5" s="4">
        <f t="shared" si="5"/>
        <v>2.0125E-3</v>
      </c>
      <c r="W5" s="4">
        <f t="shared" ref="W5:W21" si="12">V5-0.5*U5</f>
        <v>-1.03067E-2</v>
      </c>
      <c r="X5" s="4">
        <f t="shared" ref="X5:X21" si="13">V5+0.5*U5</f>
        <v>1.4331700000000001E-2</v>
      </c>
      <c r="Z5" s="4">
        <f t="shared" si="6"/>
        <v>1.8833760000000001E-2</v>
      </c>
      <c r="AA5" s="4">
        <f t="shared" si="7"/>
        <v>1.9074999999999999E-3</v>
      </c>
      <c r="AB5" s="4">
        <f t="shared" ref="AB5:AB21" si="14">AA5-0.5*Z5</f>
        <v>-7.5093800000000013E-3</v>
      </c>
      <c r="AC5" s="4">
        <f t="shared" ref="AC5:AC21" si="15">AA5+0.5*Z5</f>
        <v>1.132438E-2</v>
      </c>
    </row>
    <row r="6" spans="2:29">
      <c r="C6" s="49" t="s">
        <v>17</v>
      </c>
      <c r="D6" s="61">
        <v>1</v>
      </c>
      <c r="G6" s="4">
        <v>2.5000000000000001E-2</v>
      </c>
      <c r="H6" s="4">
        <v>0.29320000000000002</v>
      </c>
      <c r="I6" s="4">
        <v>0.153</v>
      </c>
      <c r="K6" s="4">
        <f t="shared" si="0"/>
        <v>6.0252599999999996E-2</v>
      </c>
      <c r="L6" s="4">
        <f t="shared" si="1"/>
        <v>2.1879E-3</v>
      </c>
      <c r="M6" s="4">
        <f t="shared" si="8"/>
        <v>-2.7938399999999999E-2</v>
      </c>
      <c r="N6" s="4">
        <f t="shared" si="9"/>
        <v>3.2314200000000001E-2</v>
      </c>
      <c r="P6" s="4">
        <f t="shared" si="2"/>
        <v>4.5533959999999998E-2</v>
      </c>
      <c r="Q6" s="4">
        <f t="shared" si="3"/>
        <v>3.5495999999999995E-3</v>
      </c>
      <c r="R6" s="4">
        <f t="shared" si="10"/>
        <v>-1.9217379999999999E-2</v>
      </c>
      <c r="S6" s="4">
        <f t="shared" si="11"/>
        <v>2.6316579999999999E-2</v>
      </c>
      <c r="U6" s="4">
        <f t="shared" si="4"/>
        <v>3.4597599999999999E-2</v>
      </c>
      <c r="V6" s="4">
        <f t="shared" si="5"/>
        <v>3.519E-3</v>
      </c>
      <c r="W6" s="4">
        <f t="shared" si="12"/>
        <v>-1.37798E-2</v>
      </c>
      <c r="X6" s="4">
        <f t="shared" si="13"/>
        <v>2.0817800000000001E-2</v>
      </c>
      <c r="Z6" s="4">
        <f t="shared" si="6"/>
        <v>2.6446640000000004E-2</v>
      </c>
      <c r="AA6" s="4">
        <f t="shared" si="7"/>
        <v>3.3354000000000001E-3</v>
      </c>
      <c r="AB6" s="4">
        <f t="shared" si="14"/>
        <v>-9.8879200000000014E-3</v>
      </c>
      <c r="AC6" s="4">
        <f t="shared" si="15"/>
        <v>1.6558720000000002E-2</v>
      </c>
    </row>
    <row r="7" spans="2:29">
      <c r="G7" s="4">
        <v>0.05</v>
      </c>
      <c r="H7" s="4">
        <v>0.41320000000000001</v>
      </c>
      <c r="I7" s="4">
        <v>0.26250000000000001</v>
      </c>
      <c r="K7" s="4">
        <f t="shared" si="0"/>
        <v>8.4912599999999991E-2</v>
      </c>
      <c r="L7" s="4">
        <f t="shared" si="1"/>
        <v>3.7537500000000001E-3</v>
      </c>
      <c r="M7" s="4">
        <f t="shared" si="8"/>
        <v>-3.8702549999999995E-2</v>
      </c>
      <c r="N7" s="4">
        <f t="shared" si="9"/>
        <v>4.6210049999999996E-2</v>
      </c>
      <c r="P7" s="4">
        <f t="shared" si="2"/>
        <v>6.4169959999999998E-2</v>
      </c>
      <c r="Q7" s="4">
        <f t="shared" si="3"/>
        <v>6.0899999999999999E-3</v>
      </c>
      <c r="R7" s="4">
        <f t="shared" si="10"/>
        <v>-2.5994980000000001E-2</v>
      </c>
      <c r="S7" s="4">
        <f t="shared" si="11"/>
        <v>3.8174979999999997E-2</v>
      </c>
      <c r="U7" s="4">
        <f t="shared" si="4"/>
        <v>4.8757599999999998E-2</v>
      </c>
      <c r="V7" s="4">
        <f t="shared" si="5"/>
        <v>6.0375000000000003E-3</v>
      </c>
      <c r="W7" s="4">
        <f t="shared" si="12"/>
        <v>-1.8341299999999998E-2</v>
      </c>
      <c r="X7" s="4">
        <f t="shared" si="13"/>
        <v>3.04163E-2</v>
      </c>
      <c r="Z7" s="4">
        <f t="shared" si="6"/>
        <v>3.7270640000000001E-2</v>
      </c>
      <c r="AA7" s="4">
        <f t="shared" si="7"/>
        <v>5.7225000000000002E-3</v>
      </c>
      <c r="AB7" s="4">
        <f t="shared" si="14"/>
        <v>-1.291282E-2</v>
      </c>
      <c r="AC7" s="4">
        <f t="shared" si="15"/>
        <v>2.4357820000000002E-2</v>
      </c>
    </row>
    <row r="8" spans="2:29" ht="15.75" thickBot="1">
      <c r="G8" s="54">
        <v>7.4999999999999997E-2</v>
      </c>
      <c r="H8" s="4">
        <v>0.505</v>
      </c>
      <c r="I8" s="4">
        <v>0.35849999999999999</v>
      </c>
      <c r="K8" s="4">
        <f t="shared" si="0"/>
        <v>0.10377749999999999</v>
      </c>
      <c r="L8" s="4">
        <f t="shared" si="1"/>
        <v>5.1265499999999997E-3</v>
      </c>
      <c r="M8" s="4">
        <f t="shared" si="8"/>
        <v>-4.6762199999999997E-2</v>
      </c>
      <c r="N8" s="4">
        <f t="shared" si="9"/>
        <v>5.7015299999999998E-2</v>
      </c>
      <c r="P8" s="4">
        <f t="shared" si="2"/>
        <v>7.8426499999999996E-2</v>
      </c>
      <c r="Q8" s="4">
        <f t="shared" si="3"/>
        <v>8.3171999999999986E-3</v>
      </c>
      <c r="R8" s="4">
        <f t="shared" si="10"/>
        <v>-3.0896050000000001E-2</v>
      </c>
      <c r="S8" s="4">
        <f t="shared" si="11"/>
        <v>4.7530449999999995E-2</v>
      </c>
      <c r="U8" s="4">
        <f t="shared" si="4"/>
        <v>5.9589999999999997E-2</v>
      </c>
      <c r="V8" s="4">
        <f t="shared" si="5"/>
        <v>8.2454999999999994E-3</v>
      </c>
      <c r="W8" s="4">
        <f t="shared" si="12"/>
        <v>-2.1549499999999999E-2</v>
      </c>
      <c r="X8" s="4">
        <f t="shared" si="13"/>
        <v>3.8040499999999998E-2</v>
      </c>
      <c r="Z8" s="4">
        <f t="shared" si="6"/>
        <v>4.5551000000000001E-2</v>
      </c>
      <c r="AA8" s="4">
        <f t="shared" si="7"/>
        <v>7.815299999999999E-3</v>
      </c>
      <c r="AB8" s="4">
        <f t="shared" si="14"/>
        <v>-1.4960200000000002E-2</v>
      </c>
      <c r="AC8" s="4">
        <f t="shared" si="15"/>
        <v>3.0590800000000001E-2</v>
      </c>
    </row>
    <row r="9" spans="2:29" ht="15.75" thickBot="1">
      <c r="B9" s="24" t="s">
        <v>36</v>
      </c>
      <c r="C9" s="25" t="s">
        <v>37</v>
      </c>
      <c r="D9" s="26" t="s">
        <v>38</v>
      </c>
      <c r="E9" s="27" t="s">
        <v>39</v>
      </c>
      <c r="G9" s="4">
        <v>0.1</v>
      </c>
      <c r="H9" s="4">
        <v>0.58140000000000003</v>
      </c>
      <c r="I9" s="4">
        <v>0.4415</v>
      </c>
      <c r="K9" s="4">
        <f t="shared" si="0"/>
        <v>0.11947769999999999</v>
      </c>
      <c r="L9" s="4">
        <f t="shared" si="1"/>
        <v>6.31345E-3</v>
      </c>
      <c r="M9" s="4">
        <f t="shared" si="8"/>
        <v>-5.3425399999999998E-2</v>
      </c>
      <c r="N9" s="4">
        <f t="shared" si="9"/>
        <v>6.6052299999999994E-2</v>
      </c>
      <c r="P9" s="4">
        <f t="shared" si="2"/>
        <v>9.0291419999999997E-2</v>
      </c>
      <c r="Q9" s="4">
        <f t="shared" si="3"/>
        <v>1.02428E-2</v>
      </c>
      <c r="R9" s="4">
        <f t="shared" si="10"/>
        <v>-3.4902909999999995E-2</v>
      </c>
      <c r="S9" s="4">
        <f t="shared" si="11"/>
        <v>5.5388510000000002E-2</v>
      </c>
      <c r="U9" s="4">
        <f t="shared" si="4"/>
        <v>6.8605200000000005E-2</v>
      </c>
      <c r="V9" s="4">
        <f t="shared" si="5"/>
        <v>1.01545E-2</v>
      </c>
      <c r="W9" s="4">
        <f t="shared" si="12"/>
        <v>-2.4148100000000002E-2</v>
      </c>
      <c r="X9" s="4">
        <f t="shared" si="13"/>
        <v>4.4457099999999999E-2</v>
      </c>
      <c r="Z9" s="4">
        <f t="shared" si="6"/>
        <v>5.2442280000000001E-2</v>
      </c>
      <c r="AA9" s="4">
        <f t="shared" si="7"/>
        <v>9.6246999999999999E-3</v>
      </c>
      <c r="AB9" s="4">
        <f t="shared" si="14"/>
        <v>-1.659644E-2</v>
      </c>
      <c r="AC9" s="4">
        <f t="shared" si="15"/>
        <v>3.5845840000000004E-2</v>
      </c>
    </row>
    <row r="10" spans="2:29">
      <c r="B10" s="20">
        <v>0.2</v>
      </c>
      <c r="C10" s="21">
        <v>0.54237299999999999</v>
      </c>
      <c r="D10" s="22">
        <v>0.20549999999999999</v>
      </c>
      <c r="E10" s="23">
        <v>1.43E-2</v>
      </c>
      <c r="G10" s="4">
        <v>0.15</v>
      </c>
      <c r="H10" s="4">
        <v>0.70420000000000005</v>
      </c>
      <c r="I10" s="4">
        <v>0.58030000000000004</v>
      </c>
      <c r="K10" s="4">
        <f t="shared" si="0"/>
        <v>0.14471310000000001</v>
      </c>
      <c r="L10" s="4">
        <f t="shared" si="1"/>
        <v>8.2982899999999998E-3</v>
      </c>
      <c r="M10" s="4">
        <f t="shared" si="8"/>
        <v>-6.4058260000000006E-2</v>
      </c>
      <c r="N10" s="4">
        <f t="shared" si="9"/>
        <v>8.0654840000000005E-2</v>
      </c>
      <c r="P10" s="4">
        <f t="shared" si="2"/>
        <v>0.10936226</v>
      </c>
      <c r="Q10" s="4">
        <f t="shared" si="3"/>
        <v>1.346296E-2</v>
      </c>
      <c r="R10" s="4">
        <f t="shared" si="10"/>
        <v>-4.1218169999999998E-2</v>
      </c>
      <c r="S10" s="4">
        <f t="shared" si="11"/>
        <v>6.8144090000000004E-2</v>
      </c>
      <c r="U10" s="4">
        <f t="shared" si="4"/>
        <v>8.3095600000000006E-2</v>
      </c>
      <c r="V10" s="4">
        <f t="shared" si="5"/>
        <v>1.33469E-2</v>
      </c>
      <c r="W10" s="4">
        <f t="shared" si="12"/>
        <v>-2.8200900000000001E-2</v>
      </c>
      <c r="X10" s="4">
        <f t="shared" si="13"/>
        <v>5.4894700000000005E-2</v>
      </c>
      <c r="Z10" s="4">
        <f t="shared" si="6"/>
        <v>6.3518840000000007E-2</v>
      </c>
      <c r="AA10" s="4">
        <f t="shared" si="7"/>
        <v>1.265054E-2</v>
      </c>
      <c r="AB10" s="4">
        <f t="shared" si="14"/>
        <v>-1.9108880000000002E-2</v>
      </c>
      <c r="AC10" s="4">
        <f t="shared" si="15"/>
        <v>4.4409960000000005E-2</v>
      </c>
    </row>
    <row r="11" spans="2:29">
      <c r="B11" s="17">
        <v>0.3</v>
      </c>
      <c r="C11" s="14">
        <v>0.61440700000000004</v>
      </c>
      <c r="D11" s="2">
        <v>0.15529999999999999</v>
      </c>
      <c r="E11" s="10">
        <v>2.3199999999999998E-2</v>
      </c>
      <c r="G11" s="4">
        <v>0.2</v>
      </c>
      <c r="H11" s="4">
        <v>0.8</v>
      </c>
      <c r="I11" s="4">
        <v>0.69550000000000001</v>
      </c>
      <c r="K11" s="4">
        <f t="shared" si="0"/>
        <v>0.16439999999999999</v>
      </c>
      <c r="L11" s="4">
        <f t="shared" si="1"/>
        <v>9.9456500000000003E-3</v>
      </c>
      <c r="M11" s="4">
        <f t="shared" si="8"/>
        <v>-7.2254349999999995E-2</v>
      </c>
      <c r="N11" s="4">
        <f t="shared" si="9"/>
        <v>9.2145649999999996E-2</v>
      </c>
      <c r="P11" s="4">
        <f t="shared" si="2"/>
        <v>0.12424</v>
      </c>
      <c r="Q11" s="4">
        <f t="shared" si="3"/>
        <v>1.61356E-2</v>
      </c>
      <c r="R11" s="4">
        <f t="shared" si="10"/>
        <v>-4.5984400000000002E-2</v>
      </c>
      <c r="S11" s="4">
        <f t="shared" si="11"/>
        <v>7.8255600000000008E-2</v>
      </c>
      <c r="U11" s="4">
        <f t="shared" si="4"/>
        <v>9.4399999999999998E-2</v>
      </c>
      <c r="V11" s="4">
        <f t="shared" si="5"/>
        <v>1.59965E-2</v>
      </c>
      <c r="W11" s="4">
        <f t="shared" si="12"/>
        <v>-3.1203499999999999E-2</v>
      </c>
      <c r="X11" s="4">
        <f t="shared" si="13"/>
        <v>6.3196500000000003E-2</v>
      </c>
      <c r="Z11" s="4">
        <f t="shared" si="6"/>
        <v>7.2160000000000002E-2</v>
      </c>
      <c r="AA11" s="4">
        <f t="shared" si="7"/>
        <v>1.5161900000000001E-2</v>
      </c>
      <c r="AB11" s="4">
        <f t="shared" si="14"/>
        <v>-2.0918100000000002E-2</v>
      </c>
      <c r="AC11" s="4">
        <f t="shared" si="15"/>
        <v>5.12419E-2</v>
      </c>
    </row>
    <row r="12" spans="2:29">
      <c r="B12" s="17">
        <v>0.4</v>
      </c>
      <c r="C12" s="14">
        <v>0.68610199999999999</v>
      </c>
      <c r="D12" s="2">
        <v>0.11799999999999999</v>
      </c>
      <c r="E12" s="10">
        <v>2.3E-2</v>
      </c>
      <c r="G12" s="4">
        <v>0.3</v>
      </c>
      <c r="H12" s="4">
        <v>0.9274</v>
      </c>
      <c r="I12" s="4">
        <v>0.86299999999999999</v>
      </c>
      <c r="K12" s="4">
        <f t="shared" si="0"/>
        <v>0.19058069999999999</v>
      </c>
      <c r="L12" s="4">
        <f t="shared" si="1"/>
        <v>1.23409E-2</v>
      </c>
      <c r="M12" s="4">
        <f t="shared" si="8"/>
        <v>-8.2949449999999994E-2</v>
      </c>
      <c r="N12" s="4">
        <f t="shared" si="9"/>
        <v>0.10763125</v>
      </c>
      <c r="P12" s="4">
        <f t="shared" si="2"/>
        <v>0.14402521999999998</v>
      </c>
      <c r="Q12" s="4">
        <f t="shared" si="3"/>
        <v>2.0021599999999997E-2</v>
      </c>
      <c r="R12" s="4">
        <f t="shared" si="10"/>
        <v>-5.199100999999999E-2</v>
      </c>
      <c r="S12" s="4">
        <f t="shared" si="11"/>
        <v>9.2034209999999991E-2</v>
      </c>
      <c r="U12" s="4">
        <f t="shared" si="4"/>
        <v>0.10943319999999999</v>
      </c>
      <c r="V12" s="4">
        <f t="shared" si="5"/>
        <v>1.9848999999999999E-2</v>
      </c>
      <c r="W12" s="4">
        <f t="shared" si="12"/>
        <v>-3.4867599999999999E-2</v>
      </c>
      <c r="X12" s="4">
        <f t="shared" si="13"/>
        <v>7.4565599999999996E-2</v>
      </c>
      <c r="Z12" s="4">
        <f t="shared" si="6"/>
        <v>8.365148E-2</v>
      </c>
      <c r="AA12" s="4">
        <f t="shared" si="7"/>
        <v>1.8813400000000001E-2</v>
      </c>
      <c r="AB12" s="4">
        <f t="shared" si="14"/>
        <v>-2.3012339999999999E-2</v>
      </c>
      <c r="AC12" s="4">
        <f t="shared" si="15"/>
        <v>6.0639140000000001E-2</v>
      </c>
    </row>
    <row r="13" spans="2:29">
      <c r="B13" s="17">
        <v>0.5</v>
      </c>
      <c r="C13" s="14">
        <v>0.74440700000000004</v>
      </c>
      <c r="D13" s="2">
        <v>9.0200000000000002E-2</v>
      </c>
      <c r="E13" s="10">
        <v>2.18E-2</v>
      </c>
      <c r="G13" s="4">
        <v>0.4</v>
      </c>
      <c r="H13" s="4">
        <v>0.99039999999999995</v>
      </c>
      <c r="I13" s="4">
        <v>0.96299999999999997</v>
      </c>
      <c r="K13" s="4">
        <f t="shared" si="0"/>
        <v>0.20352719999999996</v>
      </c>
      <c r="L13" s="4">
        <f t="shared" si="1"/>
        <v>1.3770899999999999E-2</v>
      </c>
      <c r="M13" s="4">
        <f t="shared" si="8"/>
        <v>-8.7992699999999979E-2</v>
      </c>
      <c r="N13" s="4">
        <f t="shared" si="9"/>
        <v>0.11553449999999998</v>
      </c>
      <c r="P13" s="4">
        <f t="shared" si="2"/>
        <v>0.15380911999999999</v>
      </c>
      <c r="Q13" s="4">
        <f t="shared" si="3"/>
        <v>2.2341599999999996E-2</v>
      </c>
      <c r="R13" s="4">
        <f t="shared" si="10"/>
        <v>-5.4562960000000001E-2</v>
      </c>
      <c r="S13" s="4">
        <f t="shared" si="11"/>
        <v>9.924616E-2</v>
      </c>
      <c r="U13" s="4">
        <f t="shared" si="4"/>
        <v>0.11686719999999999</v>
      </c>
      <c r="V13" s="4">
        <f t="shared" si="5"/>
        <v>2.2148999999999999E-2</v>
      </c>
      <c r="W13" s="4">
        <f t="shared" si="12"/>
        <v>-3.62846E-2</v>
      </c>
      <c r="X13" s="4">
        <f t="shared" si="13"/>
        <v>8.058259999999999E-2</v>
      </c>
      <c r="Z13" s="4">
        <f t="shared" si="6"/>
        <v>8.9334079999999996E-2</v>
      </c>
      <c r="AA13" s="4">
        <f t="shared" si="7"/>
        <v>2.0993399999999999E-2</v>
      </c>
      <c r="AB13" s="4">
        <f t="shared" si="14"/>
        <v>-2.3673639999999999E-2</v>
      </c>
      <c r="AC13" s="4">
        <f t="shared" si="15"/>
        <v>6.566044E-2</v>
      </c>
    </row>
    <row r="14" spans="2:29">
      <c r="B14" s="17">
        <v>0.6</v>
      </c>
      <c r="C14" s="14">
        <v>0.78135600000000005</v>
      </c>
      <c r="D14" s="2">
        <v>6.9599999999999995E-2</v>
      </c>
      <c r="E14" s="10">
        <v>2.07E-2</v>
      </c>
      <c r="G14" s="4">
        <v>0.45</v>
      </c>
      <c r="H14" s="4">
        <v>1</v>
      </c>
      <c r="I14" s="4">
        <v>0.99070000000000003</v>
      </c>
      <c r="K14" s="4">
        <f t="shared" si="0"/>
        <v>0.20549999999999999</v>
      </c>
      <c r="L14" s="4">
        <f t="shared" si="1"/>
        <v>1.4167010000000001E-2</v>
      </c>
      <c r="M14" s="4">
        <f t="shared" si="8"/>
        <v>-8.858299E-2</v>
      </c>
      <c r="N14" s="4">
        <f t="shared" si="9"/>
        <v>0.11691700999999999</v>
      </c>
      <c r="P14" s="4">
        <f t="shared" si="2"/>
        <v>0.15529999999999999</v>
      </c>
      <c r="Q14" s="4">
        <f t="shared" si="3"/>
        <v>2.298424E-2</v>
      </c>
      <c r="R14" s="4">
        <f t="shared" si="10"/>
        <v>-5.4665759999999994E-2</v>
      </c>
      <c r="S14" s="4">
        <f t="shared" si="11"/>
        <v>0.10063424</v>
      </c>
      <c r="U14" s="4">
        <f t="shared" si="4"/>
        <v>0.11799999999999999</v>
      </c>
      <c r="V14" s="4">
        <f t="shared" si="5"/>
        <v>2.27861E-2</v>
      </c>
      <c r="W14" s="4">
        <f t="shared" si="12"/>
        <v>-3.6213899999999993E-2</v>
      </c>
      <c r="X14" s="4">
        <f t="shared" si="13"/>
        <v>8.17861E-2</v>
      </c>
      <c r="Z14" s="4">
        <f t="shared" si="6"/>
        <v>9.0200000000000002E-2</v>
      </c>
      <c r="AA14" s="4">
        <f t="shared" si="7"/>
        <v>2.159726E-2</v>
      </c>
      <c r="AB14" s="4">
        <f t="shared" si="14"/>
        <v>-2.3502740000000001E-2</v>
      </c>
      <c r="AC14" s="4">
        <f t="shared" si="15"/>
        <v>6.6697260000000008E-2</v>
      </c>
    </row>
    <row r="15" spans="2:29">
      <c r="B15" s="17">
        <v>0.7</v>
      </c>
      <c r="C15" s="14">
        <v>0.78339000000000003</v>
      </c>
      <c r="D15" s="2">
        <v>5.4199999999999998E-2</v>
      </c>
      <c r="E15" s="10">
        <v>0.02</v>
      </c>
      <c r="G15" s="4">
        <v>0.5</v>
      </c>
      <c r="H15" s="4">
        <v>0.99239999999999995</v>
      </c>
      <c r="I15" s="4">
        <v>1</v>
      </c>
      <c r="K15" s="4">
        <f t="shared" si="0"/>
        <v>0.20393819999999999</v>
      </c>
      <c r="L15" s="4">
        <f t="shared" si="1"/>
        <v>1.43E-2</v>
      </c>
      <c r="M15" s="4">
        <f t="shared" si="8"/>
        <v>-8.76691E-2</v>
      </c>
      <c r="N15" s="4">
        <f t="shared" si="9"/>
        <v>0.11626909999999999</v>
      </c>
      <c r="P15" s="4">
        <f t="shared" si="2"/>
        <v>0.15411971999999999</v>
      </c>
      <c r="Q15" s="4">
        <f t="shared" si="3"/>
        <v>2.3199999999999998E-2</v>
      </c>
      <c r="R15" s="4">
        <f t="shared" si="10"/>
        <v>-5.3859859999999996E-2</v>
      </c>
      <c r="S15" s="4">
        <f t="shared" si="11"/>
        <v>0.10025985999999999</v>
      </c>
      <c r="U15" s="4">
        <f t="shared" si="4"/>
        <v>0.11710319999999999</v>
      </c>
      <c r="V15" s="4">
        <f t="shared" si="5"/>
        <v>2.3E-2</v>
      </c>
      <c r="W15" s="4">
        <f t="shared" si="12"/>
        <v>-3.5551599999999996E-2</v>
      </c>
      <c r="X15" s="4">
        <f t="shared" si="13"/>
        <v>8.1551600000000002E-2</v>
      </c>
      <c r="Z15" s="4">
        <f t="shared" si="6"/>
        <v>8.9514479999999993E-2</v>
      </c>
      <c r="AA15" s="4">
        <f t="shared" si="7"/>
        <v>2.18E-2</v>
      </c>
      <c r="AB15" s="4">
        <f t="shared" si="14"/>
        <v>-2.2957239999999997E-2</v>
      </c>
      <c r="AC15" s="4">
        <f t="shared" si="15"/>
        <v>6.655723999999999E-2</v>
      </c>
    </row>
    <row r="16" spans="2:29">
      <c r="B16" s="17">
        <v>0.8</v>
      </c>
      <c r="C16" s="14">
        <v>0.73677999999999999</v>
      </c>
      <c r="D16" s="2">
        <v>4.2099999999999999E-2</v>
      </c>
      <c r="E16" s="10">
        <v>1.9699999999999999E-2</v>
      </c>
      <c r="G16" s="4">
        <v>0.6</v>
      </c>
      <c r="H16" s="4">
        <v>0.93059999999999998</v>
      </c>
      <c r="I16" s="4">
        <v>0.97499999999999998</v>
      </c>
      <c r="K16" s="4">
        <f t="shared" si="0"/>
        <v>0.19123829999999997</v>
      </c>
      <c r="L16" s="4">
        <f t="shared" si="1"/>
        <v>1.39425E-2</v>
      </c>
      <c r="M16" s="4">
        <f t="shared" si="8"/>
        <v>-8.167664999999999E-2</v>
      </c>
      <c r="N16" s="4">
        <f t="shared" si="9"/>
        <v>0.10956164999999998</v>
      </c>
      <c r="P16" s="4">
        <f t="shared" si="2"/>
        <v>0.14452218</v>
      </c>
      <c r="Q16" s="4">
        <f t="shared" si="3"/>
        <v>2.2619999999999998E-2</v>
      </c>
      <c r="R16" s="4">
        <f t="shared" si="10"/>
        <v>-4.9641089999999999E-2</v>
      </c>
      <c r="S16" s="4">
        <f t="shared" si="11"/>
        <v>9.4881090000000001E-2</v>
      </c>
      <c r="U16" s="4">
        <f t="shared" si="4"/>
        <v>0.10981079999999999</v>
      </c>
      <c r="V16" s="4">
        <f t="shared" si="5"/>
        <v>2.2425E-2</v>
      </c>
      <c r="W16" s="4">
        <f t="shared" si="12"/>
        <v>-3.2480399999999993E-2</v>
      </c>
      <c r="X16" s="4">
        <f t="shared" si="13"/>
        <v>7.7330399999999994E-2</v>
      </c>
      <c r="Z16" s="4">
        <f t="shared" si="6"/>
        <v>8.3940120000000007E-2</v>
      </c>
      <c r="AA16" s="4">
        <f t="shared" si="7"/>
        <v>2.1255E-2</v>
      </c>
      <c r="AB16" s="4">
        <f t="shared" si="14"/>
        <v>-2.0715060000000004E-2</v>
      </c>
      <c r="AC16" s="4">
        <f t="shared" si="15"/>
        <v>6.322506E-2</v>
      </c>
    </row>
    <row r="17" spans="2:29">
      <c r="B17" s="17">
        <v>0.9</v>
      </c>
      <c r="C17" s="14">
        <v>0.61237299999999995</v>
      </c>
      <c r="D17" s="2">
        <v>3.32E-2</v>
      </c>
      <c r="E17" s="10">
        <v>1.8200000000000001E-2</v>
      </c>
      <c r="G17" s="4">
        <v>0.7</v>
      </c>
      <c r="H17" s="4">
        <v>0.80700000000000005</v>
      </c>
      <c r="I17" s="4">
        <v>0.87770000000000004</v>
      </c>
      <c r="K17" s="4">
        <f t="shared" si="0"/>
        <v>0.1658385</v>
      </c>
      <c r="L17" s="4">
        <f t="shared" si="1"/>
        <v>1.2551110000000001E-2</v>
      </c>
      <c r="M17" s="4">
        <f t="shared" si="8"/>
        <v>-7.0368139999999996E-2</v>
      </c>
      <c r="N17" s="4">
        <f t="shared" si="9"/>
        <v>9.5470360000000004E-2</v>
      </c>
      <c r="P17" s="4">
        <f t="shared" si="2"/>
        <v>0.1253271</v>
      </c>
      <c r="Q17" s="4">
        <f t="shared" si="3"/>
        <v>2.0362639999999998E-2</v>
      </c>
      <c r="R17" s="4">
        <f t="shared" si="10"/>
        <v>-4.2300909999999997E-2</v>
      </c>
      <c r="S17" s="4">
        <f t="shared" si="11"/>
        <v>8.302619E-2</v>
      </c>
      <c r="U17" s="4">
        <f t="shared" si="4"/>
        <v>9.5226000000000005E-2</v>
      </c>
      <c r="V17" s="4">
        <f t="shared" si="5"/>
        <v>2.0187099999999999E-2</v>
      </c>
      <c r="W17" s="4">
        <f t="shared" si="12"/>
        <v>-2.7425900000000003E-2</v>
      </c>
      <c r="X17" s="4">
        <f t="shared" si="13"/>
        <v>6.7800100000000002E-2</v>
      </c>
      <c r="Z17" s="4">
        <f t="shared" si="6"/>
        <v>7.2791400000000006E-2</v>
      </c>
      <c r="AA17" s="4">
        <f t="shared" si="7"/>
        <v>1.9133859999999999E-2</v>
      </c>
      <c r="AB17" s="4">
        <f t="shared" si="14"/>
        <v>-1.7261840000000004E-2</v>
      </c>
      <c r="AC17" s="4">
        <f t="shared" si="15"/>
        <v>5.5529560000000006E-2</v>
      </c>
    </row>
    <row r="18" spans="2:29" ht="15.75" thickBot="1">
      <c r="B18" s="19">
        <v>1</v>
      </c>
      <c r="C18" s="16">
        <v>0</v>
      </c>
      <c r="D18" s="12">
        <v>3.1600000000000003E-2</v>
      </c>
      <c r="E18" s="13">
        <v>1.18E-2</v>
      </c>
      <c r="G18" s="4">
        <v>0.8</v>
      </c>
      <c r="H18" s="4">
        <v>0.622</v>
      </c>
      <c r="I18" s="4">
        <v>0.67600000000000005</v>
      </c>
      <c r="K18" s="4">
        <f t="shared" si="0"/>
        <v>0.12782099999999999</v>
      </c>
      <c r="L18" s="4">
        <f t="shared" si="1"/>
        <v>9.6668000000000014E-3</v>
      </c>
      <c r="M18" s="4">
        <f t="shared" si="8"/>
        <v>-5.4243699999999992E-2</v>
      </c>
      <c r="N18" s="4">
        <f t="shared" si="9"/>
        <v>7.3577299999999998E-2</v>
      </c>
      <c r="P18" s="4">
        <f t="shared" si="2"/>
        <v>9.6596599999999991E-2</v>
      </c>
      <c r="Q18" s="4">
        <f t="shared" si="3"/>
        <v>1.5683200000000001E-2</v>
      </c>
      <c r="R18" s="4">
        <f t="shared" si="10"/>
        <v>-3.2615099999999994E-2</v>
      </c>
      <c r="S18" s="4">
        <f t="shared" si="11"/>
        <v>6.3981499999999997E-2</v>
      </c>
      <c r="U18" s="4">
        <f t="shared" si="4"/>
        <v>7.3395999999999989E-2</v>
      </c>
      <c r="V18" s="4">
        <f t="shared" si="5"/>
        <v>1.5548000000000001E-2</v>
      </c>
      <c r="W18" s="4">
        <f t="shared" si="12"/>
        <v>-2.1149999999999995E-2</v>
      </c>
      <c r="X18" s="4">
        <f t="shared" si="13"/>
        <v>5.2245999999999994E-2</v>
      </c>
      <c r="Z18" s="4">
        <f t="shared" si="6"/>
        <v>5.6104399999999999E-2</v>
      </c>
      <c r="AA18" s="4">
        <f t="shared" si="7"/>
        <v>1.4736800000000001E-2</v>
      </c>
      <c r="AB18" s="4">
        <f t="shared" si="14"/>
        <v>-1.3315399999999998E-2</v>
      </c>
      <c r="AC18" s="4">
        <f t="shared" si="15"/>
        <v>4.2789000000000001E-2</v>
      </c>
    </row>
    <row r="19" spans="2:29">
      <c r="G19" s="4">
        <v>0.9</v>
      </c>
      <c r="H19" s="4">
        <v>0.37540000000000001</v>
      </c>
      <c r="I19" s="4">
        <v>0.36130000000000001</v>
      </c>
      <c r="K19" s="4">
        <f t="shared" si="0"/>
        <v>7.7144699999999997E-2</v>
      </c>
      <c r="L19" s="4">
        <f t="shared" si="1"/>
        <v>5.1665900000000004E-3</v>
      </c>
      <c r="M19" s="4">
        <f t="shared" si="8"/>
        <v>-3.340576E-2</v>
      </c>
      <c r="N19" s="4">
        <f t="shared" si="9"/>
        <v>4.3738939999999997E-2</v>
      </c>
      <c r="P19" s="4">
        <f t="shared" si="2"/>
        <v>5.8299619999999996E-2</v>
      </c>
      <c r="Q19" s="4">
        <f t="shared" si="3"/>
        <v>8.3821599999999996E-3</v>
      </c>
      <c r="R19" s="4">
        <f t="shared" si="10"/>
        <v>-2.0767649999999999E-2</v>
      </c>
      <c r="S19" s="4">
        <f t="shared" si="11"/>
        <v>3.7531969999999998E-2</v>
      </c>
      <c r="U19" s="4">
        <f t="shared" si="4"/>
        <v>4.4297200000000002E-2</v>
      </c>
      <c r="V19" s="4">
        <f t="shared" si="5"/>
        <v>8.3099000000000003E-3</v>
      </c>
      <c r="W19" s="4">
        <f t="shared" si="12"/>
        <v>-1.3838700000000001E-2</v>
      </c>
      <c r="X19" s="4">
        <f t="shared" si="13"/>
        <v>3.0458499999999999E-2</v>
      </c>
      <c r="Z19" s="4">
        <f t="shared" si="6"/>
        <v>3.3861080000000002E-2</v>
      </c>
      <c r="AA19" s="4">
        <f t="shared" si="7"/>
        <v>7.8763400000000008E-3</v>
      </c>
      <c r="AB19" s="4">
        <f t="shared" si="14"/>
        <v>-9.0542000000000001E-3</v>
      </c>
      <c r="AC19" s="4">
        <f t="shared" si="15"/>
        <v>2.4806880000000003E-2</v>
      </c>
    </row>
    <row r="20" spans="2:29">
      <c r="G20" s="4">
        <v>0.95</v>
      </c>
      <c r="H20" s="4">
        <v>0.2286</v>
      </c>
      <c r="I20" s="4">
        <v>0.17849999999999999</v>
      </c>
      <c r="K20" s="4">
        <f t="shared" si="0"/>
        <v>4.69773E-2</v>
      </c>
      <c r="L20" s="4">
        <f t="shared" si="1"/>
        <v>2.5525499999999998E-3</v>
      </c>
      <c r="M20" s="4">
        <f t="shared" si="8"/>
        <v>-2.0936099999999999E-2</v>
      </c>
      <c r="N20" s="4">
        <f t="shared" si="9"/>
        <v>2.60412E-2</v>
      </c>
      <c r="P20" s="4">
        <f t="shared" si="2"/>
        <v>3.5501579999999998E-2</v>
      </c>
      <c r="Q20" s="4">
        <f t="shared" si="3"/>
        <v>4.1411999999999994E-3</v>
      </c>
      <c r="R20" s="4">
        <f t="shared" si="10"/>
        <v>-1.360959E-2</v>
      </c>
      <c r="S20" s="4">
        <f t="shared" si="11"/>
        <v>2.189199E-2</v>
      </c>
      <c r="U20" s="4">
        <f t="shared" si="4"/>
        <v>2.6974799999999997E-2</v>
      </c>
      <c r="V20" s="4">
        <f t="shared" si="5"/>
        <v>4.1054999999999998E-3</v>
      </c>
      <c r="W20" s="4">
        <f t="shared" si="12"/>
        <v>-9.3818999999999986E-3</v>
      </c>
      <c r="X20" s="4">
        <f t="shared" si="13"/>
        <v>1.7592899999999998E-2</v>
      </c>
      <c r="Z20" s="4">
        <f t="shared" si="6"/>
        <v>2.0619720000000001E-2</v>
      </c>
      <c r="AA20" s="4">
        <f t="shared" si="7"/>
        <v>3.8912999999999999E-3</v>
      </c>
      <c r="AB20" s="4">
        <f t="shared" si="14"/>
        <v>-6.4185600000000002E-3</v>
      </c>
      <c r="AC20" s="4">
        <f t="shared" si="15"/>
        <v>1.4201160000000001E-2</v>
      </c>
    </row>
    <row r="21" spans="2:29">
      <c r="G21" s="4">
        <v>1</v>
      </c>
      <c r="H21" s="4">
        <v>6.6600000000000006E-2</v>
      </c>
      <c r="I21" s="4">
        <v>0</v>
      </c>
      <c r="K21" s="4">
        <f t="shared" si="0"/>
        <v>1.36863E-2</v>
      </c>
      <c r="L21" s="4">
        <f t="shared" si="1"/>
        <v>0</v>
      </c>
      <c r="M21" s="4">
        <f t="shared" si="8"/>
        <v>-6.8431500000000001E-3</v>
      </c>
      <c r="N21" s="4">
        <f t="shared" si="9"/>
        <v>6.8431500000000001E-3</v>
      </c>
      <c r="P21" s="4">
        <f t="shared" si="2"/>
        <v>1.034298E-2</v>
      </c>
      <c r="Q21" s="4">
        <f t="shared" si="3"/>
        <v>0</v>
      </c>
      <c r="R21" s="4">
        <f t="shared" si="10"/>
        <v>-5.1714899999999999E-3</v>
      </c>
      <c r="S21" s="4">
        <f t="shared" si="11"/>
        <v>5.1714899999999999E-3</v>
      </c>
      <c r="U21" s="4">
        <f t="shared" si="4"/>
        <v>7.8588000000000009E-3</v>
      </c>
      <c r="V21" s="4">
        <f t="shared" si="5"/>
        <v>0</v>
      </c>
      <c r="W21" s="4">
        <f t="shared" si="12"/>
        <v>-3.9294000000000004E-3</v>
      </c>
      <c r="X21" s="4">
        <f t="shared" si="13"/>
        <v>3.9294000000000004E-3</v>
      </c>
      <c r="Z21" s="4">
        <f t="shared" si="6"/>
        <v>6.0073200000000009E-3</v>
      </c>
      <c r="AA21" s="4">
        <f t="shared" si="7"/>
        <v>0</v>
      </c>
      <c r="AB21" s="4">
        <f t="shared" si="14"/>
        <v>-3.0036600000000004E-3</v>
      </c>
      <c r="AC21" s="4">
        <f t="shared" si="15"/>
        <v>3.0036600000000004E-3</v>
      </c>
    </row>
    <row r="22" spans="2:29" ht="14.45" customHeight="1"/>
    <row r="23" spans="2:29" ht="15.75">
      <c r="F23" s="88" t="s">
        <v>100</v>
      </c>
      <c r="G23" s="88"/>
      <c r="H23" s="88"/>
      <c r="I23" s="88"/>
      <c r="K23" s="88" t="s">
        <v>101</v>
      </c>
      <c r="L23" s="88"/>
      <c r="M23" s="88"/>
      <c r="N23" s="88"/>
      <c r="P23" s="88" t="s">
        <v>102</v>
      </c>
      <c r="Q23" s="88"/>
      <c r="R23" s="88"/>
      <c r="S23" s="88"/>
      <c r="U23" s="88" t="s">
        <v>103</v>
      </c>
      <c r="V23" s="88"/>
      <c r="W23" s="88"/>
      <c r="X23" s="88"/>
      <c r="Z23" s="88" t="s">
        <v>104</v>
      </c>
      <c r="AA23" s="88"/>
      <c r="AB23" s="88"/>
      <c r="AC23" s="88"/>
    </row>
    <row r="24" spans="2:29">
      <c r="F24" s="50" t="s">
        <v>95</v>
      </c>
      <c r="G24" s="50" t="s">
        <v>96</v>
      </c>
      <c r="H24" s="50" t="s">
        <v>97</v>
      </c>
      <c r="I24" s="50" t="s">
        <v>98</v>
      </c>
      <c r="K24" s="50" t="s">
        <v>95</v>
      </c>
      <c r="L24" s="50" t="s">
        <v>96</v>
      </c>
      <c r="M24" s="50" t="s">
        <v>97</v>
      </c>
      <c r="N24" s="50" t="s">
        <v>98</v>
      </c>
      <c r="P24" s="50" t="s">
        <v>95</v>
      </c>
      <c r="Q24" s="50" t="s">
        <v>96</v>
      </c>
      <c r="R24" s="50" t="s">
        <v>97</v>
      </c>
      <c r="S24" s="50" t="s">
        <v>98</v>
      </c>
      <c r="U24" s="50" t="s">
        <v>95</v>
      </c>
      <c r="V24" s="50" t="s">
        <v>96</v>
      </c>
      <c r="W24" s="50" t="s">
        <v>97</v>
      </c>
      <c r="X24" s="50" t="s">
        <v>98</v>
      </c>
      <c r="Z24" s="50" t="s">
        <v>95</v>
      </c>
      <c r="AA24" s="50" t="s">
        <v>96</v>
      </c>
      <c r="AB24" s="50" t="s">
        <v>97</v>
      </c>
      <c r="AC24" s="50" t="s">
        <v>98</v>
      </c>
    </row>
    <row r="25" spans="2:29">
      <c r="F25" s="4">
        <f t="shared" ref="F25:F42" si="16">$D$14*H4</f>
        <v>0</v>
      </c>
      <c r="G25" s="4">
        <f t="shared" ref="G25:G42" si="17">$E$14*I4</f>
        <v>0</v>
      </c>
      <c r="H25" s="4">
        <f>G25+0.5*F25</f>
        <v>0</v>
      </c>
      <c r="I25" s="4">
        <f>G25-0.5*F25</f>
        <v>0</v>
      </c>
      <c r="K25" s="4">
        <f t="shared" ref="K25:K42" si="18">$D$15*H4</f>
        <v>0</v>
      </c>
      <c r="L25" s="4">
        <f t="shared" ref="L25:L42" si="19">$E$15*I4</f>
        <v>0</v>
      </c>
      <c r="M25" s="4">
        <f>L25+0.5*K25</f>
        <v>0</v>
      </c>
      <c r="N25" s="4">
        <f>L25-0.5*K25</f>
        <v>0</v>
      </c>
      <c r="P25" s="4">
        <f t="shared" ref="P25:P42" si="20">$D$16*H4</f>
        <v>0</v>
      </c>
      <c r="Q25" s="4">
        <f t="shared" ref="Q25:Q42" si="21">$E$16*I4</f>
        <v>0</v>
      </c>
      <c r="R25" s="4">
        <f>Q25+0.5*P25</f>
        <v>0</v>
      </c>
      <c r="S25" s="4">
        <f>Q25-0.5*P25</f>
        <v>0</v>
      </c>
      <c r="U25" s="4">
        <f t="shared" ref="U25:U42" si="22">$D$17*H4</f>
        <v>0</v>
      </c>
      <c r="V25" s="4">
        <f t="shared" ref="V25:V42" si="23">$E$17*I4</f>
        <v>0</v>
      </c>
      <c r="W25" s="4">
        <f>V25+0.5*U25</f>
        <v>0</v>
      </c>
      <c r="X25" s="4">
        <f>V25-0.5*U25</f>
        <v>0</v>
      </c>
      <c r="Z25" s="4">
        <f t="shared" ref="Z25:Z42" si="24">$D$18*H4</f>
        <v>0</v>
      </c>
      <c r="AA25" s="4">
        <f t="shared" ref="AA25:AA42" si="25">$E$18*I4</f>
        <v>0</v>
      </c>
      <c r="AB25" s="4">
        <f>AA25+0.5*Z25</f>
        <v>0</v>
      </c>
      <c r="AC25" s="4">
        <f>AA25-0.5*Z25</f>
        <v>0</v>
      </c>
    </row>
    <row r="26" spans="2:29">
      <c r="F26" s="4">
        <f t="shared" si="16"/>
        <v>1.453248E-2</v>
      </c>
      <c r="G26" s="4">
        <f t="shared" si="17"/>
        <v>1.8112499999999999E-3</v>
      </c>
      <c r="H26" s="4">
        <f t="shared" ref="H26:H42" si="26">G26-0.5*F26</f>
        <v>-5.4549899999999998E-3</v>
      </c>
      <c r="I26" s="4">
        <f t="shared" ref="I26:I42" si="27">G26+0.5*F26</f>
        <v>9.0774900000000006E-3</v>
      </c>
      <c r="K26" s="4">
        <f t="shared" si="18"/>
        <v>1.1316960000000001E-2</v>
      </c>
      <c r="L26" s="4">
        <f t="shared" si="19"/>
        <v>1.7499999999999998E-3</v>
      </c>
      <c r="M26" s="4">
        <f t="shared" ref="M26:M42" si="28">L26-0.5*K26</f>
        <v>-3.9084800000000006E-3</v>
      </c>
      <c r="N26" s="4">
        <f t="shared" ref="N26:N42" si="29">L26+0.5*K26</f>
        <v>7.4084800000000003E-3</v>
      </c>
      <c r="P26" s="4">
        <f t="shared" si="20"/>
        <v>8.7904799999999998E-3</v>
      </c>
      <c r="Q26" s="4">
        <f t="shared" si="21"/>
        <v>1.7237499999999998E-3</v>
      </c>
      <c r="R26" s="4">
        <f t="shared" ref="R26:R42" si="30">Q26-0.5*P26</f>
        <v>-2.6714900000000003E-3</v>
      </c>
      <c r="S26" s="4">
        <f t="shared" ref="S26:S42" si="31">Q26+0.5*P26</f>
        <v>6.1189899999999995E-3</v>
      </c>
      <c r="U26" s="4">
        <f t="shared" si="22"/>
        <v>6.9321600000000006E-3</v>
      </c>
      <c r="V26" s="4">
        <f t="shared" si="23"/>
        <v>1.5924999999999999E-3</v>
      </c>
      <c r="W26" s="4">
        <f t="shared" ref="W26:W42" si="32">V26-0.5*U26</f>
        <v>-1.8735800000000003E-3</v>
      </c>
      <c r="X26" s="4">
        <f t="shared" ref="X26:X42" si="33">V26+0.5*U26</f>
        <v>5.05858E-3</v>
      </c>
      <c r="Z26" s="4">
        <f t="shared" si="24"/>
        <v>6.598080000000001E-3</v>
      </c>
      <c r="AA26" s="4">
        <f t="shared" si="25"/>
        <v>1.0325E-3</v>
      </c>
      <c r="AB26" s="4">
        <f t="shared" ref="AB26:AB42" si="34">AA26-0.5*Z26</f>
        <v>-2.2665400000000005E-3</v>
      </c>
      <c r="AC26" s="4">
        <f t="shared" ref="AC26:AC42" si="35">AA26+0.5*Z26</f>
        <v>4.33154E-3</v>
      </c>
    </row>
    <row r="27" spans="2:29">
      <c r="F27" s="4">
        <f t="shared" si="16"/>
        <v>2.040672E-2</v>
      </c>
      <c r="G27" s="4">
        <f t="shared" si="17"/>
        <v>3.1670999999999999E-3</v>
      </c>
      <c r="H27" s="4">
        <f t="shared" si="26"/>
        <v>-7.0362599999999999E-3</v>
      </c>
      <c r="I27" s="4">
        <f t="shared" si="27"/>
        <v>1.3370460000000001E-2</v>
      </c>
      <c r="K27" s="4">
        <f t="shared" si="18"/>
        <v>1.589144E-2</v>
      </c>
      <c r="L27" s="4">
        <f t="shared" si="19"/>
        <v>3.0600000000000002E-3</v>
      </c>
      <c r="M27" s="4">
        <f t="shared" si="28"/>
        <v>-4.8857199999999996E-3</v>
      </c>
      <c r="N27" s="4">
        <f t="shared" si="29"/>
        <v>1.100572E-2</v>
      </c>
      <c r="P27" s="4">
        <f t="shared" si="20"/>
        <v>1.2343720000000001E-2</v>
      </c>
      <c r="Q27" s="4">
        <f t="shared" si="21"/>
        <v>3.0140999999999996E-3</v>
      </c>
      <c r="R27" s="4">
        <f t="shared" si="30"/>
        <v>-3.1577600000000008E-3</v>
      </c>
      <c r="S27" s="4">
        <f t="shared" si="31"/>
        <v>9.18596E-3</v>
      </c>
      <c r="U27" s="4">
        <f t="shared" si="22"/>
        <v>9.7342399999999999E-3</v>
      </c>
      <c r="V27" s="4">
        <f t="shared" si="23"/>
        <v>2.7845999999999999E-3</v>
      </c>
      <c r="W27" s="4">
        <f t="shared" si="32"/>
        <v>-2.08252E-3</v>
      </c>
      <c r="X27" s="4">
        <f t="shared" si="33"/>
        <v>7.6517199999999999E-3</v>
      </c>
      <c r="Z27" s="4">
        <f t="shared" si="24"/>
        <v>9.2651200000000017E-3</v>
      </c>
      <c r="AA27" s="4">
        <f t="shared" si="25"/>
        <v>1.8054E-3</v>
      </c>
      <c r="AB27" s="4">
        <f t="shared" si="34"/>
        <v>-2.8271600000000009E-3</v>
      </c>
      <c r="AC27" s="4">
        <f t="shared" si="35"/>
        <v>6.4379600000000013E-3</v>
      </c>
    </row>
    <row r="28" spans="2:29">
      <c r="F28" s="4">
        <f t="shared" si="16"/>
        <v>2.8758719999999998E-2</v>
      </c>
      <c r="G28" s="4">
        <f t="shared" si="17"/>
        <v>5.4337500000000002E-3</v>
      </c>
      <c r="H28" s="4">
        <f t="shared" si="26"/>
        <v>-8.9456099999999997E-3</v>
      </c>
      <c r="I28" s="4">
        <f t="shared" si="27"/>
        <v>1.9813109999999998E-2</v>
      </c>
      <c r="K28" s="4">
        <f t="shared" si="18"/>
        <v>2.2395439999999999E-2</v>
      </c>
      <c r="L28" s="4">
        <f t="shared" si="19"/>
        <v>5.2500000000000003E-3</v>
      </c>
      <c r="M28" s="4">
        <f t="shared" si="28"/>
        <v>-5.9477199999999992E-3</v>
      </c>
      <c r="N28" s="4">
        <f t="shared" si="29"/>
        <v>1.6447719999999999E-2</v>
      </c>
      <c r="P28" s="4">
        <f t="shared" si="20"/>
        <v>1.739572E-2</v>
      </c>
      <c r="Q28" s="4">
        <f t="shared" si="21"/>
        <v>5.1712499999999996E-3</v>
      </c>
      <c r="R28" s="4">
        <f t="shared" si="30"/>
        <v>-3.5266100000000003E-3</v>
      </c>
      <c r="S28" s="4">
        <f t="shared" si="31"/>
        <v>1.386911E-2</v>
      </c>
      <c r="U28" s="4">
        <f t="shared" si="22"/>
        <v>1.3718240000000001E-2</v>
      </c>
      <c r="V28" s="4">
        <f t="shared" si="23"/>
        <v>4.7775000000000005E-3</v>
      </c>
      <c r="W28" s="4">
        <f t="shared" si="32"/>
        <v>-2.0816200000000002E-3</v>
      </c>
      <c r="X28" s="4">
        <f t="shared" si="33"/>
        <v>1.163662E-2</v>
      </c>
      <c r="Z28" s="4">
        <f t="shared" si="24"/>
        <v>1.3057120000000002E-2</v>
      </c>
      <c r="AA28" s="4">
        <f t="shared" si="25"/>
        <v>3.0975E-3</v>
      </c>
      <c r="AB28" s="4">
        <f t="shared" si="34"/>
        <v>-3.431060000000001E-3</v>
      </c>
      <c r="AC28" s="4">
        <f t="shared" si="35"/>
        <v>9.6260600000000005E-3</v>
      </c>
    </row>
    <row r="29" spans="2:29">
      <c r="F29" s="4">
        <f t="shared" si="16"/>
        <v>3.5147999999999999E-2</v>
      </c>
      <c r="G29" s="4">
        <f t="shared" si="17"/>
        <v>7.4209499999999999E-3</v>
      </c>
      <c r="H29" s="4">
        <f t="shared" si="26"/>
        <v>-1.015305E-2</v>
      </c>
      <c r="I29" s="4">
        <f t="shared" si="27"/>
        <v>2.4994949999999998E-2</v>
      </c>
      <c r="K29" s="4">
        <f t="shared" si="18"/>
        <v>2.7370999999999999E-2</v>
      </c>
      <c r="L29" s="4">
        <f t="shared" si="19"/>
        <v>7.1700000000000002E-3</v>
      </c>
      <c r="M29" s="4">
        <f t="shared" si="28"/>
        <v>-6.5154999999999996E-3</v>
      </c>
      <c r="N29" s="4">
        <f t="shared" si="29"/>
        <v>2.0855499999999999E-2</v>
      </c>
      <c r="P29" s="4">
        <f t="shared" si="20"/>
        <v>2.1260499999999998E-2</v>
      </c>
      <c r="Q29" s="4">
        <f t="shared" si="21"/>
        <v>7.0624499999999996E-3</v>
      </c>
      <c r="R29" s="4">
        <f t="shared" si="30"/>
        <v>-3.5677999999999994E-3</v>
      </c>
      <c r="S29" s="4">
        <f t="shared" si="31"/>
        <v>1.7692699999999999E-2</v>
      </c>
      <c r="U29" s="4">
        <f t="shared" si="22"/>
        <v>1.6766E-2</v>
      </c>
      <c r="V29" s="4">
        <f t="shared" si="23"/>
        <v>6.5247000000000005E-3</v>
      </c>
      <c r="W29" s="4">
        <f t="shared" si="32"/>
        <v>-1.8582999999999994E-3</v>
      </c>
      <c r="X29" s="4">
        <f t="shared" si="33"/>
        <v>1.4907699999999999E-2</v>
      </c>
      <c r="Z29" s="4">
        <f t="shared" si="24"/>
        <v>1.5958000000000003E-2</v>
      </c>
      <c r="AA29" s="4">
        <f t="shared" si="25"/>
        <v>4.2302999999999993E-3</v>
      </c>
      <c r="AB29" s="4">
        <f t="shared" si="34"/>
        <v>-3.7487000000000024E-3</v>
      </c>
      <c r="AC29" s="4">
        <f t="shared" si="35"/>
        <v>1.2209300000000001E-2</v>
      </c>
    </row>
    <row r="30" spans="2:29">
      <c r="F30" s="4">
        <f t="shared" si="16"/>
        <v>4.0465439999999998E-2</v>
      </c>
      <c r="G30" s="4">
        <f t="shared" si="17"/>
        <v>9.1390499999999993E-3</v>
      </c>
      <c r="H30" s="4">
        <f t="shared" si="26"/>
        <v>-1.109367E-2</v>
      </c>
      <c r="I30" s="4">
        <f t="shared" si="27"/>
        <v>2.9371769999999998E-2</v>
      </c>
      <c r="K30" s="4">
        <f t="shared" si="18"/>
        <v>3.1511879999999999E-2</v>
      </c>
      <c r="L30" s="4">
        <f t="shared" si="19"/>
        <v>8.830000000000001E-3</v>
      </c>
      <c r="M30" s="4">
        <f t="shared" si="28"/>
        <v>-6.9259399999999985E-3</v>
      </c>
      <c r="N30" s="4">
        <f t="shared" si="29"/>
        <v>2.4585940000000001E-2</v>
      </c>
      <c r="P30" s="4">
        <f t="shared" si="20"/>
        <v>2.4476939999999999E-2</v>
      </c>
      <c r="Q30" s="4">
        <f t="shared" si="21"/>
        <v>8.6975500000000001E-3</v>
      </c>
      <c r="R30" s="4">
        <f t="shared" si="30"/>
        <v>-3.5409199999999995E-3</v>
      </c>
      <c r="S30" s="4">
        <f t="shared" si="31"/>
        <v>2.093602E-2</v>
      </c>
      <c r="U30" s="4">
        <f t="shared" si="22"/>
        <v>1.930248E-2</v>
      </c>
      <c r="V30" s="4">
        <f t="shared" si="23"/>
        <v>8.0353000000000004E-3</v>
      </c>
      <c r="W30" s="4">
        <f t="shared" si="32"/>
        <v>-1.6159399999999997E-3</v>
      </c>
      <c r="X30" s="4">
        <f t="shared" si="33"/>
        <v>1.7686540000000001E-2</v>
      </c>
      <c r="Z30" s="4">
        <f t="shared" si="24"/>
        <v>1.8372240000000001E-2</v>
      </c>
      <c r="AA30" s="4">
        <f t="shared" si="25"/>
        <v>5.2097000000000003E-3</v>
      </c>
      <c r="AB30" s="4">
        <f t="shared" si="34"/>
        <v>-3.9764200000000005E-3</v>
      </c>
      <c r="AC30" s="4">
        <f t="shared" si="35"/>
        <v>1.439582E-2</v>
      </c>
    </row>
    <row r="31" spans="2:29">
      <c r="F31" s="4">
        <f t="shared" si="16"/>
        <v>4.9012319999999998E-2</v>
      </c>
      <c r="G31" s="4">
        <f t="shared" si="17"/>
        <v>1.2012210000000001E-2</v>
      </c>
      <c r="H31" s="4">
        <f t="shared" si="26"/>
        <v>-1.2493949999999998E-2</v>
      </c>
      <c r="I31" s="4">
        <f t="shared" si="27"/>
        <v>3.6518370000000001E-2</v>
      </c>
      <c r="K31" s="4">
        <f t="shared" si="18"/>
        <v>3.8167640000000003E-2</v>
      </c>
      <c r="L31" s="4">
        <f t="shared" si="19"/>
        <v>1.1606000000000002E-2</v>
      </c>
      <c r="M31" s="4">
        <f t="shared" si="28"/>
        <v>-7.4778199999999996E-3</v>
      </c>
      <c r="N31" s="4">
        <f t="shared" si="29"/>
        <v>3.0689820000000003E-2</v>
      </c>
      <c r="P31" s="4">
        <f t="shared" si="20"/>
        <v>2.9646820000000001E-2</v>
      </c>
      <c r="Q31" s="4">
        <f t="shared" si="21"/>
        <v>1.143191E-2</v>
      </c>
      <c r="R31" s="4">
        <f t="shared" si="30"/>
        <v>-3.3915000000000004E-3</v>
      </c>
      <c r="S31" s="4">
        <f t="shared" si="31"/>
        <v>2.6255319999999999E-2</v>
      </c>
      <c r="U31" s="4">
        <f t="shared" si="22"/>
        <v>2.3379440000000001E-2</v>
      </c>
      <c r="V31" s="4">
        <f t="shared" si="23"/>
        <v>1.0561460000000002E-2</v>
      </c>
      <c r="W31" s="4">
        <f t="shared" si="32"/>
        <v>-1.128259999999999E-3</v>
      </c>
      <c r="X31" s="4">
        <f t="shared" si="33"/>
        <v>2.2251180000000002E-2</v>
      </c>
      <c r="Z31" s="4">
        <f t="shared" si="24"/>
        <v>2.2252720000000004E-2</v>
      </c>
      <c r="AA31" s="4">
        <f t="shared" si="25"/>
        <v>6.8475400000000001E-3</v>
      </c>
      <c r="AB31" s="4">
        <f t="shared" si="34"/>
        <v>-4.2788200000000018E-3</v>
      </c>
      <c r="AC31" s="4">
        <f t="shared" si="35"/>
        <v>1.7973900000000001E-2</v>
      </c>
    </row>
    <row r="32" spans="2:29">
      <c r="F32" s="4">
        <f t="shared" si="16"/>
        <v>5.568E-2</v>
      </c>
      <c r="G32" s="4">
        <f t="shared" si="17"/>
        <v>1.4396849999999999E-2</v>
      </c>
      <c r="H32" s="4">
        <f t="shared" si="26"/>
        <v>-1.3443150000000001E-2</v>
      </c>
      <c r="I32" s="4">
        <f t="shared" si="27"/>
        <v>4.2236849999999999E-2</v>
      </c>
      <c r="K32" s="4">
        <f t="shared" si="18"/>
        <v>4.3360000000000003E-2</v>
      </c>
      <c r="L32" s="4">
        <f t="shared" si="19"/>
        <v>1.391E-2</v>
      </c>
      <c r="M32" s="4">
        <f t="shared" si="28"/>
        <v>-7.7700000000000009E-3</v>
      </c>
      <c r="N32" s="4">
        <f t="shared" si="29"/>
        <v>3.5590000000000004E-2</v>
      </c>
      <c r="P32" s="4">
        <f t="shared" si="20"/>
        <v>3.3680000000000002E-2</v>
      </c>
      <c r="Q32" s="4">
        <f t="shared" si="21"/>
        <v>1.3701349999999999E-2</v>
      </c>
      <c r="R32" s="4">
        <f t="shared" si="30"/>
        <v>-3.1386500000000015E-3</v>
      </c>
      <c r="S32" s="4">
        <f t="shared" si="31"/>
        <v>3.0541350000000002E-2</v>
      </c>
      <c r="U32" s="4">
        <f t="shared" si="22"/>
        <v>2.656E-2</v>
      </c>
      <c r="V32" s="4">
        <f t="shared" si="23"/>
        <v>1.26581E-2</v>
      </c>
      <c r="W32" s="4">
        <f t="shared" si="32"/>
        <v>-6.2189999999999988E-4</v>
      </c>
      <c r="X32" s="4">
        <f t="shared" si="33"/>
        <v>2.5938099999999999E-2</v>
      </c>
      <c r="Z32" s="4">
        <f t="shared" si="24"/>
        <v>2.5280000000000004E-2</v>
      </c>
      <c r="AA32" s="4">
        <f t="shared" si="25"/>
        <v>8.2068999999999996E-3</v>
      </c>
      <c r="AB32" s="4">
        <f t="shared" si="34"/>
        <v>-4.4331000000000023E-3</v>
      </c>
      <c r="AC32" s="4">
        <f t="shared" si="35"/>
        <v>2.0846900000000002E-2</v>
      </c>
    </row>
    <row r="33" spans="6:29">
      <c r="F33" s="4">
        <f t="shared" si="16"/>
        <v>6.454704E-2</v>
      </c>
      <c r="G33" s="4">
        <f t="shared" si="17"/>
        <v>1.7864100000000001E-2</v>
      </c>
      <c r="H33" s="4">
        <f t="shared" si="26"/>
        <v>-1.4409419999999999E-2</v>
      </c>
      <c r="I33" s="4">
        <f t="shared" si="27"/>
        <v>5.0137620000000001E-2</v>
      </c>
      <c r="K33" s="4">
        <f t="shared" si="18"/>
        <v>5.0265079999999997E-2</v>
      </c>
      <c r="L33" s="4">
        <f t="shared" si="19"/>
        <v>1.7260000000000001E-2</v>
      </c>
      <c r="M33" s="4">
        <f t="shared" si="28"/>
        <v>-7.8725399999999973E-3</v>
      </c>
      <c r="N33" s="4">
        <f t="shared" si="29"/>
        <v>4.2392539999999999E-2</v>
      </c>
      <c r="P33" s="4">
        <f t="shared" si="20"/>
        <v>3.9043540000000002E-2</v>
      </c>
      <c r="Q33" s="4">
        <f t="shared" si="21"/>
        <v>1.7001099999999998E-2</v>
      </c>
      <c r="R33" s="4">
        <f t="shared" si="30"/>
        <v>-2.5206700000000026E-3</v>
      </c>
      <c r="S33" s="4">
        <f t="shared" si="31"/>
        <v>3.6522869999999999E-2</v>
      </c>
      <c r="U33" s="4">
        <f t="shared" si="22"/>
        <v>3.078968E-2</v>
      </c>
      <c r="V33" s="4">
        <f t="shared" si="23"/>
        <v>1.5706600000000001E-2</v>
      </c>
      <c r="W33" s="4">
        <f t="shared" si="32"/>
        <v>3.117600000000012E-4</v>
      </c>
      <c r="X33" s="4">
        <f t="shared" si="33"/>
        <v>3.1101440000000001E-2</v>
      </c>
      <c r="Z33" s="4">
        <f t="shared" si="24"/>
        <v>2.9305840000000003E-2</v>
      </c>
      <c r="AA33" s="4">
        <f t="shared" si="25"/>
        <v>1.01834E-2</v>
      </c>
      <c r="AB33" s="4">
        <f t="shared" si="34"/>
        <v>-4.4695200000000011E-3</v>
      </c>
      <c r="AC33" s="4">
        <f t="shared" si="35"/>
        <v>2.4836320000000002E-2</v>
      </c>
    </row>
    <row r="34" spans="6:29">
      <c r="F34" s="4">
        <f t="shared" si="16"/>
        <v>6.8931839999999994E-2</v>
      </c>
      <c r="G34" s="4">
        <f t="shared" si="17"/>
        <v>1.99341E-2</v>
      </c>
      <c r="H34" s="4">
        <f t="shared" si="26"/>
        <v>-1.4531819999999997E-2</v>
      </c>
      <c r="I34" s="4">
        <f t="shared" si="27"/>
        <v>5.4400019999999993E-2</v>
      </c>
      <c r="K34" s="4">
        <f t="shared" si="18"/>
        <v>5.3679679999999994E-2</v>
      </c>
      <c r="L34" s="4">
        <f t="shared" si="19"/>
        <v>1.9259999999999999E-2</v>
      </c>
      <c r="M34" s="4">
        <f t="shared" si="28"/>
        <v>-7.5798399999999974E-3</v>
      </c>
      <c r="N34" s="4">
        <f t="shared" si="29"/>
        <v>4.6099839999999996E-2</v>
      </c>
      <c r="P34" s="4">
        <f t="shared" si="20"/>
        <v>4.1695839999999998E-2</v>
      </c>
      <c r="Q34" s="4">
        <f t="shared" si="21"/>
        <v>1.8971099999999998E-2</v>
      </c>
      <c r="R34" s="4">
        <f t="shared" si="30"/>
        <v>-1.8768200000000013E-3</v>
      </c>
      <c r="S34" s="4">
        <f t="shared" si="31"/>
        <v>3.9819019999999997E-2</v>
      </c>
      <c r="U34" s="4">
        <f t="shared" si="22"/>
        <v>3.2881279999999999E-2</v>
      </c>
      <c r="V34" s="4">
        <f t="shared" si="23"/>
        <v>1.75266E-2</v>
      </c>
      <c r="W34" s="4">
        <f t="shared" si="32"/>
        <v>1.0859600000000004E-3</v>
      </c>
      <c r="X34" s="4">
        <f t="shared" si="33"/>
        <v>3.3967239999999996E-2</v>
      </c>
      <c r="Z34" s="4">
        <f t="shared" si="24"/>
        <v>3.1296640000000001E-2</v>
      </c>
      <c r="AA34" s="4">
        <f t="shared" si="25"/>
        <v>1.1363399999999999E-2</v>
      </c>
      <c r="AB34" s="4">
        <f t="shared" si="34"/>
        <v>-4.2849200000000011E-3</v>
      </c>
      <c r="AC34" s="4">
        <f t="shared" si="35"/>
        <v>2.7011719999999999E-2</v>
      </c>
    </row>
    <row r="35" spans="6:29">
      <c r="F35" s="4">
        <f t="shared" si="16"/>
        <v>6.9599999999999995E-2</v>
      </c>
      <c r="G35" s="4">
        <f t="shared" si="17"/>
        <v>2.050749E-2</v>
      </c>
      <c r="H35" s="4">
        <f t="shared" si="26"/>
        <v>-1.4292509999999998E-2</v>
      </c>
      <c r="I35" s="4">
        <f t="shared" si="27"/>
        <v>5.5307490000000001E-2</v>
      </c>
      <c r="K35" s="4">
        <f t="shared" si="18"/>
        <v>5.4199999999999998E-2</v>
      </c>
      <c r="L35" s="4">
        <f t="shared" si="19"/>
        <v>1.9814000000000002E-2</v>
      </c>
      <c r="M35" s="4">
        <f t="shared" si="28"/>
        <v>-7.2859999999999973E-3</v>
      </c>
      <c r="N35" s="4">
        <f t="shared" si="29"/>
        <v>4.6913999999999997E-2</v>
      </c>
      <c r="P35" s="4">
        <f t="shared" si="20"/>
        <v>4.2099999999999999E-2</v>
      </c>
      <c r="Q35" s="4">
        <f t="shared" si="21"/>
        <v>1.9516789999999999E-2</v>
      </c>
      <c r="R35" s="4">
        <f t="shared" si="30"/>
        <v>-1.5332100000000001E-3</v>
      </c>
      <c r="S35" s="4">
        <f t="shared" si="31"/>
        <v>4.0566789999999998E-2</v>
      </c>
      <c r="U35" s="4">
        <f t="shared" si="22"/>
        <v>3.32E-2</v>
      </c>
      <c r="V35" s="4">
        <f t="shared" si="23"/>
        <v>1.803074E-2</v>
      </c>
      <c r="W35" s="4">
        <f t="shared" si="32"/>
        <v>1.4307399999999998E-3</v>
      </c>
      <c r="X35" s="4">
        <f t="shared" si="33"/>
        <v>3.463074E-2</v>
      </c>
      <c r="Z35" s="4">
        <f t="shared" si="24"/>
        <v>3.1600000000000003E-2</v>
      </c>
      <c r="AA35" s="4">
        <f t="shared" si="25"/>
        <v>1.1690259999999999E-2</v>
      </c>
      <c r="AB35" s="4">
        <f t="shared" si="34"/>
        <v>-4.1097400000000023E-3</v>
      </c>
      <c r="AC35" s="4">
        <f t="shared" si="35"/>
        <v>2.7490260000000002E-2</v>
      </c>
    </row>
    <row r="36" spans="6:29">
      <c r="F36" s="4">
        <f t="shared" si="16"/>
        <v>6.9071039999999986E-2</v>
      </c>
      <c r="G36" s="4">
        <f t="shared" si="17"/>
        <v>2.07E-2</v>
      </c>
      <c r="H36" s="4">
        <f t="shared" si="26"/>
        <v>-1.3835519999999994E-2</v>
      </c>
      <c r="I36" s="4">
        <f t="shared" si="27"/>
        <v>5.5235519999999996E-2</v>
      </c>
      <c r="K36" s="4">
        <f t="shared" si="18"/>
        <v>5.3788079999999995E-2</v>
      </c>
      <c r="L36" s="4">
        <f t="shared" si="19"/>
        <v>0.02</v>
      </c>
      <c r="M36" s="4">
        <f t="shared" si="28"/>
        <v>-6.8940399999999971E-3</v>
      </c>
      <c r="N36" s="4">
        <f t="shared" si="29"/>
        <v>4.6894039999999998E-2</v>
      </c>
      <c r="P36" s="4">
        <f t="shared" si="20"/>
        <v>4.1780039999999997E-2</v>
      </c>
      <c r="Q36" s="4">
        <f t="shared" si="21"/>
        <v>1.9699999999999999E-2</v>
      </c>
      <c r="R36" s="4">
        <f t="shared" si="30"/>
        <v>-1.19002E-3</v>
      </c>
      <c r="S36" s="4">
        <f t="shared" si="31"/>
        <v>4.0590019999999997E-2</v>
      </c>
      <c r="U36" s="4">
        <f t="shared" si="22"/>
        <v>3.294768E-2</v>
      </c>
      <c r="V36" s="4">
        <f t="shared" si="23"/>
        <v>1.8200000000000001E-2</v>
      </c>
      <c r="W36" s="4">
        <f t="shared" si="32"/>
        <v>1.7261600000000009E-3</v>
      </c>
      <c r="X36" s="4">
        <f t="shared" si="33"/>
        <v>3.4673839999999997E-2</v>
      </c>
      <c r="Z36" s="4">
        <f t="shared" si="24"/>
        <v>3.135984E-2</v>
      </c>
      <c r="AA36" s="4">
        <f t="shared" si="25"/>
        <v>1.18E-2</v>
      </c>
      <c r="AB36" s="4">
        <f t="shared" si="34"/>
        <v>-3.8799200000000002E-3</v>
      </c>
      <c r="AC36" s="4">
        <f t="shared" si="35"/>
        <v>2.7479919999999998E-2</v>
      </c>
    </row>
    <row r="37" spans="6:29">
      <c r="F37" s="4">
        <f t="shared" si="16"/>
        <v>6.4769759999999996E-2</v>
      </c>
      <c r="G37" s="4">
        <f t="shared" si="17"/>
        <v>2.0182499999999999E-2</v>
      </c>
      <c r="H37" s="4">
        <f t="shared" si="26"/>
        <v>-1.2202379999999999E-2</v>
      </c>
      <c r="I37" s="4">
        <f t="shared" si="27"/>
        <v>5.2567379999999997E-2</v>
      </c>
      <c r="K37" s="4">
        <f t="shared" si="18"/>
        <v>5.0438520000000001E-2</v>
      </c>
      <c r="L37" s="4">
        <f t="shared" si="19"/>
        <v>1.95E-2</v>
      </c>
      <c r="M37" s="4">
        <f t="shared" si="28"/>
        <v>-5.7192600000000003E-3</v>
      </c>
      <c r="N37" s="4">
        <f t="shared" si="29"/>
        <v>4.4719259999999997E-2</v>
      </c>
      <c r="P37" s="4">
        <f t="shared" si="20"/>
        <v>3.9178259999999999E-2</v>
      </c>
      <c r="Q37" s="4">
        <f t="shared" si="21"/>
        <v>1.9207499999999999E-2</v>
      </c>
      <c r="R37" s="4">
        <f t="shared" si="30"/>
        <v>-3.8163000000000086E-4</v>
      </c>
      <c r="S37" s="4">
        <f t="shared" si="31"/>
        <v>3.8796629999999999E-2</v>
      </c>
      <c r="U37" s="4">
        <f t="shared" si="22"/>
        <v>3.089592E-2</v>
      </c>
      <c r="V37" s="4">
        <f t="shared" si="23"/>
        <v>1.7745E-2</v>
      </c>
      <c r="W37" s="4">
        <f t="shared" si="32"/>
        <v>2.2970400000000002E-3</v>
      </c>
      <c r="X37" s="4">
        <f t="shared" si="33"/>
        <v>3.3192960000000001E-2</v>
      </c>
      <c r="Z37" s="4">
        <f t="shared" si="24"/>
        <v>2.9406960000000003E-2</v>
      </c>
      <c r="AA37" s="4">
        <f t="shared" si="25"/>
        <v>1.1505E-2</v>
      </c>
      <c r="AB37" s="4">
        <f t="shared" si="34"/>
        <v>-3.1984800000000018E-3</v>
      </c>
      <c r="AC37" s="4">
        <f t="shared" si="35"/>
        <v>2.6208479999999999E-2</v>
      </c>
    </row>
    <row r="38" spans="6:29">
      <c r="F38" s="4">
        <f t="shared" si="16"/>
        <v>5.61672E-2</v>
      </c>
      <c r="G38" s="4">
        <f t="shared" si="17"/>
        <v>1.816839E-2</v>
      </c>
      <c r="H38" s="4">
        <f t="shared" si="26"/>
        <v>-9.9152100000000007E-3</v>
      </c>
      <c r="I38" s="4">
        <f t="shared" si="27"/>
        <v>4.625199E-2</v>
      </c>
      <c r="K38" s="4">
        <f t="shared" si="18"/>
        <v>4.3739400000000005E-2</v>
      </c>
      <c r="L38" s="4">
        <f t="shared" si="19"/>
        <v>1.7554E-2</v>
      </c>
      <c r="M38" s="4">
        <f t="shared" si="28"/>
        <v>-4.3157000000000022E-3</v>
      </c>
      <c r="N38" s="4">
        <f t="shared" si="29"/>
        <v>3.9423700000000006E-2</v>
      </c>
      <c r="P38" s="4">
        <f t="shared" si="20"/>
        <v>3.3974700000000004E-2</v>
      </c>
      <c r="Q38" s="4">
        <f t="shared" si="21"/>
        <v>1.7290690000000001E-2</v>
      </c>
      <c r="R38" s="4">
        <f t="shared" si="30"/>
        <v>3.0333999999999917E-4</v>
      </c>
      <c r="S38" s="4">
        <f t="shared" si="31"/>
        <v>3.4278040000000003E-2</v>
      </c>
      <c r="U38" s="4">
        <f t="shared" si="22"/>
        <v>2.6792400000000001E-2</v>
      </c>
      <c r="V38" s="4">
        <f t="shared" si="23"/>
        <v>1.5974140000000001E-2</v>
      </c>
      <c r="W38" s="4">
        <f t="shared" si="32"/>
        <v>2.5779400000000008E-3</v>
      </c>
      <c r="X38" s="4">
        <f t="shared" si="33"/>
        <v>2.9370340000000002E-2</v>
      </c>
      <c r="Z38" s="4">
        <f t="shared" si="24"/>
        <v>2.5501200000000005E-2</v>
      </c>
      <c r="AA38" s="4">
        <f t="shared" si="25"/>
        <v>1.0356860000000001E-2</v>
      </c>
      <c r="AB38" s="4">
        <f t="shared" si="34"/>
        <v>-2.3937400000000018E-3</v>
      </c>
      <c r="AC38" s="4">
        <f t="shared" si="35"/>
        <v>2.3107460000000003E-2</v>
      </c>
    </row>
    <row r="39" spans="6:29">
      <c r="F39" s="4">
        <f t="shared" si="16"/>
        <v>4.3291199999999995E-2</v>
      </c>
      <c r="G39" s="4">
        <f t="shared" si="17"/>
        <v>1.3993200000000001E-2</v>
      </c>
      <c r="H39" s="4">
        <f t="shared" si="26"/>
        <v>-7.6523999999999967E-3</v>
      </c>
      <c r="I39" s="4">
        <f t="shared" si="27"/>
        <v>3.5638799999999998E-2</v>
      </c>
      <c r="K39" s="4">
        <f t="shared" si="18"/>
        <v>3.3712399999999997E-2</v>
      </c>
      <c r="L39" s="4">
        <f t="shared" si="19"/>
        <v>1.3520000000000001E-2</v>
      </c>
      <c r="M39" s="4">
        <f t="shared" si="28"/>
        <v>-3.3361999999999975E-3</v>
      </c>
      <c r="N39" s="4">
        <f t="shared" si="29"/>
        <v>3.0376199999999999E-2</v>
      </c>
      <c r="P39" s="4">
        <f t="shared" si="20"/>
        <v>2.61862E-2</v>
      </c>
      <c r="Q39" s="4">
        <f t="shared" si="21"/>
        <v>1.33172E-2</v>
      </c>
      <c r="R39" s="4">
        <f t="shared" si="30"/>
        <v>2.2409999999999965E-4</v>
      </c>
      <c r="S39" s="4">
        <f t="shared" si="31"/>
        <v>2.6410299999999998E-2</v>
      </c>
      <c r="U39" s="4">
        <f t="shared" si="22"/>
        <v>2.0650399999999999E-2</v>
      </c>
      <c r="V39" s="4">
        <f t="shared" si="23"/>
        <v>1.2303200000000002E-2</v>
      </c>
      <c r="W39" s="4">
        <f t="shared" si="32"/>
        <v>1.9780000000000023E-3</v>
      </c>
      <c r="X39" s="4">
        <f t="shared" si="33"/>
        <v>2.26284E-2</v>
      </c>
      <c r="Z39" s="4">
        <f t="shared" si="24"/>
        <v>1.9655200000000001E-2</v>
      </c>
      <c r="AA39" s="4">
        <f t="shared" si="25"/>
        <v>7.9768000000000009E-3</v>
      </c>
      <c r="AB39" s="4">
        <f t="shared" si="34"/>
        <v>-1.8507999999999997E-3</v>
      </c>
      <c r="AC39" s="4">
        <f t="shared" si="35"/>
        <v>1.7804400000000001E-2</v>
      </c>
    </row>
    <row r="40" spans="6:29">
      <c r="F40" s="4">
        <f t="shared" si="16"/>
        <v>2.6127839999999999E-2</v>
      </c>
      <c r="G40" s="4">
        <f t="shared" si="17"/>
        <v>7.4789100000000001E-3</v>
      </c>
      <c r="H40" s="4">
        <f t="shared" si="26"/>
        <v>-5.5850099999999996E-3</v>
      </c>
      <c r="I40" s="4">
        <f t="shared" si="27"/>
        <v>2.0542829999999998E-2</v>
      </c>
      <c r="K40" s="4">
        <f t="shared" si="18"/>
        <v>2.0346679999999999E-2</v>
      </c>
      <c r="L40" s="4">
        <f t="shared" si="19"/>
        <v>7.2260000000000007E-3</v>
      </c>
      <c r="M40" s="4">
        <f t="shared" si="28"/>
        <v>-2.9473399999999988E-3</v>
      </c>
      <c r="N40" s="4">
        <f t="shared" si="29"/>
        <v>1.7399339999999999E-2</v>
      </c>
      <c r="P40" s="4">
        <f t="shared" si="20"/>
        <v>1.580434E-2</v>
      </c>
      <c r="Q40" s="4">
        <f t="shared" si="21"/>
        <v>7.1176099999999999E-3</v>
      </c>
      <c r="R40" s="4">
        <f t="shared" si="30"/>
        <v>-7.8456000000000012E-4</v>
      </c>
      <c r="S40" s="4">
        <f t="shared" si="31"/>
        <v>1.501978E-2</v>
      </c>
      <c r="U40" s="4">
        <f t="shared" si="22"/>
        <v>1.246328E-2</v>
      </c>
      <c r="V40" s="4">
        <f t="shared" si="23"/>
        <v>6.5756600000000005E-3</v>
      </c>
      <c r="W40" s="4">
        <f t="shared" si="32"/>
        <v>3.4402000000000044E-4</v>
      </c>
      <c r="X40" s="4">
        <f t="shared" si="33"/>
        <v>1.2807300000000001E-2</v>
      </c>
      <c r="Z40" s="4">
        <f t="shared" si="24"/>
        <v>1.1862640000000001E-2</v>
      </c>
      <c r="AA40" s="4">
        <f t="shared" si="25"/>
        <v>4.26334E-3</v>
      </c>
      <c r="AB40" s="4">
        <f t="shared" si="34"/>
        <v>-1.6679800000000003E-3</v>
      </c>
      <c r="AC40" s="4">
        <f t="shared" si="35"/>
        <v>1.0194660000000001E-2</v>
      </c>
    </row>
    <row r="41" spans="6:29">
      <c r="F41" s="4">
        <f t="shared" si="16"/>
        <v>1.5910559999999997E-2</v>
      </c>
      <c r="G41" s="4">
        <f t="shared" si="17"/>
        <v>3.6949499999999998E-3</v>
      </c>
      <c r="H41" s="4">
        <f t="shared" si="26"/>
        <v>-4.2603299999999988E-3</v>
      </c>
      <c r="I41" s="4">
        <f t="shared" si="27"/>
        <v>1.1650229999999998E-2</v>
      </c>
      <c r="K41" s="4">
        <f t="shared" si="18"/>
        <v>1.2390119999999999E-2</v>
      </c>
      <c r="L41" s="4">
        <f t="shared" si="19"/>
        <v>3.5699999999999998E-3</v>
      </c>
      <c r="M41" s="4">
        <f t="shared" si="28"/>
        <v>-2.6250599999999998E-3</v>
      </c>
      <c r="N41" s="4">
        <f t="shared" si="29"/>
        <v>9.765059999999999E-3</v>
      </c>
      <c r="P41" s="4">
        <f t="shared" si="20"/>
        <v>9.6240600000000003E-3</v>
      </c>
      <c r="Q41" s="4">
        <f t="shared" si="21"/>
        <v>3.5164499999999995E-3</v>
      </c>
      <c r="R41" s="4">
        <f t="shared" si="30"/>
        <v>-1.2955800000000006E-3</v>
      </c>
      <c r="S41" s="4">
        <f t="shared" si="31"/>
        <v>8.3284799999999992E-3</v>
      </c>
      <c r="U41" s="4">
        <f t="shared" si="22"/>
        <v>7.5895199999999998E-3</v>
      </c>
      <c r="V41" s="4">
        <f t="shared" si="23"/>
        <v>3.2487000000000002E-3</v>
      </c>
      <c r="W41" s="4">
        <f t="shared" si="32"/>
        <v>-5.4605999999999969E-4</v>
      </c>
      <c r="X41" s="4">
        <f t="shared" si="33"/>
        <v>7.0434599999999997E-3</v>
      </c>
      <c r="Z41" s="4">
        <f t="shared" si="24"/>
        <v>7.2237600000000009E-3</v>
      </c>
      <c r="AA41" s="4">
        <f t="shared" si="25"/>
        <v>2.1062999999999998E-3</v>
      </c>
      <c r="AB41" s="4">
        <f t="shared" si="34"/>
        <v>-1.5055800000000007E-3</v>
      </c>
      <c r="AC41" s="4">
        <f t="shared" si="35"/>
        <v>5.7181799999999998E-3</v>
      </c>
    </row>
    <row r="42" spans="6:29">
      <c r="F42" s="4">
        <f t="shared" si="16"/>
        <v>4.6353599999999998E-3</v>
      </c>
      <c r="G42" s="4">
        <f t="shared" si="17"/>
        <v>0</v>
      </c>
      <c r="H42" s="4">
        <f t="shared" si="26"/>
        <v>-2.3176799999999999E-3</v>
      </c>
      <c r="I42" s="4">
        <f t="shared" si="27"/>
        <v>2.3176799999999999E-3</v>
      </c>
      <c r="K42" s="4">
        <f t="shared" si="18"/>
        <v>3.6097200000000003E-3</v>
      </c>
      <c r="L42" s="4">
        <f t="shared" si="19"/>
        <v>0</v>
      </c>
      <c r="M42" s="4">
        <f t="shared" si="28"/>
        <v>-1.8048600000000001E-3</v>
      </c>
      <c r="N42" s="4">
        <f t="shared" si="29"/>
        <v>1.8048600000000001E-3</v>
      </c>
      <c r="P42" s="4">
        <f t="shared" si="20"/>
        <v>2.80386E-3</v>
      </c>
      <c r="Q42" s="4">
        <f t="shared" si="21"/>
        <v>0</v>
      </c>
      <c r="R42" s="4">
        <f t="shared" si="30"/>
        <v>-1.40193E-3</v>
      </c>
      <c r="S42" s="4">
        <f t="shared" si="31"/>
        <v>1.40193E-3</v>
      </c>
      <c r="U42" s="4">
        <f t="shared" si="22"/>
        <v>2.2111200000000004E-3</v>
      </c>
      <c r="V42" s="4">
        <f t="shared" si="23"/>
        <v>0</v>
      </c>
      <c r="W42" s="4">
        <f t="shared" si="32"/>
        <v>-1.1055600000000002E-3</v>
      </c>
      <c r="X42" s="4">
        <f t="shared" si="33"/>
        <v>1.1055600000000002E-3</v>
      </c>
      <c r="Z42" s="4">
        <f t="shared" si="24"/>
        <v>2.1045600000000005E-3</v>
      </c>
      <c r="AA42" s="4">
        <f t="shared" si="25"/>
        <v>0</v>
      </c>
      <c r="AB42" s="4">
        <f t="shared" si="34"/>
        <v>-1.0522800000000003E-3</v>
      </c>
      <c r="AC42" s="4">
        <f t="shared" si="35"/>
        <v>1.0522800000000003E-3</v>
      </c>
    </row>
  </sheetData>
  <mergeCells count="10">
    <mergeCell ref="Z2:AC2"/>
    <mergeCell ref="F23:I23"/>
    <mergeCell ref="K23:N23"/>
    <mergeCell ref="P23:S23"/>
    <mergeCell ref="U23:X23"/>
    <mergeCell ref="Z23:AC23"/>
    <mergeCell ref="G2:I2"/>
    <mergeCell ref="K2:N2"/>
    <mergeCell ref="P2:S2"/>
    <mergeCell ref="U2:X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6603-4771-4C32-95DF-E5038089186B}">
  <sheetPr codeName="Sheet2"/>
  <dimension ref="A1:G178"/>
  <sheetViews>
    <sheetView zoomScale="79" workbookViewId="0">
      <selection activeCell="C6" sqref="C6"/>
    </sheetView>
  </sheetViews>
  <sheetFormatPr defaultRowHeight="15"/>
  <cols>
    <col min="1" max="1" width="18.7109375" bestFit="1" customWidth="1"/>
    <col min="2" max="2" width="9.28515625" bestFit="1" customWidth="1"/>
    <col min="3" max="3" width="10.140625" bestFit="1" customWidth="1"/>
  </cols>
  <sheetData>
    <row r="1" spans="1:7">
      <c r="A1" s="56" t="s">
        <v>105</v>
      </c>
      <c r="B1" s="56"/>
      <c r="C1" s="56"/>
      <c r="D1" s="56"/>
      <c r="E1" s="56"/>
      <c r="F1" s="56"/>
      <c r="G1" s="53"/>
    </row>
    <row r="2" spans="1:7">
      <c r="A2" s="56" t="s">
        <v>1</v>
      </c>
      <c r="B2" s="56"/>
      <c r="C2" s="56"/>
      <c r="D2" s="56"/>
      <c r="E2" s="56"/>
      <c r="F2" s="56"/>
      <c r="G2" s="53"/>
    </row>
    <row r="3" spans="1:7">
      <c r="A3" s="56" t="s">
        <v>106</v>
      </c>
      <c r="B3" s="56"/>
      <c r="C3" s="56"/>
      <c r="D3" s="56"/>
      <c r="E3" s="56"/>
      <c r="F3" s="56"/>
      <c r="G3" s="53"/>
    </row>
    <row r="4" spans="1:7">
      <c r="A4" s="56">
        <f>'J=0.05'!B5</f>
        <v>0.24</v>
      </c>
      <c r="B4" s="56">
        <v>4.8000000000000001E-2</v>
      </c>
      <c r="C4" s="56">
        <f>'J=0.05'!B2</f>
        <v>4</v>
      </c>
      <c r="D4" s="56">
        <v>1</v>
      </c>
      <c r="E4" s="56"/>
      <c r="F4" s="56"/>
      <c r="G4" s="53"/>
    </row>
    <row r="5" spans="1:7">
      <c r="A5" s="56">
        <f>COUNT(A6:A14)</f>
        <v>9</v>
      </c>
      <c r="B5" s="56">
        <f>COUNT(A15:A32)</f>
        <v>18</v>
      </c>
      <c r="C5" s="56"/>
      <c r="D5" s="56"/>
      <c r="E5" s="56"/>
      <c r="F5" s="56"/>
      <c r="G5" s="53"/>
    </row>
    <row r="6" spans="1:7">
      <c r="A6" s="56">
        <f>'Dat Calculations'!B10</f>
        <v>0.2</v>
      </c>
      <c r="B6" s="57">
        <f>'Dat Calculations'!C10</f>
        <v>0.54237299999999999</v>
      </c>
      <c r="C6" s="60">
        <v>1</v>
      </c>
      <c r="D6" s="58">
        <f t="shared" ref="D6:D12" si="0">$D$14*A6</f>
        <v>-4.0000000000000008E-2</v>
      </c>
      <c r="E6" s="56">
        <v>0</v>
      </c>
      <c r="F6" s="59">
        <v>0.20549999999999999</v>
      </c>
      <c r="G6" s="55">
        <v>1.43E-2</v>
      </c>
    </row>
    <row r="7" spans="1:7">
      <c r="A7" s="56">
        <f>'Dat Calculations'!B11</f>
        <v>0.3</v>
      </c>
      <c r="B7" s="57">
        <f>'Dat Calculations'!C11</f>
        <v>0.61440700000000004</v>
      </c>
      <c r="C7" s="60">
        <v>1</v>
      </c>
      <c r="D7" s="58">
        <f t="shared" si="0"/>
        <v>-0.06</v>
      </c>
      <c r="E7" s="56">
        <v>0</v>
      </c>
      <c r="F7" s="59">
        <v>0.15529999999999999</v>
      </c>
      <c r="G7" s="55">
        <v>2.3199999999999998E-2</v>
      </c>
    </row>
    <row r="8" spans="1:7">
      <c r="A8" s="56">
        <f>'Dat Calculations'!B12</f>
        <v>0.4</v>
      </c>
      <c r="B8" s="57">
        <f>'Dat Calculations'!C12</f>
        <v>0.68610199999999999</v>
      </c>
      <c r="C8" s="60">
        <v>1</v>
      </c>
      <c r="D8" s="58">
        <f t="shared" si="0"/>
        <v>-8.0000000000000016E-2</v>
      </c>
      <c r="E8" s="56">
        <v>0</v>
      </c>
      <c r="F8" s="59">
        <v>0.11799999999999999</v>
      </c>
      <c r="G8" s="55">
        <v>2.3E-2</v>
      </c>
    </row>
    <row r="9" spans="1:7">
      <c r="A9" s="56">
        <f>'Dat Calculations'!B13</f>
        <v>0.5</v>
      </c>
      <c r="B9" s="57">
        <f>'Dat Calculations'!C13</f>
        <v>0.74440700000000004</v>
      </c>
      <c r="C9" s="60">
        <v>1</v>
      </c>
      <c r="D9" s="58">
        <f t="shared" si="0"/>
        <v>-0.1</v>
      </c>
      <c r="E9" s="56">
        <v>0</v>
      </c>
      <c r="F9" s="59">
        <v>9.0200000000000002E-2</v>
      </c>
      <c r="G9" s="55">
        <v>2.18E-2</v>
      </c>
    </row>
    <row r="10" spans="1:7">
      <c r="A10" s="56">
        <f>'Dat Calculations'!B14</f>
        <v>0.6</v>
      </c>
      <c r="B10" s="57">
        <f>'Dat Calculations'!C14</f>
        <v>0.78135600000000005</v>
      </c>
      <c r="C10" s="60">
        <v>1</v>
      </c>
      <c r="D10" s="58">
        <f t="shared" si="0"/>
        <v>-0.12</v>
      </c>
      <c r="E10" s="56">
        <v>0</v>
      </c>
      <c r="F10" s="59">
        <v>6.9599999999999995E-2</v>
      </c>
      <c r="G10" s="55">
        <v>2.07E-2</v>
      </c>
    </row>
    <row r="11" spans="1:7">
      <c r="A11" s="56">
        <f>'Dat Calculations'!B15</f>
        <v>0.7</v>
      </c>
      <c r="B11" s="57">
        <f>'Dat Calculations'!C15</f>
        <v>0.78339000000000003</v>
      </c>
      <c r="C11" s="60">
        <v>1</v>
      </c>
      <c r="D11" s="58">
        <f t="shared" si="0"/>
        <v>-0.13999999999999999</v>
      </c>
      <c r="E11" s="56">
        <v>0</v>
      </c>
      <c r="F11" s="59">
        <v>5.4199999999999998E-2</v>
      </c>
      <c r="G11" s="55">
        <v>0.02</v>
      </c>
    </row>
    <row r="12" spans="1:7">
      <c r="A12" s="56">
        <f>'Dat Calculations'!B16</f>
        <v>0.8</v>
      </c>
      <c r="B12" s="57">
        <f>'Dat Calculations'!C16</f>
        <v>0.73677999999999999</v>
      </c>
      <c r="C12" s="60">
        <v>1</v>
      </c>
      <c r="D12" s="58">
        <f t="shared" si="0"/>
        <v>-0.16000000000000003</v>
      </c>
      <c r="E12" s="56">
        <v>0</v>
      </c>
      <c r="F12" s="59">
        <v>4.2099999999999999E-2</v>
      </c>
      <c r="G12" s="55">
        <v>1.9699999999999999E-2</v>
      </c>
    </row>
    <row r="13" spans="1:7">
      <c r="A13" s="56">
        <f>'Dat Calculations'!B17</f>
        <v>0.9</v>
      </c>
      <c r="B13" s="57">
        <f>'Dat Calculations'!C17</f>
        <v>0.61237299999999995</v>
      </c>
      <c r="C13" s="60">
        <v>1</v>
      </c>
      <c r="D13" s="58">
        <f>$D$14*A13</f>
        <v>-0.18000000000000002</v>
      </c>
      <c r="E13" s="56">
        <v>0</v>
      </c>
      <c r="F13" s="59">
        <v>3.32E-2</v>
      </c>
      <c r="G13" s="55">
        <v>1.8200000000000001E-2</v>
      </c>
    </row>
    <row r="14" spans="1:7">
      <c r="A14" s="56">
        <f>'Dat Calculations'!B18</f>
        <v>1</v>
      </c>
      <c r="B14" s="57">
        <f>'Dat Calculations'!C18</f>
        <v>0</v>
      </c>
      <c r="C14" s="60">
        <v>1</v>
      </c>
      <c r="D14" s="58">
        <f>-0.2</f>
        <v>-0.2</v>
      </c>
      <c r="E14" s="56">
        <v>0</v>
      </c>
      <c r="F14" s="59">
        <v>3.1600000000000003E-2</v>
      </c>
      <c r="G14" s="55">
        <v>1.18E-2</v>
      </c>
    </row>
    <row r="15" spans="1:7">
      <c r="A15" s="56" cm="1">
        <f t="array" ref="A15:A32">'Dat Calculations'!G4:G21</f>
        <v>0</v>
      </c>
      <c r="B15" s="57" cm="1">
        <f t="array" ref="B15:B32">'Dat Calculations'!N4:N21</f>
        <v>0</v>
      </c>
      <c r="C15" s="57" cm="1">
        <f t="array" ref="C15:C32">'Dat Calculations'!M4:M21</f>
        <v>0</v>
      </c>
      <c r="D15" s="56"/>
      <c r="E15" s="56"/>
      <c r="F15" s="56"/>
      <c r="G15" s="3"/>
    </row>
    <row r="16" spans="1:7">
      <c r="A16" s="56">
        <v>1.2500000000000001E-2</v>
      </c>
      <c r="B16" s="57">
        <v>2.2705449999999999E-2</v>
      </c>
      <c r="C16" s="57">
        <v>-2.0202950000000001E-2</v>
      </c>
      <c r="D16" s="56"/>
      <c r="E16" s="56"/>
      <c r="F16" s="56"/>
    </row>
    <row r="17" spans="1:6">
      <c r="A17" s="56">
        <v>2.5000000000000001E-2</v>
      </c>
      <c r="B17" s="57">
        <v>3.2314200000000001E-2</v>
      </c>
      <c r="C17" s="57">
        <v>-2.7938399999999999E-2</v>
      </c>
      <c r="D17" s="56"/>
      <c r="E17" s="56"/>
      <c r="F17" s="56"/>
    </row>
    <row r="18" spans="1:6">
      <c r="A18" s="56">
        <v>0.05</v>
      </c>
      <c r="B18" s="57">
        <v>4.6210049999999996E-2</v>
      </c>
      <c r="C18" s="57">
        <v>-3.8702549999999995E-2</v>
      </c>
      <c r="D18" s="56"/>
      <c r="E18" s="56"/>
      <c r="F18" s="56"/>
    </row>
    <row r="19" spans="1:6">
      <c r="A19" s="56">
        <v>7.4999999999999997E-2</v>
      </c>
      <c r="B19" s="57">
        <v>5.7015299999999998E-2</v>
      </c>
      <c r="C19" s="57">
        <v>-4.6762199999999997E-2</v>
      </c>
      <c r="D19" s="56"/>
      <c r="E19" s="56"/>
      <c r="F19" s="56"/>
    </row>
    <row r="20" spans="1:6">
      <c r="A20" s="56">
        <v>0.1</v>
      </c>
      <c r="B20" s="57">
        <v>6.6052299999999994E-2</v>
      </c>
      <c r="C20" s="57">
        <v>-5.3425399999999998E-2</v>
      </c>
      <c r="D20" s="56"/>
      <c r="E20" s="56"/>
      <c r="F20" s="56"/>
    </row>
    <row r="21" spans="1:6">
      <c r="A21" s="56">
        <v>0.15</v>
      </c>
      <c r="B21" s="57">
        <v>8.0654840000000005E-2</v>
      </c>
      <c r="C21" s="57">
        <v>-6.4058260000000006E-2</v>
      </c>
      <c r="D21" s="56"/>
      <c r="E21" s="56"/>
      <c r="F21" s="56"/>
    </row>
    <row r="22" spans="1:6">
      <c r="A22" s="56">
        <v>0.2</v>
      </c>
      <c r="B22" s="57">
        <v>9.2145649999999996E-2</v>
      </c>
      <c r="C22" s="57">
        <v>-7.2254349999999995E-2</v>
      </c>
      <c r="D22" s="56"/>
      <c r="E22" s="56"/>
      <c r="F22" s="56"/>
    </row>
    <row r="23" spans="1:6">
      <c r="A23" s="56">
        <v>0.3</v>
      </c>
      <c r="B23" s="57">
        <v>0.10763125</v>
      </c>
      <c r="C23" s="57">
        <v>-8.2949449999999994E-2</v>
      </c>
      <c r="D23" s="56"/>
      <c r="E23" s="56"/>
      <c r="F23" s="56"/>
    </row>
    <row r="24" spans="1:6">
      <c r="A24" s="56">
        <v>0.4</v>
      </c>
      <c r="B24" s="57">
        <v>0.11553449999999998</v>
      </c>
      <c r="C24" s="57">
        <v>-8.7992699999999979E-2</v>
      </c>
      <c r="D24" s="56"/>
      <c r="E24" s="56"/>
      <c r="F24" s="56"/>
    </row>
    <row r="25" spans="1:6">
      <c r="A25" s="56">
        <v>0.45</v>
      </c>
      <c r="B25" s="57">
        <v>0.11691700999999999</v>
      </c>
      <c r="C25" s="57">
        <v>-8.858299E-2</v>
      </c>
      <c r="D25" s="56"/>
      <c r="E25" s="56"/>
      <c r="F25" s="56"/>
    </row>
    <row r="26" spans="1:6">
      <c r="A26" s="56">
        <v>0.5</v>
      </c>
      <c r="B26" s="57">
        <v>0.11626909999999999</v>
      </c>
      <c r="C26" s="57">
        <v>-8.76691E-2</v>
      </c>
      <c r="D26" s="56"/>
      <c r="E26" s="56"/>
      <c r="F26" s="56"/>
    </row>
    <row r="27" spans="1:6">
      <c r="A27" s="56">
        <v>0.6</v>
      </c>
      <c r="B27" s="57">
        <v>0.10956164999999998</v>
      </c>
      <c r="C27" s="57">
        <v>-8.167664999999999E-2</v>
      </c>
      <c r="D27" s="56"/>
      <c r="E27" s="56"/>
      <c r="F27" s="56"/>
    </row>
    <row r="28" spans="1:6">
      <c r="A28" s="56">
        <v>0.7</v>
      </c>
      <c r="B28" s="57">
        <v>9.5470360000000004E-2</v>
      </c>
      <c r="C28" s="57">
        <v>-7.0368139999999996E-2</v>
      </c>
      <c r="D28" s="56"/>
      <c r="E28" s="56"/>
      <c r="F28" s="56"/>
    </row>
    <row r="29" spans="1:6">
      <c r="A29" s="56">
        <v>0.8</v>
      </c>
      <c r="B29" s="57">
        <v>7.3577299999999998E-2</v>
      </c>
      <c r="C29" s="57">
        <v>-5.4243699999999992E-2</v>
      </c>
      <c r="D29" s="56"/>
      <c r="E29" s="56"/>
      <c r="F29" s="56"/>
    </row>
    <row r="30" spans="1:6">
      <c r="A30" s="56">
        <v>0.9</v>
      </c>
      <c r="B30" s="57">
        <v>4.3738939999999997E-2</v>
      </c>
      <c r="C30" s="57">
        <v>-3.340576E-2</v>
      </c>
      <c r="D30" s="56"/>
      <c r="E30" s="56"/>
      <c r="F30" s="56"/>
    </row>
    <row r="31" spans="1:6">
      <c r="A31" s="56">
        <v>0.95</v>
      </c>
      <c r="B31" s="57">
        <v>2.60412E-2</v>
      </c>
      <c r="C31" s="57">
        <v>-2.0936099999999999E-2</v>
      </c>
      <c r="D31" s="56"/>
      <c r="E31" s="56"/>
      <c r="F31" s="56"/>
    </row>
    <row r="32" spans="1:6">
      <c r="A32" s="56">
        <v>1</v>
      </c>
      <c r="B32" s="57">
        <v>6.8431500000000001E-3</v>
      </c>
      <c r="C32" s="57">
        <v>-6.8431500000000001E-3</v>
      </c>
      <c r="D32" s="56"/>
      <c r="E32" s="56"/>
      <c r="F32" s="56"/>
    </row>
    <row r="33" spans="1:6">
      <c r="A33" s="56" cm="1">
        <f t="array" ref="A33:A50">'Dat Calculations'!G4:G21</f>
        <v>0</v>
      </c>
      <c r="B33" s="57" cm="1">
        <f t="array" ref="B33:B50">'Dat Calculations'!S4:S21</f>
        <v>0</v>
      </c>
      <c r="C33" s="57" cm="1">
        <f t="array" ref="C33:C50">'Dat Calculations'!R4:R21</f>
        <v>0</v>
      </c>
      <c r="D33" s="56"/>
      <c r="E33" s="56"/>
      <c r="F33" s="56"/>
    </row>
    <row r="34" spans="1:6">
      <c r="A34" s="56">
        <v>1.2500000000000001E-2</v>
      </c>
      <c r="B34" s="57">
        <v>1.824332E-2</v>
      </c>
      <c r="C34" s="57">
        <v>-1.4183319999999999E-2</v>
      </c>
      <c r="D34" s="56"/>
      <c r="E34" s="56"/>
      <c r="F34" s="56"/>
    </row>
    <row r="35" spans="1:6">
      <c r="A35" s="56">
        <v>2.5000000000000001E-2</v>
      </c>
      <c r="B35" s="57">
        <v>2.6316579999999999E-2</v>
      </c>
      <c r="C35" s="57">
        <v>-1.9217379999999999E-2</v>
      </c>
      <c r="D35" s="56"/>
      <c r="E35" s="56"/>
      <c r="F35" s="56"/>
    </row>
    <row r="36" spans="1:6">
      <c r="A36" s="56">
        <v>0.05</v>
      </c>
      <c r="B36" s="57">
        <v>3.8174979999999997E-2</v>
      </c>
      <c r="C36" s="57">
        <v>-2.5994980000000001E-2</v>
      </c>
      <c r="D36" s="56"/>
      <c r="E36" s="56"/>
      <c r="F36" s="56"/>
    </row>
    <row r="37" spans="1:6">
      <c r="A37" s="56">
        <v>7.4999999999999997E-2</v>
      </c>
      <c r="B37" s="57">
        <v>4.7530449999999995E-2</v>
      </c>
      <c r="C37" s="57">
        <v>-3.0896050000000001E-2</v>
      </c>
      <c r="D37" s="56"/>
      <c r="E37" s="56"/>
      <c r="F37" s="56"/>
    </row>
    <row r="38" spans="1:6">
      <c r="A38" s="56">
        <v>0.1</v>
      </c>
      <c r="B38" s="57">
        <v>5.5388510000000002E-2</v>
      </c>
      <c r="C38" s="57">
        <v>-3.4902909999999995E-2</v>
      </c>
      <c r="D38" s="56"/>
      <c r="E38" s="56"/>
      <c r="F38" s="56"/>
    </row>
    <row r="39" spans="1:6">
      <c r="A39" s="56">
        <v>0.15</v>
      </c>
      <c r="B39" s="57">
        <v>6.8144090000000004E-2</v>
      </c>
      <c r="C39" s="57">
        <v>-4.1218169999999998E-2</v>
      </c>
      <c r="D39" s="56"/>
      <c r="E39" s="56"/>
      <c r="F39" s="56"/>
    </row>
    <row r="40" spans="1:6">
      <c r="A40" s="56">
        <v>0.2</v>
      </c>
      <c r="B40" s="57">
        <v>7.8255600000000008E-2</v>
      </c>
      <c r="C40" s="57">
        <v>-4.5984400000000002E-2</v>
      </c>
      <c r="D40" s="56"/>
      <c r="E40" s="56"/>
      <c r="F40" s="56"/>
    </row>
    <row r="41" spans="1:6">
      <c r="A41" s="56">
        <v>0.3</v>
      </c>
      <c r="B41" s="57">
        <v>9.2034209999999991E-2</v>
      </c>
      <c r="C41" s="57">
        <v>-5.199100999999999E-2</v>
      </c>
      <c r="D41" s="56"/>
      <c r="E41" s="56"/>
      <c r="F41" s="56"/>
    </row>
    <row r="42" spans="1:6">
      <c r="A42" s="56">
        <v>0.4</v>
      </c>
      <c r="B42" s="57">
        <v>9.924616E-2</v>
      </c>
      <c r="C42" s="57">
        <v>-5.4562960000000001E-2</v>
      </c>
      <c r="D42" s="56"/>
      <c r="E42" s="56"/>
      <c r="F42" s="56"/>
    </row>
    <row r="43" spans="1:6">
      <c r="A43" s="56">
        <v>0.45</v>
      </c>
      <c r="B43" s="57">
        <v>0.10063424</v>
      </c>
      <c r="C43" s="57">
        <v>-5.4665759999999994E-2</v>
      </c>
      <c r="D43" s="56"/>
      <c r="E43" s="56"/>
      <c r="F43" s="56"/>
    </row>
    <row r="44" spans="1:6">
      <c r="A44" s="56">
        <v>0.5</v>
      </c>
      <c r="B44" s="57">
        <v>0.10025985999999999</v>
      </c>
      <c r="C44" s="57">
        <v>-5.3859859999999996E-2</v>
      </c>
      <c r="D44" s="56"/>
      <c r="E44" s="56"/>
      <c r="F44" s="56"/>
    </row>
    <row r="45" spans="1:6">
      <c r="A45" s="56">
        <v>0.6</v>
      </c>
      <c r="B45" s="57">
        <v>9.4881090000000001E-2</v>
      </c>
      <c r="C45" s="57">
        <v>-4.9641089999999999E-2</v>
      </c>
      <c r="D45" s="56"/>
      <c r="E45" s="56"/>
      <c r="F45" s="56"/>
    </row>
    <row r="46" spans="1:6">
      <c r="A46" s="56">
        <v>0.7</v>
      </c>
      <c r="B46" s="57">
        <v>8.302619E-2</v>
      </c>
      <c r="C46" s="57">
        <v>-4.2300909999999997E-2</v>
      </c>
      <c r="D46" s="56"/>
      <c r="E46" s="56"/>
      <c r="F46" s="56"/>
    </row>
    <row r="47" spans="1:6">
      <c r="A47" s="56">
        <v>0.8</v>
      </c>
      <c r="B47" s="57">
        <v>6.3981499999999997E-2</v>
      </c>
      <c r="C47" s="57">
        <v>-3.2615099999999994E-2</v>
      </c>
      <c r="D47" s="56"/>
      <c r="E47" s="56"/>
      <c r="F47" s="56"/>
    </row>
    <row r="48" spans="1:6">
      <c r="A48" s="56">
        <v>0.9</v>
      </c>
      <c r="B48" s="57">
        <v>3.7531969999999998E-2</v>
      </c>
      <c r="C48" s="57">
        <v>-2.0767649999999999E-2</v>
      </c>
      <c r="D48" s="56"/>
      <c r="E48" s="56"/>
      <c r="F48" s="56"/>
    </row>
    <row r="49" spans="1:6">
      <c r="A49" s="56">
        <v>0.95</v>
      </c>
      <c r="B49" s="57">
        <v>2.189199E-2</v>
      </c>
      <c r="C49" s="57">
        <v>-1.360959E-2</v>
      </c>
      <c r="D49" s="56"/>
      <c r="E49" s="56"/>
      <c r="F49" s="56"/>
    </row>
    <row r="50" spans="1:6">
      <c r="A50" s="56">
        <v>1</v>
      </c>
      <c r="B50" s="57">
        <v>5.1714899999999999E-3</v>
      </c>
      <c r="C50" s="57">
        <v>-5.1714899999999999E-3</v>
      </c>
      <c r="D50" s="56"/>
      <c r="E50" s="56"/>
      <c r="F50" s="56"/>
    </row>
    <row r="51" spans="1:6">
      <c r="A51" s="56" cm="1">
        <f t="array" ref="A51:A68">'Dat Calculations'!G4:G21</f>
        <v>0</v>
      </c>
      <c r="B51" s="57" cm="1">
        <f t="array" ref="B51:B68">'Dat Calculations'!X4:X21</f>
        <v>0</v>
      </c>
      <c r="C51" s="57" cm="1">
        <f t="array" ref="C51:C68">'Dat Calculations'!W4:W21</f>
        <v>0</v>
      </c>
      <c r="D51" s="56"/>
      <c r="E51" s="56"/>
      <c r="F51" s="56"/>
    </row>
    <row r="52" spans="1:6">
      <c r="A52" s="56">
        <v>1.2500000000000001E-2</v>
      </c>
      <c r="B52" s="57">
        <v>1.4331700000000001E-2</v>
      </c>
      <c r="C52" s="57">
        <v>-1.03067E-2</v>
      </c>
      <c r="D52" s="56"/>
      <c r="E52" s="56"/>
      <c r="F52" s="56"/>
    </row>
    <row r="53" spans="1:6">
      <c r="A53" s="56">
        <v>2.5000000000000001E-2</v>
      </c>
      <c r="B53" s="57">
        <v>2.0817800000000001E-2</v>
      </c>
      <c r="C53" s="57">
        <v>-1.37798E-2</v>
      </c>
      <c r="D53" s="56"/>
      <c r="E53" s="56"/>
      <c r="F53" s="56"/>
    </row>
    <row r="54" spans="1:6">
      <c r="A54" s="56">
        <v>0.05</v>
      </c>
      <c r="B54" s="57">
        <v>3.04163E-2</v>
      </c>
      <c r="C54" s="57">
        <v>-1.8341299999999998E-2</v>
      </c>
      <c r="D54" s="56"/>
      <c r="E54" s="56"/>
      <c r="F54" s="56"/>
    </row>
    <row r="55" spans="1:6">
      <c r="A55" s="56">
        <v>7.4999999999999997E-2</v>
      </c>
      <c r="B55" s="57">
        <v>3.8040499999999998E-2</v>
      </c>
      <c r="C55" s="57">
        <v>-2.1549499999999999E-2</v>
      </c>
      <c r="D55" s="56"/>
      <c r="E55" s="56"/>
      <c r="F55" s="56"/>
    </row>
    <row r="56" spans="1:6">
      <c r="A56" s="56">
        <v>0.1</v>
      </c>
      <c r="B56" s="57">
        <v>4.4457099999999999E-2</v>
      </c>
      <c r="C56" s="57">
        <v>-2.4148100000000002E-2</v>
      </c>
      <c r="D56" s="56"/>
      <c r="E56" s="56"/>
      <c r="F56" s="56"/>
    </row>
    <row r="57" spans="1:6">
      <c r="A57" s="56">
        <v>0.15</v>
      </c>
      <c r="B57" s="57">
        <v>5.4894700000000005E-2</v>
      </c>
      <c r="C57" s="57">
        <v>-2.8200900000000001E-2</v>
      </c>
      <c r="D57" s="56"/>
      <c r="E57" s="56"/>
      <c r="F57" s="56"/>
    </row>
    <row r="58" spans="1:6">
      <c r="A58" s="56">
        <v>0.2</v>
      </c>
      <c r="B58" s="57">
        <v>6.3196500000000003E-2</v>
      </c>
      <c r="C58" s="57">
        <v>-3.1203499999999999E-2</v>
      </c>
      <c r="D58" s="56"/>
      <c r="E58" s="56"/>
      <c r="F58" s="56"/>
    </row>
    <row r="59" spans="1:6">
      <c r="A59" s="56">
        <v>0.3</v>
      </c>
      <c r="B59" s="57">
        <v>7.4565599999999996E-2</v>
      </c>
      <c r="C59" s="57">
        <v>-3.4867599999999999E-2</v>
      </c>
      <c r="D59" s="56"/>
      <c r="E59" s="56"/>
      <c r="F59" s="56"/>
    </row>
    <row r="60" spans="1:6">
      <c r="A60" s="56">
        <v>0.4</v>
      </c>
      <c r="B60" s="57">
        <v>8.058259999999999E-2</v>
      </c>
      <c r="C60" s="57">
        <v>-3.62846E-2</v>
      </c>
      <c r="D60" s="56"/>
      <c r="E60" s="56"/>
      <c r="F60" s="56"/>
    </row>
    <row r="61" spans="1:6">
      <c r="A61" s="56">
        <v>0.45</v>
      </c>
      <c r="B61" s="57">
        <v>8.17861E-2</v>
      </c>
      <c r="C61" s="57">
        <v>-3.6213899999999993E-2</v>
      </c>
      <c r="D61" s="56"/>
      <c r="E61" s="56"/>
      <c r="F61" s="56"/>
    </row>
    <row r="62" spans="1:6">
      <c r="A62" s="56">
        <v>0.5</v>
      </c>
      <c r="B62" s="57">
        <v>8.1551600000000002E-2</v>
      </c>
      <c r="C62" s="57">
        <v>-3.5551599999999996E-2</v>
      </c>
      <c r="D62" s="56"/>
      <c r="E62" s="56"/>
      <c r="F62" s="56"/>
    </row>
    <row r="63" spans="1:6">
      <c r="A63" s="56">
        <v>0.6</v>
      </c>
      <c r="B63" s="57">
        <v>7.7330399999999994E-2</v>
      </c>
      <c r="C63" s="57">
        <v>-3.2480399999999993E-2</v>
      </c>
      <c r="D63" s="56"/>
      <c r="E63" s="56"/>
      <c r="F63" s="56"/>
    </row>
    <row r="64" spans="1:6">
      <c r="A64" s="56">
        <v>0.7</v>
      </c>
      <c r="B64" s="57">
        <v>6.7800100000000002E-2</v>
      </c>
      <c r="C64" s="57">
        <v>-2.7425900000000003E-2</v>
      </c>
      <c r="D64" s="56"/>
      <c r="E64" s="56"/>
      <c r="F64" s="56"/>
    </row>
    <row r="65" spans="1:6">
      <c r="A65" s="56">
        <v>0.8</v>
      </c>
      <c r="B65" s="57">
        <v>5.2245999999999994E-2</v>
      </c>
      <c r="C65" s="57">
        <v>-2.1149999999999995E-2</v>
      </c>
      <c r="D65" s="56"/>
      <c r="E65" s="56"/>
      <c r="F65" s="56"/>
    </row>
    <row r="66" spans="1:6">
      <c r="A66" s="56">
        <v>0.9</v>
      </c>
      <c r="B66" s="57">
        <v>3.0458499999999999E-2</v>
      </c>
      <c r="C66" s="57">
        <v>-1.3838700000000001E-2</v>
      </c>
      <c r="D66" s="56"/>
      <c r="E66" s="56"/>
      <c r="F66" s="56"/>
    </row>
    <row r="67" spans="1:6">
      <c r="A67" s="56">
        <v>0.95</v>
      </c>
      <c r="B67" s="57">
        <v>1.7592899999999998E-2</v>
      </c>
      <c r="C67" s="57">
        <v>-9.3818999999999986E-3</v>
      </c>
      <c r="D67" s="56"/>
      <c r="E67" s="56"/>
      <c r="F67" s="56"/>
    </row>
    <row r="68" spans="1:6">
      <c r="A68" s="56">
        <v>1</v>
      </c>
      <c r="B68" s="57">
        <v>3.9294000000000004E-3</v>
      </c>
      <c r="C68" s="57">
        <v>-3.9294000000000004E-3</v>
      </c>
      <c r="D68" s="56"/>
      <c r="E68" s="56"/>
      <c r="F68" s="56"/>
    </row>
    <row r="69" spans="1:6">
      <c r="A69" s="56" cm="1">
        <f t="array" ref="A69:A86">'Dat Calculations'!G4:G21</f>
        <v>0</v>
      </c>
      <c r="B69" s="57" cm="1">
        <f t="array" ref="B69:B86">'Dat Calculations'!AC4:AC21</f>
        <v>0</v>
      </c>
      <c r="C69" s="57" cm="1">
        <f t="array" ref="C69:C86">'Dat Calculations'!AB4:AB21</f>
        <v>0</v>
      </c>
      <c r="D69" s="56"/>
      <c r="E69" s="56"/>
      <c r="F69" s="56"/>
    </row>
    <row r="70" spans="1:6">
      <c r="A70" s="56">
        <v>1.2500000000000001E-2</v>
      </c>
      <c r="B70" s="57">
        <v>1.132438E-2</v>
      </c>
      <c r="C70" s="57">
        <v>-7.5093800000000013E-3</v>
      </c>
      <c r="D70" s="56"/>
      <c r="E70" s="56"/>
      <c r="F70" s="56"/>
    </row>
    <row r="71" spans="1:6">
      <c r="A71" s="56">
        <v>2.5000000000000001E-2</v>
      </c>
      <c r="B71" s="57">
        <v>1.6558720000000002E-2</v>
      </c>
      <c r="C71" s="57">
        <v>-9.8879200000000014E-3</v>
      </c>
      <c r="D71" s="56"/>
      <c r="E71" s="56"/>
      <c r="F71" s="56"/>
    </row>
    <row r="72" spans="1:6">
      <c r="A72" s="56">
        <v>0.05</v>
      </c>
      <c r="B72" s="57">
        <v>2.4357820000000002E-2</v>
      </c>
      <c r="C72" s="57">
        <v>-1.291282E-2</v>
      </c>
      <c r="D72" s="56"/>
      <c r="E72" s="56"/>
      <c r="F72" s="56"/>
    </row>
    <row r="73" spans="1:6">
      <c r="A73" s="56">
        <v>7.4999999999999997E-2</v>
      </c>
      <c r="B73" s="57">
        <v>3.0590800000000001E-2</v>
      </c>
      <c r="C73" s="57">
        <v>-1.4960200000000002E-2</v>
      </c>
      <c r="D73" s="56"/>
      <c r="E73" s="56"/>
      <c r="F73" s="56"/>
    </row>
    <row r="74" spans="1:6">
      <c r="A74" s="56">
        <v>0.1</v>
      </c>
      <c r="B74" s="57">
        <v>3.5845840000000004E-2</v>
      </c>
      <c r="C74" s="57">
        <v>-1.659644E-2</v>
      </c>
      <c r="D74" s="56"/>
      <c r="E74" s="56"/>
      <c r="F74" s="56"/>
    </row>
    <row r="75" spans="1:6">
      <c r="A75" s="56">
        <v>0.15</v>
      </c>
      <c r="B75" s="57">
        <v>4.4409960000000005E-2</v>
      </c>
      <c r="C75" s="57">
        <v>-1.9108880000000002E-2</v>
      </c>
      <c r="D75" s="56"/>
      <c r="E75" s="56"/>
      <c r="F75" s="56"/>
    </row>
    <row r="76" spans="1:6">
      <c r="A76" s="56">
        <v>0.2</v>
      </c>
      <c r="B76" s="57">
        <v>5.12419E-2</v>
      </c>
      <c r="C76" s="57">
        <v>-2.0918100000000002E-2</v>
      </c>
      <c r="D76" s="56"/>
      <c r="E76" s="56"/>
      <c r="F76" s="56"/>
    </row>
    <row r="77" spans="1:6">
      <c r="A77" s="56">
        <v>0.3</v>
      </c>
      <c r="B77" s="57">
        <v>6.0639140000000001E-2</v>
      </c>
      <c r="C77" s="57">
        <v>-2.3012339999999999E-2</v>
      </c>
      <c r="D77" s="56"/>
      <c r="E77" s="56"/>
      <c r="F77" s="56"/>
    </row>
    <row r="78" spans="1:6">
      <c r="A78" s="56">
        <v>0.4</v>
      </c>
      <c r="B78" s="57">
        <v>6.566044E-2</v>
      </c>
      <c r="C78" s="57">
        <v>-2.3673639999999999E-2</v>
      </c>
      <c r="D78" s="56"/>
      <c r="E78" s="56"/>
      <c r="F78" s="56"/>
    </row>
    <row r="79" spans="1:6">
      <c r="A79" s="56">
        <v>0.45</v>
      </c>
      <c r="B79" s="57">
        <v>6.6697260000000008E-2</v>
      </c>
      <c r="C79" s="57">
        <v>-2.3502740000000001E-2</v>
      </c>
      <c r="D79" s="56"/>
      <c r="E79" s="56"/>
      <c r="F79" s="56"/>
    </row>
    <row r="80" spans="1:6">
      <c r="A80" s="56">
        <v>0.5</v>
      </c>
      <c r="B80" s="57">
        <v>6.655723999999999E-2</v>
      </c>
      <c r="C80" s="57">
        <v>-2.2957239999999997E-2</v>
      </c>
      <c r="D80" s="56"/>
      <c r="E80" s="56"/>
      <c r="F80" s="56"/>
    </row>
    <row r="81" spans="1:6">
      <c r="A81" s="56">
        <v>0.6</v>
      </c>
      <c r="B81" s="57">
        <v>6.322506E-2</v>
      </c>
      <c r="C81" s="57">
        <v>-2.0715060000000004E-2</v>
      </c>
      <c r="D81" s="56"/>
      <c r="E81" s="56"/>
      <c r="F81" s="56"/>
    </row>
    <row r="82" spans="1:6">
      <c r="A82" s="56">
        <v>0.7</v>
      </c>
      <c r="B82" s="57">
        <v>5.5529560000000006E-2</v>
      </c>
      <c r="C82" s="57">
        <v>-1.7261840000000004E-2</v>
      </c>
      <c r="D82" s="56"/>
      <c r="E82" s="56"/>
      <c r="F82" s="56"/>
    </row>
    <row r="83" spans="1:6">
      <c r="A83" s="56">
        <v>0.8</v>
      </c>
      <c r="B83" s="57">
        <v>4.2789000000000001E-2</v>
      </c>
      <c r="C83" s="57">
        <v>-1.3315399999999998E-2</v>
      </c>
      <c r="D83" s="56"/>
      <c r="E83" s="56"/>
      <c r="F83" s="56"/>
    </row>
    <row r="84" spans="1:6">
      <c r="A84" s="56">
        <v>0.9</v>
      </c>
      <c r="B84" s="57">
        <v>2.4806880000000003E-2</v>
      </c>
      <c r="C84" s="57">
        <v>-9.0542000000000001E-3</v>
      </c>
      <c r="D84" s="56"/>
      <c r="E84" s="56"/>
      <c r="F84" s="56"/>
    </row>
    <row r="85" spans="1:6">
      <c r="A85" s="56">
        <v>0.95</v>
      </c>
      <c r="B85" s="57">
        <v>1.4201160000000001E-2</v>
      </c>
      <c r="C85" s="57">
        <v>-6.4185600000000002E-3</v>
      </c>
      <c r="D85" s="56"/>
      <c r="E85" s="56"/>
      <c r="F85" s="56"/>
    </row>
    <row r="86" spans="1:6">
      <c r="A86" s="56">
        <v>1</v>
      </c>
      <c r="B86" s="57">
        <v>3.0036600000000004E-3</v>
      </c>
      <c r="C86" s="57">
        <v>-3.0036600000000004E-3</v>
      </c>
      <c r="D86" s="56"/>
      <c r="E86" s="56"/>
      <c r="F86" s="56"/>
    </row>
    <row r="87" spans="1:6">
      <c r="A87" s="56" cm="1">
        <f t="array" ref="A87:A104">'Dat Calculations'!G4:G21</f>
        <v>0</v>
      </c>
      <c r="B87" s="57" cm="1">
        <f t="array" ref="B87:B104">'Dat Calculations'!I25:I42</f>
        <v>0</v>
      </c>
      <c r="C87" s="57" cm="1">
        <f t="array" ref="C87:C104">'Dat Calculations'!H25:H42</f>
        <v>0</v>
      </c>
      <c r="D87" s="56"/>
      <c r="E87" s="56"/>
      <c r="F87" s="56"/>
    </row>
    <row r="88" spans="1:6">
      <c r="A88" s="56">
        <v>1.2500000000000001E-2</v>
      </c>
      <c r="B88" s="57">
        <v>9.0774900000000006E-3</v>
      </c>
      <c r="C88" s="57">
        <v>-5.4549899999999998E-3</v>
      </c>
      <c r="D88" s="56"/>
      <c r="E88" s="56"/>
      <c r="F88" s="56"/>
    </row>
    <row r="89" spans="1:6">
      <c r="A89" s="56">
        <v>2.5000000000000001E-2</v>
      </c>
      <c r="B89" s="57">
        <v>1.3370460000000001E-2</v>
      </c>
      <c r="C89" s="57">
        <v>-7.0362599999999999E-3</v>
      </c>
      <c r="D89" s="56"/>
      <c r="E89" s="56"/>
      <c r="F89" s="56"/>
    </row>
    <row r="90" spans="1:6">
      <c r="A90" s="56">
        <v>0.05</v>
      </c>
      <c r="B90" s="57">
        <v>1.9813109999999998E-2</v>
      </c>
      <c r="C90" s="57">
        <v>-8.9456099999999997E-3</v>
      </c>
      <c r="D90" s="56"/>
      <c r="E90" s="56"/>
      <c r="F90" s="56"/>
    </row>
    <row r="91" spans="1:6">
      <c r="A91" s="56">
        <v>7.4999999999999997E-2</v>
      </c>
      <c r="B91" s="57">
        <v>2.4994949999999998E-2</v>
      </c>
      <c r="C91" s="57">
        <v>-1.015305E-2</v>
      </c>
      <c r="D91" s="56"/>
      <c r="E91" s="56"/>
      <c r="F91" s="56"/>
    </row>
    <row r="92" spans="1:6">
      <c r="A92" s="56">
        <v>0.1</v>
      </c>
      <c r="B92" s="57">
        <v>2.9371769999999998E-2</v>
      </c>
      <c r="C92" s="57">
        <v>-1.109367E-2</v>
      </c>
      <c r="D92" s="56"/>
      <c r="E92" s="56"/>
      <c r="F92" s="56"/>
    </row>
    <row r="93" spans="1:6">
      <c r="A93" s="56">
        <v>0.15</v>
      </c>
      <c r="B93" s="57">
        <v>3.6518370000000001E-2</v>
      </c>
      <c r="C93" s="57">
        <v>-1.2493949999999998E-2</v>
      </c>
      <c r="D93" s="56"/>
      <c r="E93" s="56"/>
      <c r="F93" s="56"/>
    </row>
    <row r="94" spans="1:6">
      <c r="A94" s="56">
        <v>0.2</v>
      </c>
      <c r="B94" s="57">
        <v>4.2236849999999999E-2</v>
      </c>
      <c r="C94" s="57">
        <v>-1.3443150000000001E-2</v>
      </c>
      <c r="D94" s="56"/>
      <c r="E94" s="56"/>
      <c r="F94" s="56"/>
    </row>
    <row r="95" spans="1:6">
      <c r="A95" s="56">
        <v>0.3</v>
      </c>
      <c r="B95" s="57">
        <v>5.0137620000000001E-2</v>
      </c>
      <c r="C95" s="57">
        <v>-1.4409419999999999E-2</v>
      </c>
      <c r="D95" s="56"/>
      <c r="E95" s="56"/>
      <c r="F95" s="56"/>
    </row>
    <row r="96" spans="1:6">
      <c r="A96" s="56">
        <v>0.4</v>
      </c>
      <c r="B96" s="57">
        <v>5.4400019999999993E-2</v>
      </c>
      <c r="C96" s="57">
        <v>-1.4531819999999997E-2</v>
      </c>
      <c r="D96" s="56"/>
      <c r="E96" s="56"/>
      <c r="F96" s="56"/>
    </row>
    <row r="97" spans="1:6">
      <c r="A97" s="56">
        <v>0.45</v>
      </c>
      <c r="B97" s="57">
        <v>5.5307490000000001E-2</v>
      </c>
      <c r="C97" s="57">
        <v>-1.4292509999999998E-2</v>
      </c>
      <c r="D97" s="56"/>
      <c r="E97" s="56"/>
      <c r="F97" s="56"/>
    </row>
    <row r="98" spans="1:6">
      <c r="A98" s="56">
        <v>0.5</v>
      </c>
      <c r="B98" s="57">
        <v>5.5235519999999996E-2</v>
      </c>
      <c r="C98" s="57">
        <v>-1.3835519999999994E-2</v>
      </c>
      <c r="D98" s="56"/>
      <c r="E98" s="56"/>
      <c r="F98" s="56"/>
    </row>
    <row r="99" spans="1:6">
      <c r="A99" s="56">
        <v>0.6</v>
      </c>
      <c r="B99" s="57">
        <v>5.2567379999999997E-2</v>
      </c>
      <c r="C99" s="57">
        <v>-1.2202379999999999E-2</v>
      </c>
      <c r="D99" s="56"/>
      <c r="E99" s="56"/>
      <c r="F99" s="56"/>
    </row>
    <row r="100" spans="1:6">
      <c r="A100" s="56">
        <v>0.7</v>
      </c>
      <c r="B100" s="57">
        <v>4.625199E-2</v>
      </c>
      <c r="C100" s="57">
        <v>-9.9152100000000007E-3</v>
      </c>
      <c r="D100" s="56"/>
      <c r="E100" s="56"/>
      <c r="F100" s="56"/>
    </row>
    <row r="101" spans="1:6">
      <c r="A101" s="56">
        <v>0.8</v>
      </c>
      <c r="B101" s="57">
        <v>3.5638799999999998E-2</v>
      </c>
      <c r="C101" s="57">
        <v>-7.6523999999999967E-3</v>
      </c>
      <c r="D101" s="56"/>
      <c r="E101" s="56"/>
      <c r="F101" s="56"/>
    </row>
    <row r="102" spans="1:6">
      <c r="A102" s="56">
        <v>0.9</v>
      </c>
      <c r="B102" s="57">
        <v>2.0542829999999998E-2</v>
      </c>
      <c r="C102" s="57">
        <v>-5.5850099999999996E-3</v>
      </c>
      <c r="D102" s="56"/>
      <c r="E102" s="56"/>
      <c r="F102" s="56"/>
    </row>
    <row r="103" spans="1:6">
      <c r="A103" s="56">
        <v>0.95</v>
      </c>
      <c r="B103" s="57">
        <v>1.1650229999999998E-2</v>
      </c>
      <c r="C103" s="57">
        <v>-4.2603299999999988E-3</v>
      </c>
      <c r="D103" s="56"/>
      <c r="E103" s="56"/>
      <c r="F103" s="56"/>
    </row>
    <row r="104" spans="1:6">
      <c r="A104" s="56">
        <v>1</v>
      </c>
      <c r="B104" s="57">
        <v>2.3176799999999999E-3</v>
      </c>
      <c r="C104" s="57">
        <v>-2.3176799999999999E-3</v>
      </c>
      <c r="D104" s="56"/>
      <c r="E104" s="56"/>
      <c r="F104" s="56"/>
    </row>
    <row r="105" spans="1:6">
      <c r="A105" s="56" cm="1">
        <f t="array" ref="A105:A122">'Dat Calculations'!G4:G21</f>
        <v>0</v>
      </c>
      <c r="B105" s="57" cm="1">
        <f t="array" ref="B105:B122">'Dat Calculations'!N25:N42</f>
        <v>0</v>
      </c>
      <c r="C105" s="57" cm="1">
        <f t="array" ref="C105:C122">'Dat Calculations'!M25:M42</f>
        <v>0</v>
      </c>
      <c r="D105" s="56"/>
      <c r="E105" s="56"/>
      <c r="F105" s="56"/>
    </row>
    <row r="106" spans="1:6">
      <c r="A106" s="56">
        <v>1.2500000000000001E-2</v>
      </c>
      <c r="B106" s="57">
        <v>7.4084800000000003E-3</v>
      </c>
      <c r="C106" s="57">
        <v>-3.9084800000000006E-3</v>
      </c>
      <c r="D106" s="56"/>
      <c r="E106" s="56"/>
      <c r="F106" s="56"/>
    </row>
    <row r="107" spans="1:6">
      <c r="A107" s="56">
        <v>2.5000000000000001E-2</v>
      </c>
      <c r="B107" s="57">
        <v>1.100572E-2</v>
      </c>
      <c r="C107" s="57">
        <v>-4.8857199999999996E-3</v>
      </c>
      <c r="D107" s="56"/>
      <c r="E107" s="56"/>
      <c r="F107" s="56"/>
    </row>
    <row r="108" spans="1:6">
      <c r="A108" s="56">
        <v>0.05</v>
      </c>
      <c r="B108" s="57">
        <v>1.6447719999999999E-2</v>
      </c>
      <c r="C108" s="57">
        <v>-5.9477199999999992E-3</v>
      </c>
      <c r="D108" s="56"/>
      <c r="E108" s="56"/>
      <c r="F108" s="56"/>
    </row>
    <row r="109" spans="1:6">
      <c r="A109" s="56">
        <v>7.4999999999999997E-2</v>
      </c>
      <c r="B109" s="57">
        <v>2.0855499999999999E-2</v>
      </c>
      <c r="C109" s="57">
        <v>-6.5154999999999996E-3</v>
      </c>
      <c r="D109" s="56"/>
      <c r="E109" s="56"/>
      <c r="F109" s="56"/>
    </row>
    <row r="110" spans="1:6">
      <c r="A110" s="56">
        <v>0.1</v>
      </c>
      <c r="B110" s="57">
        <v>2.4585940000000001E-2</v>
      </c>
      <c r="C110" s="57">
        <v>-6.9259399999999985E-3</v>
      </c>
      <c r="D110" s="56"/>
      <c r="E110" s="56"/>
      <c r="F110" s="56"/>
    </row>
    <row r="111" spans="1:6">
      <c r="A111" s="56">
        <v>0.15</v>
      </c>
      <c r="B111" s="57">
        <v>3.0689820000000003E-2</v>
      </c>
      <c r="C111" s="57">
        <v>-7.4778199999999996E-3</v>
      </c>
      <c r="D111" s="56"/>
      <c r="E111" s="56"/>
      <c r="F111" s="56"/>
    </row>
    <row r="112" spans="1:6">
      <c r="A112" s="56">
        <v>0.2</v>
      </c>
      <c r="B112" s="57">
        <v>3.5590000000000004E-2</v>
      </c>
      <c r="C112" s="57">
        <v>-7.7700000000000009E-3</v>
      </c>
      <c r="D112" s="56"/>
      <c r="E112" s="56"/>
      <c r="F112" s="56"/>
    </row>
    <row r="113" spans="1:6">
      <c r="A113" s="56">
        <v>0.3</v>
      </c>
      <c r="B113" s="57">
        <v>4.2392539999999999E-2</v>
      </c>
      <c r="C113" s="57">
        <v>-7.8725399999999973E-3</v>
      </c>
      <c r="D113" s="56"/>
      <c r="E113" s="56"/>
      <c r="F113" s="56"/>
    </row>
    <row r="114" spans="1:6">
      <c r="A114" s="56">
        <v>0.4</v>
      </c>
      <c r="B114" s="57">
        <v>4.6099839999999996E-2</v>
      </c>
      <c r="C114" s="57">
        <v>-7.5798399999999974E-3</v>
      </c>
      <c r="D114" s="56"/>
      <c r="E114" s="56"/>
      <c r="F114" s="56"/>
    </row>
    <row r="115" spans="1:6">
      <c r="A115" s="56">
        <v>0.45</v>
      </c>
      <c r="B115" s="57">
        <v>4.6913999999999997E-2</v>
      </c>
      <c r="C115" s="57">
        <v>-7.2859999999999973E-3</v>
      </c>
      <c r="D115" s="56"/>
      <c r="E115" s="56"/>
      <c r="F115" s="56"/>
    </row>
    <row r="116" spans="1:6">
      <c r="A116" s="56">
        <v>0.5</v>
      </c>
      <c r="B116" s="57">
        <v>4.6894039999999998E-2</v>
      </c>
      <c r="C116" s="57">
        <v>-6.8940399999999971E-3</v>
      </c>
      <c r="D116" s="56"/>
      <c r="E116" s="56"/>
      <c r="F116" s="56"/>
    </row>
    <row r="117" spans="1:6">
      <c r="A117" s="56">
        <v>0.6</v>
      </c>
      <c r="B117" s="57">
        <v>4.4719259999999997E-2</v>
      </c>
      <c r="C117" s="57">
        <v>-5.7192600000000003E-3</v>
      </c>
      <c r="D117" s="56"/>
      <c r="E117" s="56"/>
      <c r="F117" s="56"/>
    </row>
    <row r="118" spans="1:6">
      <c r="A118" s="56">
        <v>0.7</v>
      </c>
      <c r="B118" s="57">
        <v>3.9423700000000006E-2</v>
      </c>
      <c r="C118" s="57">
        <v>-4.3157000000000022E-3</v>
      </c>
      <c r="D118" s="56"/>
      <c r="E118" s="56"/>
      <c r="F118" s="56"/>
    </row>
    <row r="119" spans="1:6">
      <c r="A119" s="56">
        <v>0.8</v>
      </c>
      <c r="B119" s="57">
        <v>3.0376199999999999E-2</v>
      </c>
      <c r="C119" s="57">
        <v>-3.3361999999999975E-3</v>
      </c>
      <c r="D119" s="56"/>
      <c r="E119" s="56"/>
      <c r="F119" s="56"/>
    </row>
    <row r="120" spans="1:6">
      <c r="A120" s="56">
        <v>0.9</v>
      </c>
      <c r="B120" s="57">
        <v>1.7399339999999999E-2</v>
      </c>
      <c r="C120" s="57">
        <v>-2.9473399999999988E-3</v>
      </c>
      <c r="D120" s="56"/>
      <c r="E120" s="56"/>
      <c r="F120" s="56"/>
    </row>
    <row r="121" spans="1:6">
      <c r="A121" s="56">
        <v>0.95</v>
      </c>
      <c r="B121" s="57">
        <v>9.765059999999999E-3</v>
      </c>
      <c r="C121" s="57">
        <v>-2.6250599999999998E-3</v>
      </c>
      <c r="D121" s="56"/>
      <c r="E121" s="56"/>
      <c r="F121" s="56"/>
    </row>
    <row r="122" spans="1:6">
      <c r="A122" s="56">
        <v>1</v>
      </c>
      <c r="B122" s="57">
        <v>1.8048600000000001E-3</v>
      </c>
      <c r="C122" s="57">
        <v>-1.8048600000000001E-3</v>
      </c>
      <c r="D122" s="56"/>
      <c r="E122" s="56"/>
      <c r="F122" s="56"/>
    </row>
    <row r="123" spans="1:6">
      <c r="A123" s="56" cm="1">
        <f t="array" ref="A123:A140">'Dat Calculations'!G4:G21</f>
        <v>0</v>
      </c>
      <c r="B123" s="57" cm="1">
        <f t="array" ref="B123:B140">'Dat Calculations'!S25:S42</f>
        <v>0</v>
      </c>
      <c r="C123" s="57" cm="1">
        <f t="array" ref="C123:C140">'Dat Calculations'!R25:R42</f>
        <v>0</v>
      </c>
      <c r="D123" s="56"/>
      <c r="E123" s="56"/>
      <c r="F123" s="56"/>
    </row>
    <row r="124" spans="1:6">
      <c r="A124" s="56">
        <v>1.2500000000000001E-2</v>
      </c>
      <c r="B124" s="57">
        <v>6.1189899999999995E-3</v>
      </c>
      <c r="C124" s="57">
        <v>-2.6714900000000003E-3</v>
      </c>
      <c r="D124" s="56"/>
      <c r="E124" s="56"/>
      <c r="F124" s="56"/>
    </row>
    <row r="125" spans="1:6">
      <c r="A125" s="56">
        <v>2.5000000000000001E-2</v>
      </c>
      <c r="B125" s="57">
        <v>9.18596E-3</v>
      </c>
      <c r="C125" s="57">
        <v>-3.1577600000000008E-3</v>
      </c>
      <c r="D125" s="56"/>
      <c r="E125" s="56"/>
      <c r="F125" s="56"/>
    </row>
    <row r="126" spans="1:6">
      <c r="A126" s="56">
        <v>0.05</v>
      </c>
      <c r="B126" s="57">
        <v>1.386911E-2</v>
      </c>
      <c r="C126" s="57">
        <v>-3.5266100000000003E-3</v>
      </c>
      <c r="D126" s="56"/>
      <c r="E126" s="56"/>
      <c r="F126" s="56"/>
    </row>
    <row r="127" spans="1:6">
      <c r="A127" s="56">
        <v>7.4999999999999997E-2</v>
      </c>
      <c r="B127" s="57">
        <v>1.7692699999999999E-2</v>
      </c>
      <c r="C127" s="57">
        <v>-3.5677999999999994E-3</v>
      </c>
      <c r="D127" s="56"/>
      <c r="E127" s="56"/>
      <c r="F127" s="56"/>
    </row>
    <row r="128" spans="1:6">
      <c r="A128" s="56">
        <v>0.1</v>
      </c>
      <c r="B128" s="57">
        <v>2.093602E-2</v>
      </c>
      <c r="C128" s="57">
        <v>-3.5409199999999995E-3</v>
      </c>
      <c r="D128" s="56"/>
      <c r="E128" s="56"/>
      <c r="F128" s="56"/>
    </row>
    <row r="129" spans="1:6">
      <c r="A129" s="56">
        <v>0.15</v>
      </c>
      <c r="B129" s="57">
        <v>2.6255319999999999E-2</v>
      </c>
      <c r="C129" s="57">
        <v>-3.3915000000000004E-3</v>
      </c>
      <c r="D129" s="56"/>
      <c r="E129" s="56"/>
      <c r="F129" s="56"/>
    </row>
    <row r="130" spans="1:6">
      <c r="A130" s="56">
        <v>0.2</v>
      </c>
      <c r="B130" s="57">
        <v>3.0541350000000002E-2</v>
      </c>
      <c r="C130" s="57">
        <v>-3.1386500000000015E-3</v>
      </c>
      <c r="D130" s="56"/>
      <c r="E130" s="56"/>
      <c r="F130" s="56"/>
    </row>
    <row r="131" spans="1:6">
      <c r="A131" s="56">
        <v>0.3</v>
      </c>
      <c r="B131" s="57">
        <v>3.6522869999999999E-2</v>
      </c>
      <c r="C131" s="57">
        <v>-2.5206700000000026E-3</v>
      </c>
      <c r="D131" s="56"/>
      <c r="E131" s="56"/>
      <c r="F131" s="56"/>
    </row>
    <row r="132" spans="1:6">
      <c r="A132" s="56">
        <v>0.4</v>
      </c>
      <c r="B132" s="57">
        <v>3.9819019999999997E-2</v>
      </c>
      <c r="C132" s="57">
        <v>-1.8768200000000013E-3</v>
      </c>
      <c r="D132" s="56"/>
      <c r="E132" s="56"/>
      <c r="F132" s="56"/>
    </row>
    <row r="133" spans="1:6">
      <c r="A133" s="56">
        <v>0.45</v>
      </c>
      <c r="B133" s="57">
        <v>4.0566789999999998E-2</v>
      </c>
      <c r="C133" s="57">
        <v>-1.5332100000000001E-3</v>
      </c>
      <c r="D133" s="56"/>
      <c r="E133" s="56"/>
      <c r="F133" s="56"/>
    </row>
    <row r="134" spans="1:6">
      <c r="A134" s="56">
        <v>0.5</v>
      </c>
      <c r="B134" s="57">
        <v>4.0590019999999997E-2</v>
      </c>
      <c r="C134" s="57">
        <v>-1.19002E-3</v>
      </c>
      <c r="D134" s="56"/>
      <c r="E134" s="56"/>
      <c r="F134" s="56"/>
    </row>
    <row r="135" spans="1:6">
      <c r="A135" s="56">
        <v>0.6</v>
      </c>
      <c r="B135" s="57">
        <v>3.8796629999999999E-2</v>
      </c>
      <c r="C135" s="57">
        <v>-3.8163000000000086E-4</v>
      </c>
      <c r="D135" s="56"/>
      <c r="E135" s="56"/>
      <c r="F135" s="56"/>
    </row>
    <row r="136" spans="1:6">
      <c r="A136" s="56">
        <v>0.7</v>
      </c>
      <c r="B136" s="57">
        <v>3.4278040000000003E-2</v>
      </c>
      <c r="C136" s="57">
        <v>3.0333999999999917E-4</v>
      </c>
      <c r="D136" s="56"/>
      <c r="E136" s="56"/>
      <c r="F136" s="56"/>
    </row>
    <row r="137" spans="1:6">
      <c r="A137" s="56">
        <v>0.8</v>
      </c>
      <c r="B137" s="57">
        <v>2.6410299999999998E-2</v>
      </c>
      <c r="C137" s="57">
        <v>2.2409999999999965E-4</v>
      </c>
      <c r="D137" s="56"/>
      <c r="E137" s="56"/>
      <c r="F137" s="56"/>
    </row>
    <row r="138" spans="1:6">
      <c r="A138" s="56">
        <v>0.9</v>
      </c>
      <c r="B138" s="57">
        <v>1.501978E-2</v>
      </c>
      <c r="C138" s="57">
        <v>-7.8456000000000012E-4</v>
      </c>
      <c r="D138" s="56"/>
      <c r="E138" s="56"/>
      <c r="F138" s="56"/>
    </row>
    <row r="139" spans="1:6">
      <c r="A139" s="56">
        <v>0.95</v>
      </c>
      <c r="B139" s="57">
        <v>8.3284799999999992E-3</v>
      </c>
      <c r="C139" s="57">
        <v>-1.2955800000000006E-3</v>
      </c>
      <c r="D139" s="56"/>
      <c r="E139" s="56"/>
      <c r="F139" s="56"/>
    </row>
    <row r="140" spans="1:6">
      <c r="A140" s="56">
        <v>1</v>
      </c>
      <c r="B140" s="57">
        <v>1.40193E-3</v>
      </c>
      <c r="C140" s="57">
        <v>-1.40193E-3</v>
      </c>
      <c r="D140" s="56"/>
      <c r="E140" s="56"/>
      <c r="F140" s="56"/>
    </row>
    <row r="141" spans="1:6">
      <c r="A141" s="56" cm="1">
        <f t="array" ref="A141:A158">'Dat Calculations'!G4:G21</f>
        <v>0</v>
      </c>
      <c r="B141" s="57" cm="1">
        <f t="array" ref="B141:B158">'Dat Calculations'!X25:X42</f>
        <v>0</v>
      </c>
      <c r="C141" s="57" cm="1">
        <f t="array" ref="C141:C158">'Dat Calculations'!W25:W42</f>
        <v>0</v>
      </c>
      <c r="D141" s="56"/>
      <c r="E141" s="56"/>
      <c r="F141" s="56"/>
    </row>
    <row r="142" spans="1:6">
      <c r="A142" s="56">
        <v>1.2500000000000001E-2</v>
      </c>
      <c r="B142" s="57">
        <v>5.05858E-3</v>
      </c>
      <c r="C142" s="57">
        <v>-1.8735800000000003E-3</v>
      </c>
      <c r="D142" s="56"/>
      <c r="E142" s="56"/>
      <c r="F142" s="56"/>
    </row>
    <row r="143" spans="1:6">
      <c r="A143" s="56">
        <v>2.5000000000000001E-2</v>
      </c>
      <c r="B143" s="57">
        <v>7.6517199999999999E-3</v>
      </c>
      <c r="C143" s="57">
        <v>-2.08252E-3</v>
      </c>
      <c r="D143" s="56"/>
      <c r="E143" s="56"/>
      <c r="F143" s="56"/>
    </row>
    <row r="144" spans="1:6">
      <c r="A144" s="56">
        <v>0.05</v>
      </c>
      <c r="B144" s="57">
        <v>1.163662E-2</v>
      </c>
      <c r="C144" s="57">
        <v>-2.0816200000000002E-3</v>
      </c>
      <c r="D144" s="56"/>
      <c r="E144" s="56"/>
      <c r="F144" s="56"/>
    </row>
    <row r="145" spans="1:6">
      <c r="A145" s="56">
        <v>7.4999999999999997E-2</v>
      </c>
      <c r="B145" s="57">
        <v>1.4907699999999999E-2</v>
      </c>
      <c r="C145" s="57">
        <v>-1.8582999999999994E-3</v>
      </c>
      <c r="D145" s="56"/>
      <c r="E145" s="56"/>
      <c r="F145" s="56"/>
    </row>
    <row r="146" spans="1:6">
      <c r="A146" s="56">
        <v>0.1</v>
      </c>
      <c r="B146" s="57">
        <v>1.7686540000000001E-2</v>
      </c>
      <c r="C146" s="57">
        <v>-1.6159399999999997E-3</v>
      </c>
      <c r="D146" s="56"/>
      <c r="E146" s="56"/>
      <c r="F146" s="56"/>
    </row>
    <row r="147" spans="1:6">
      <c r="A147" s="56">
        <v>0.15</v>
      </c>
      <c r="B147" s="57">
        <v>2.2251180000000002E-2</v>
      </c>
      <c r="C147" s="57">
        <v>-1.128259999999999E-3</v>
      </c>
      <c r="D147" s="56"/>
      <c r="E147" s="56"/>
      <c r="F147" s="56"/>
    </row>
    <row r="148" spans="1:6">
      <c r="A148" s="56">
        <v>0.2</v>
      </c>
      <c r="B148" s="57">
        <v>2.5938099999999999E-2</v>
      </c>
      <c r="C148" s="57">
        <v>-6.2189999999999988E-4</v>
      </c>
      <c r="D148" s="56"/>
      <c r="E148" s="56"/>
      <c r="F148" s="56"/>
    </row>
    <row r="149" spans="1:6">
      <c r="A149" s="56">
        <v>0.3</v>
      </c>
      <c r="B149" s="57">
        <v>3.1101440000000001E-2</v>
      </c>
      <c r="C149" s="57">
        <v>3.117600000000012E-4</v>
      </c>
      <c r="D149" s="56"/>
      <c r="E149" s="56"/>
      <c r="F149" s="56"/>
    </row>
    <row r="150" spans="1:6">
      <c r="A150" s="56">
        <v>0.4</v>
      </c>
      <c r="B150" s="57">
        <v>3.3967239999999996E-2</v>
      </c>
      <c r="C150" s="57">
        <v>1.0859600000000004E-3</v>
      </c>
      <c r="D150" s="56"/>
      <c r="E150" s="56"/>
      <c r="F150" s="56"/>
    </row>
    <row r="151" spans="1:6">
      <c r="A151" s="56">
        <v>0.45</v>
      </c>
      <c r="B151" s="57">
        <v>3.463074E-2</v>
      </c>
      <c r="C151" s="57">
        <v>1.4307399999999998E-3</v>
      </c>
      <c r="D151" s="56"/>
      <c r="E151" s="56"/>
      <c r="F151" s="56"/>
    </row>
    <row r="152" spans="1:6">
      <c r="A152" s="56">
        <v>0.5</v>
      </c>
      <c r="B152" s="57">
        <v>3.4673839999999997E-2</v>
      </c>
      <c r="C152" s="57">
        <v>1.7261600000000009E-3</v>
      </c>
      <c r="D152" s="56"/>
      <c r="E152" s="56"/>
      <c r="F152" s="56"/>
    </row>
    <row r="153" spans="1:6">
      <c r="A153" s="56">
        <v>0.6</v>
      </c>
      <c r="B153" s="57">
        <v>3.3192960000000001E-2</v>
      </c>
      <c r="C153" s="57">
        <v>2.2970400000000002E-3</v>
      </c>
      <c r="D153" s="56"/>
      <c r="E153" s="56"/>
      <c r="F153" s="56"/>
    </row>
    <row r="154" spans="1:6">
      <c r="A154" s="56">
        <v>0.7</v>
      </c>
      <c r="B154" s="57">
        <v>2.9370340000000002E-2</v>
      </c>
      <c r="C154" s="57">
        <v>2.5779400000000008E-3</v>
      </c>
      <c r="D154" s="56"/>
      <c r="E154" s="56"/>
      <c r="F154" s="56"/>
    </row>
    <row r="155" spans="1:6">
      <c r="A155" s="56">
        <v>0.8</v>
      </c>
      <c r="B155" s="57">
        <v>2.26284E-2</v>
      </c>
      <c r="C155" s="57">
        <v>1.9780000000000023E-3</v>
      </c>
      <c r="D155" s="56"/>
      <c r="E155" s="56"/>
      <c r="F155" s="56"/>
    </row>
    <row r="156" spans="1:6">
      <c r="A156" s="56">
        <v>0.9</v>
      </c>
      <c r="B156" s="57">
        <v>1.2807300000000001E-2</v>
      </c>
      <c r="C156" s="57">
        <v>3.4402000000000044E-4</v>
      </c>
      <c r="D156" s="56"/>
      <c r="E156" s="56"/>
      <c r="F156" s="56"/>
    </row>
    <row r="157" spans="1:6">
      <c r="A157" s="56">
        <v>0.95</v>
      </c>
      <c r="B157" s="57">
        <v>7.0434599999999997E-3</v>
      </c>
      <c r="C157" s="57">
        <v>-5.4605999999999969E-4</v>
      </c>
      <c r="D157" s="56"/>
      <c r="E157" s="56"/>
      <c r="F157" s="56"/>
    </row>
    <row r="158" spans="1:6">
      <c r="A158" s="56">
        <v>1</v>
      </c>
      <c r="B158" s="57">
        <v>1.1055600000000002E-3</v>
      </c>
      <c r="C158" s="57">
        <v>-1.1055600000000002E-3</v>
      </c>
      <c r="D158" s="56"/>
      <c r="E158" s="56"/>
      <c r="F158" s="56"/>
    </row>
    <row r="159" spans="1:6">
      <c r="A159" s="56" cm="1">
        <f t="array" ref="A159:A176">'Dat Calculations'!G4:G21</f>
        <v>0</v>
      </c>
      <c r="B159" s="57" cm="1">
        <f t="array" ref="B159:B176">'Dat Calculations'!AC25:AC42</f>
        <v>0</v>
      </c>
      <c r="C159" s="57" cm="1">
        <f t="array" ref="C159:C176">'Dat Calculations'!AB25:AB42</f>
        <v>0</v>
      </c>
      <c r="D159" s="56"/>
      <c r="E159" s="56"/>
      <c r="F159" s="56"/>
    </row>
    <row r="160" spans="1:6">
      <c r="A160" s="56">
        <v>1.2500000000000001E-2</v>
      </c>
      <c r="B160" s="57">
        <v>4.33154E-3</v>
      </c>
      <c r="C160" s="57">
        <v>-2.2665400000000005E-3</v>
      </c>
      <c r="D160" s="56"/>
      <c r="E160" s="56"/>
      <c r="F160" s="56"/>
    </row>
    <row r="161" spans="1:6">
      <c r="A161" s="56">
        <v>2.5000000000000001E-2</v>
      </c>
      <c r="B161" s="57">
        <v>6.4379600000000013E-3</v>
      </c>
      <c r="C161" s="57">
        <v>-2.8271600000000009E-3</v>
      </c>
      <c r="D161" s="56"/>
      <c r="E161" s="56"/>
      <c r="F161" s="56"/>
    </row>
    <row r="162" spans="1:6">
      <c r="A162" s="56">
        <v>0.05</v>
      </c>
      <c r="B162" s="57">
        <v>9.6260600000000005E-3</v>
      </c>
      <c r="C162" s="57">
        <v>-3.431060000000001E-3</v>
      </c>
      <c r="D162" s="56"/>
      <c r="E162" s="56"/>
      <c r="F162" s="56"/>
    </row>
    <row r="163" spans="1:6">
      <c r="A163" s="56">
        <v>7.4999999999999997E-2</v>
      </c>
      <c r="B163" s="57">
        <v>1.2209300000000001E-2</v>
      </c>
      <c r="C163" s="57">
        <v>-3.7487000000000024E-3</v>
      </c>
      <c r="D163" s="56"/>
      <c r="E163" s="56"/>
      <c r="F163" s="56"/>
    </row>
    <row r="164" spans="1:6">
      <c r="A164" s="56">
        <v>0.1</v>
      </c>
      <c r="B164" s="57">
        <v>1.439582E-2</v>
      </c>
      <c r="C164" s="57">
        <v>-3.9764200000000005E-3</v>
      </c>
      <c r="D164" s="56"/>
      <c r="E164" s="56"/>
      <c r="F164" s="56"/>
    </row>
    <row r="165" spans="1:6">
      <c r="A165" s="56">
        <v>0.15</v>
      </c>
      <c r="B165" s="57">
        <v>1.7973900000000001E-2</v>
      </c>
      <c r="C165" s="57">
        <v>-4.2788200000000018E-3</v>
      </c>
      <c r="D165" s="56"/>
      <c r="E165" s="56"/>
      <c r="F165" s="56"/>
    </row>
    <row r="166" spans="1:6">
      <c r="A166" s="56">
        <v>0.2</v>
      </c>
      <c r="B166" s="57">
        <v>2.0846900000000002E-2</v>
      </c>
      <c r="C166" s="57">
        <v>-4.4331000000000023E-3</v>
      </c>
      <c r="D166" s="56"/>
      <c r="E166" s="56"/>
      <c r="F166" s="56"/>
    </row>
    <row r="167" spans="1:6">
      <c r="A167" s="56">
        <v>0.3</v>
      </c>
      <c r="B167" s="57">
        <v>2.4836320000000002E-2</v>
      </c>
      <c r="C167" s="57">
        <v>-4.4695200000000011E-3</v>
      </c>
      <c r="D167" s="56"/>
      <c r="E167" s="56"/>
      <c r="F167" s="56"/>
    </row>
    <row r="168" spans="1:6">
      <c r="A168" s="56">
        <v>0.4</v>
      </c>
      <c r="B168" s="57">
        <v>2.7011719999999999E-2</v>
      </c>
      <c r="C168" s="57">
        <v>-4.2849200000000011E-3</v>
      </c>
      <c r="D168" s="56"/>
      <c r="E168" s="56"/>
      <c r="F168" s="56"/>
    </row>
    <row r="169" spans="1:6">
      <c r="A169" s="56">
        <v>0.45</v>
      </c>
      <c r="B169" s="57">
        <v>2.7490260000000002E-2</v>
      </c>
      <c r="C169" s="57">
        <v>-4.1097400000000023E-3</v>
      </c>
      <c r="D169" s="56"/>
      <c r="E169" s="56"/>
      <c r="F169" s="56"/>
    </row>
    <row r="170" spans="1:6">
      <c r="A170" s="56">
        <v>0.5</v>
      </c>
      <c r="B170" s="57">
        <v>2.7479919999999998E-2</v>
      </c>
      <c r="C170" s="57">
        <v>-3.8799200000000002E-3</v>
      </c>
      <c r="D170" s="56"/>
      <c r="E170" s="56"/>
      <c r="F170" s="56"/>
    </row>
    <row r="171" spans="1:6">
      <c r="A171" s="56">
        <v>0.6</v>
      </c>
      <c r="B171" s="57">
        <v>2.6208479999999999E-2</v>
      </c>
      <c r="C171" s="57">
        <v>-3.1984800000000018E-3</v>
      </c>
      <c r="D171" s="56"/>
      <c r="E171" s="56"/>
      <c r="F171" s="56"/>
    </row>
    <row r="172" spans="1:6">
      <c r="A172" s="56">
        <v>0.7</v>
      </c>
      <c r="B172" s="57">
        <v>2.3107460000000003E-2</v>
      </c>
      <c r="C172" s="57">
        <v>-2.3937400000000018E-3</v>
      </c>
      <c r="D172" s="56"/>
      <c r="E172" s="56"/>
      <c r="F172" s="56"/>
    </row>
    <row r="173" spans="1:6">
      <c r="A173" s="56">
        <v>0.8</v>
      </c>
      <c r="B173" s="57">
        <v>1.7804400000000001E-2</v>
      </c>
      <c r="C173" s="57">
        <v>-1.8507999999999997E-3</v>
      </c>
      <c r="D173" s="56"/>
      <c r="E173" s="56"/>
      <c r="F173" s="56"/>
    </row>
    <row r="174" spans="1:6">
      <c r="A174" s="56">
        <v>0.9</v>
      </c>
      <c r="B174" s="57">
        <v>1.0194660000000001E-2</v>
      </c>
      <c r="C174" s="57">
        <v>-1.6679800000000003E-3</v>
      </c>
      <c r="D174" s="56"/>
      <c r="E174" s="56"/>
      <c r="F174" s="56"/>
    </row>
    <row r="175" spans="1:6">
      <c r="A175" s="56">
        <v>0.95</v>
      </c>
      <c r="B175" s="57">
        <v>5.7181799999999998E-3</v>
      </c>
      <c r="C175" s="57">
        <v>-1.5055800000000007E-3</v>
      </c>
      <c r="D175" s="56"/>
      <c r="E175" s="56"/>
      <c r="F175" s="56"/>
    </row>
    <row r="176" spans="1:6">
      <c r="A176" s="56">
        <v>1</v>
      </c>
      <c r="B176" s="57">
        <v>1.0522800000000003E-3</v>
      </c>
      <c r="C176" s="57">
        <v>-1.0522800000000003E-3</v>
      </c>
      <c r="D176" s="56"/>
      <c r="E176" s="56"/>
      <c r="F176" s="56"/>
    </row>
    <row r="177" spans="1:6">
      <c r="A177" s="56"/>
      <c r="B177" s="56"/>
      <c r="C177" s="56"/>
      <c r="D177" s="56"/>
      <c r="E177" s="56"/>
      <c r="F177" s="56"/>
    </row>
    <row r="178" spans="1:6">
      <c r="A178" s="56"/>
      <c r="B178" s="56"/>
      <c r="C178" s="56"/>
      <c r="D178" s="56"/>
      <c r="E178" s="56"/>
      <c r="F178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Adriano Brinkers</dc:creator>
  <cp:keywords/>
  <dc:description/>
  <cp:lastModifiedBy/>
  <cp:revision/>
  <dcterms:created xsi:type="dcterms:W3CDTF">2024-12-22T14:22:08Z</dcterms:created>
  <dcterms:modified xsi:type="dcterms:W3CDTF">2025-03-13T22:27:19Z</dcterms:modified>
  <cp:category/>
  <cp:contentStatus/>
</cp:coreProperties>
</file>