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1C962BCB-4966-D94A-B224-6672B0F24A6F}" xr6:coauthVersionLast="47" xr6:coauthVersionMax="47" xr10:uidLastSave="{00000000-0000-0000-0000-000000000000}"/>
  <bookViews>
    <workbookView xWindow="0" yWindow="500" windowWidth="38400" windowHeight="19900" xr2:uid="{B02C66B2-146C-7C4F-8D56-ADE5758B8D21}"/>
  </bookViews>
  <sheets>
    <sheet name="Passenger" sheetId="1" r:id="rId1"/>
    <sheet name="Infrastructure" sheetId="3" r:id="rId2"/>
    <sheet name="Freigh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5" i="1" l="1"/>
  <c r="AD25" i="1" s="1"/>
  <c r="AB48" i="1"/>
  <c r="AH36" i="1" l="1"/>
  <c r="K8" i="1" l="1"/>
  <c r="K7" i="1"/>
  <c r="K6" i="1"/>
  <c r="K5" i="1"/>
  <c r="K4" i="1"/>
  <c r="K3" i="1"/>
  <c r="J4" i="1"/>
  <c r="J5" i="1"/>
  <c r="J6" i="1"/>
  <c r="J7" i="1"/>
  <c r="J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G4" i="1"/>
  <c r="G5" i="1"/>
  <c r="G6" i="1"/>
  <c r="G7" i="1"/>
  <c r="G8" i="1"/>
  <c r="F4" i="1"/>
  <c r="F5" i="1"/>
  <c r="F6" i="1"/>
  <c r="F7" i="1"/>
  <c r="F8" i="1"/>
  <c r="G3" i="1"/>
  <c r="F3" i="1"/>
  <c r="D11" i="1"/>
  <c r="D12" i="1"/>
  <c r="D13" i="1"/>
  <c r="D14" i="1"/>
  <c r="D15" i="1"/>
  <c r="D4" i="1"/>
  <c r="D5" i="1"/>
  <c r="D6" i="1"/>
  <c r="D7" i="1"/>
  <c r="D8" i="1"/>
  <c r="D3" i="1"/>
  <c r="F36" i="1" l="1"/>
  <c r="K27" i="1" s="1"/>
  <c r="O3" i="1"/>
  <c r="O4" i="1"/>
  <c r="O5" i="1"/>
  <c r="O6" i="1"/>
  <c r="O7" i="1"/>
  <c r="O8" i="1"/>
  <c r="G36" i="1"/>
  <c r="AF28" i="1" s="1"/>
  <c r="D36" i="1"/>
  <c r="J14" i="1" s="1"/>
  <c r="K21" i="1" l="1"/>
  <c r="R6" i="1"/>
  <c r="R7" i="1"/>
  <c r="R8" i="1"/>
  <c r="R33" i="1"/>
  <c r="R9" i="1"/>
  <c r="R28" i="1"/>
  <c r="R10" i="1"/>
  <c r="R23" i="1"/>
  <c r="R3" i="1"/>
  <c r="W3" i="1" s="1"/>
  <c r="R4" i="1"/>
  <c r="R5" i="1"/>
  <c r="O21" i="1"/>
  <c r="J17" i="1"/>
  <c r="J10" i="1"/>
  <c r="J26" i="1"/>
  <c r="J18" i="1"/>
  <c r="J19" i="1"/>
  <c r="K24" i="1"/>
  <c r="K13" i="1"/>
  <c r="K33" i="1"/>
  <c r="K28" i="1"/>
  <c r="J13" i="1"/>
  <c r="J27" i="1"/>
  <c r="J12" i="1"/>
  <c r="K20" i="1"/>
  <c r="J24" i="1"/>
  <c r="J21" i="1"/>
  <c r="K26" i="1"/>
  <c r="K12" i="1"/>
  <c r="J32" i="1"/>
  <c r="K23" i="1"/>
  <c r="K10" i="1"/>
  <c r="K16" i="1"/>
  <c r="J16" i="1"/>
  <c r="K18" i="1"/>
  <c r="K31" i="1"/>
  <c r="J11" i="1"/>
  <c r="J22" i="1"/>
  <c r="J25" i="1"/>
  <c r="K34" i="1"/>
  <c r="J20" i="1"/>
  <c r="K15" i="1"/>
  <c r="J15" i="1"/>
  <c r="J9" i="1"/>
  <c r="K9" i="1"/>
  <c r="W9" i="1" s="1"/>
  <c r="J30" i="1"/>
  <c r="K14" i="1"/>
  <c r="K30" i="1"/>
  <c r="K19" i="1"/>
  <c r="J23" i="1"/>
  <c r="J33" i="1"/>
  <c r="K17" i="1"/>
  <c r="J29" i="1"/>
  <c r="K32" i="1"/>
  <c r="K29" i="1"/>
  <c r="K11" i="1"/>
  <c r="J31" i="1"/>
  <c r="J34" i="1"/>
  <c r="K25" i="1"/>
  <c r="J28" i="1"/>
  <c r="K22" i="1"/>
  <c r="W10" i="1" l="1"/>
  <c r="W33" i="1"/>
  <c r="W28" i="1"/>
  <c r="W23" i="1"/>
  <c r="W5" i="1"/>
  <c r="W8" i="1"/>
  <c r="W4" i="1"/>
  <c r="W7" i="1"/>
  <c r="W6" i="1"/>
  <c r="O34" i="1"/>
  <c r="O29" i="1"/>
  <c r="O18" i="1"/>
  <c r="O19" i="1"/>
  <c r="O11" i="1"/>
  <c r="O30" i="1"/>
  <c r="O16" i="1"/>
  <c r="O20" i="1"/>
  <c r="O14" i="1"/>
  <c r="O10" i="1"/>
  <c r="O32" i="1"/>
  <c r="O23" i="1"/>
  <c r="O22" i="1"/>
  <c r="O9" i="1"/>
  <c r="O17" i="1"/>
  <c r="O12" i="1"/>
  <c r="O28" i="1"/>
  <c r="O31" i="1"/>
  <c r="O26" i="1"/>
  <c r="O33" i="1"/>
  <c r="O25" i="1"/>
  <c r="O27" i="1"/>
  <c r="O13" i="1"/>
  <c r="O15" i="1"/>
  <c r="O24" i="1"/>
  <c r="W36" i="1" l="1"/>
  <c r="O36" i="1"/>
  <c r="AA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1E91F9A-6C8A-F94E-8A02-01D6261B11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Transport de personnes: prestations kilométriques et mouvements des véhicules</t>
        </r>
      </text>
    </comment>
    <comment ref="M1" authorId="0" shapeId="0" xr:uid="{61857A32-FE8F-F546-A795-448776DB6C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Transport de personnes: prestations de transport</t>
        </r>
      </text>
    </comment>
    <comment ref="Q1" authorId="0" shapeId="0" xr:uid="{9A326D79-3041-204B-AF6D-8E7DA5F6AE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Fahrzeuge und Transportmittelbestände des Personenverkehrs</t>
        </r>
      </text>
    </comment>
    <comment ref="Y2" authorId="0" shapeId="0" xr:uid="{9289B52E-4527-2F46-B42B-F1F6A61C6E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Intercity rail, https://uic.org/IMG/pdf/2012_uic-iea_railway_handbook_web_high.pdf</t>
        </r>
      </text>
    </comment>
    <comment ref="AC2" authorId="0" shapeId="0" xr:uid="{FE0503AD-9305-9E48-91F2-7F8BDBBB2311}">
      <text>
        <r>
          <rPr>
            <b/>
            <sz val="10"/>
            <color rgb="FF000000"/>
            <rFont val="Tahoma"/>
            <family val="2"/>
          </rPr>
          <t xml:space="preserve">Microsoft Office User:
</t>
        </r>
        <r>
          <rPr>
            <sz val="10"/>
            <color rgb="FF000000"/>
            <rFont val="Tahoma"/>
            <family val="2"/>
          </rPr>
          <t xml:space="preserve">Fig 3.9, average of neighbours.
</t>
        </r>
        <r>
          <rPr>
            <sz val="10"/>
            <color rgb="FF000000"/>
            <rFont val="Tahoma"/>
            <family val="2"/>
          </rPr>
          <t>https://transport.ec.europa.eu/system/files/2016-09/2015-09-study-on-the-cost-and-contribution-of-the-rail-sector.pdf</t>
        </r>
      </text>
    </comment>
    <comment ref="AF2" authorId="0" shapeId="0" xr:uid="{355F9AE1-4841-3D47-A484-90A8412CD6AF}">
      <text>
        <r>
          <rPr>
            <b/>
            <sz val="10"/>
            <color rgb="FF000000"/>
            <rFont val="Tahoma"/>
            <family val="2"/>
          </rPr>
          <t xml:space="preserve">Microsoft Office User:
</t>
        </r>
        <r>
          <rPr>
            <sz val="10"/>
            <color rgb="FF000000"/>
            <rFont val="Tahoma"/>
            <family val="2"/>
          </rPr>
          <t xml:space="preserve">average cost of an EMU
</t>
        </r>
        <r>
          <rPr>
            <sz val="10"/>
            <color rgb="FF000000"/>
            <rFont val="Tahoma"/>
            <family val="2"/>
          </rPr>
          <t>https://nap.nationalacademies.org/read/22149/chapter/5</t>
        </r>
      </text>
    </comment>
    <comment ref="AH2" authorId="0" shapeId="0" xr:uid="{5913924A-4F8A-CA43-ABF4-20BB8C882D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https://iea-etsap.org/E-TechDS/PDF/T11_Rail_Transport_v3_final_gs06062011.pdf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B4395807-4A00-AA4C-9460-A99AFF22AE9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Transport de personnes: prestations kilométriques et mouvements des véhicules</t>
        </r>
      </text>
    </comment>
  </commentList>
</comments>
</file>

<file path=xl/sharedStrings.xml><?xml version="1.0" encoding="utf-8"?>
<sst xmlns="http://schemas.openxmlformats.org/spreadsheetml/2006/main" count="44" uniqueCount="39">
  <si>
    <t>Mvkm</t>
  </si>
  <si>
    <t>train-km</t>
  </si>
  <si>
    <t>car-km</t>
  </si>
  <si>
    <t>seat-km</t>
  </si>
  <si>
    <t>Average</t>
  </si>
  <si>
    <t>car/train</t>
  </si>
  <si>
    <t>seat/car</t>
  </si>
  <si>
    <t>seat/train</t>
  </si>
  <si>
    <t>pkm/€</t>
  </si>
  <si>
    <t>Output_eff</t>
  </si>
  <si>
    <t>Var_cost</t>
  </si>
  <si>
    <t>cap2act</t>
  </si>
  <si>
    <t>Actual cap</t>
  </si>
  <si>
    <t>Lifetime</t>
  </si>
  <si>
    <t>yr</t>
  </si>
  <si>
    <t>Inv_cost</t>
  </si>
  <si>
    <t>Input_eff</t>
  </si>
  <si>
    <t>LF max</t>
  </si>
  <si>
    <t>Mpkm/Mpkm</t>
  </si>
  <si>
    <t>Seats</t>
  </si>
  <si>
    <t>Cars</t>
  </si>
  <si>
    <t>Mpkm/GJ</t>
  </si>
  <si>
    <t>Mvkm estimated for different units</t>
  </si>
  <si>
    <t>Actual activity</t>
  </si>
  <si>
    <t>Railway (Mpkm)</t>
  </si>
  <si>
    <t>Mseat-km</t>
  </si>
  <si>
    <t>Mcar-km</t>
  </si>
  <si>
    <t>Mtrain-km</t>
  </si>
  <si>
    <t>Mpkm/Mseat-km</t>
  </si>
  <si>
    <t>Mseat-km/seat</t>
  </si>
  <si>
    <t>€/Mpkm</t>
  </si>
  <si>
    <t>€/seat</t>
  </si>
  <si>
    <t>New cap</t>
  </si>
  <si>
    <t>Ini Ret cap</t>
  </si>
  <si>
    <t>Year</t>
  </si>
  <si>
    <t>Inf_maint</t>
  </si>
  <si>
    <t>CHE_YR</t>
  </si>
  <si>
    <t>Passenger</t>
  </si>
  <si>
    <t>Mtonne-km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</si>
</sst>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Passenger!$R$2</c:f>
              <c:strCache>
                <c:ptCount val="1"/>
                <c:pt idx="0">
                  <c:v>Seats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550811082825172"/>
                  <c:y val="-7.5420239288714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Passenger!$A$3:$A$34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Passenger!$R$3:$R$34</c:f>
              <c:numCache>
                <c:formatCode>General</c:formatCode>
                <c:ptCount val="32"/>
                <c:pt idx="0">
                  <c:v>326304</c:v>
                </c:pt>
                <c:pt idx="1">
                  <c:v>344256</c:v>
                </c:pt>
                <c:pt idx="2">
                  <c:v>343794</c:v>
                </c:pt>
                <c:pt idx="3">
                  <c:v>344256</c:v>
                </c:pt>
                <c:pt idx="4">
                  <c:v>343992</c:v>
                </c:pt>
                <c:pt idx="5">
                  <c:v>340824</c:v>
                </c:pt>
                <c:pt idx="6">
                  <c:v>339702</c:v>
                </c:pt>
                <c:pt idx="7">
                  <c:v>340362</c:v>
                </c:pt>
                <c:pt idx="20">
                  <c:v>420618</c:v>
                </c:pt>
                <c:pt idx="25">
                  <c:v>445038</c:v>
                </c:pt>
                <c:pt idx="30">
                  <c:v>494802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914B-ABE8-052EADA4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67583"/>
        <c:axId val="1944489327"/>
      </c:scatterChart>
      <c:valAx>
        <c:axId val="196966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44489327"/>
        <c:crosses val="autoZero"/>
        <c:crossBetween val="midCat"/>
      </c:valAx>
      <c:valAx>
        <c:axId val="19444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6966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38</xdr:row>
      <xdr:rowOff>12706</xdr:rowOff>
    </xdr:from>
    <xdr:to>
      <xdr:col>21</xdr:col>
      <xdr:colOff>330200</xdr:colOff>
      <xdr:row>59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2BBB0-4160-76E2-923D-197AA880F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FE7-D644-484A-B6E9-8B605457CE3D}">
  <dimension ref="A1:AH48"/>
  <sheetViews>
    <sheetView tabSelected="1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B24" sqref="AB24"/>
    </sheetView>
  </sheetViews>
  <sheetFormatPr baseColWidth="10" defaultRowHeight="16" x14ac:dyDescent="0.2"/>
  <cols>
    <col min="13" max="13" width="14.6640625" bestFit="1" customWidth="1"/>
    <col min="15" max="15" width="15" bestFit="1" customWidth="1"/>
    <col min="23" max="23" width="15.33203125" bestFit="1" customWidth="1"/>
    <col min="27" max="27" width="12.1640625" bestFit="1" customWidth="1"/>
  </cols>
  <sheetData>
    <row r="1" spans="1:34" x14ac:dyDescent="0.2">
      <c r="B1" s="5" t="s">
        <v>0</v>
      </c>
      <c r="C1" s="5"/>
      <c r="D1" s="5"/>
      <c r="E1" s="5"/>
      <c r="F1" s="5"/>
      <c r="G1" s="5"/>
      <c r="I1" s="6" t="s">
        <v>22</v>
      </c>
      <c r="J1" s="6"/>
      <c r="K1" s="6"/>
      <c r="M1" s="4" t="s">
        <v>23</v>
      </c>
      <c r="O1" t="s">
        <v>17</v>
      </c>
      <c r="Q1" s="6" t="s">
        <v>12</v>
      </c>
      <c r="R1" s="6"/>
      <c r="T1" t="s">
        <v>32</v>
      </c>
      <c r="U1" t="s">
        <v>33</v>
      </c>
      <c r="W1" s="2" t="s">
        <v>11</v>
      </c>
      <c r="Y1" t="s">
        <v>16</v>
      </c>
      <c r="AA1" t="s">
        <v>9</v>
      </c>
      <c r="AC1" s="5" t="s">
        <v>10</v>
      </c>
      <c r="AD1" s="5"/>
      <c r="AE1" s="1"/>
      <c r="AF1" s="1" t="s">
        <v>15</v>
      </c>
      <c r="AH1" s="2" t="s">
        <v>13</v>
      </c>
    </row>
    <row r="2" spans="1:34" x14ac:dyDescent="0.2">
      <c r="A2" t="s">
        <v>34</v>
      </c>
      <c r="B2" t="s">
        <v>1</v>
      </c>
      <c r="C2" t="s">
        <v>2</v>
      </c>
      <c r="D2" t="s">
        <v>5</v>
      </c>
      <c r="E2" t="s">
        <v>3</v>
      </c>
      <c r="F2" t="s">
        <v>7</v>
      </c>
      <c r="G2" t="s">
        <v>6</v>
      </c>
      <c r="I2" t="s">
        <v>27</v>
      </c>
      <c r="J2" t="s">
        <v>26</v>
      </c>
      <c r="K2" t="s">
        <v>25</v>
      </c>
      <c r="M2" t="s">
        <v>24</v>
      </c>
      <c r="O2" t="s">
        <v>28</v>
      </c>
      <c r="Q2" t="s">
        <v>20</v>
      </c>
      <c r="R2" t="s">
        <v>19</v>
      </c>
      <c r="T2" t="s">
        <v>19</v>
      </c>
      <c r="U2" t="s">
        <v>19</v>
      </c>
      <c r="W2" t="s">
        <v>29</v>
      </c>
      <c r="Y2" t="s">
        <v>21</v>
      </c>
      <c r="AA2" s="2" t="s">
        <v>18</v>
      </c>
      <c r="AC2" t="s">
        <v>8</v>
      </c>
      <c r="AD2" s="2" t="s">
        <v>30</v>
      </c>
      <c r="AE2" s="2"/>
      <c r="AF2" s="2" t="s">
        <v>31</v>
      </c>
      <c r="AH2" t="s">
        <v>14</v>
      </c>
    </row>
    <row r="3" spans="1:34" x14ac:dyDescent="0.2">
      <c r="A3">
        <v>1990</v>
      </c>
      <c r="B3">
        <v>134.916</v>
      </c>
      <c r="C3">
        <v>751.4</v>
      </c>
      <c r="D3">
        <f>C3/B3</f>
        <v>5.5693913249725755</v>
      </c>
      <c r="E3">
        <v>49826</v>
      </c>
      <c r="F3">
        <f>E3/B3</f>
        <v>369.31127516380565</v>
      </c>
      <c r="G3">
        <f>E3/C3</f>
        <v>66.310886345488427</v>
      </c>
      <c r="I3">
        <f>B3</f>
        <v>134.916</v>
      </c>
      <c r="J3">
        <f>C3</f>
        <v>751.4</v>
      </c>
      <c r="K3">
        <f>E3</f>
        <v>49826</v>
      </c>
      <c r="M3">
        <v>12678</v>
      </c>
      <c r="O3">
        <f>M3/K3</f>
        <v>0.25444547023642278</v>
      </c>
      <c r="Q3">
        <v>4944</v>
      </c>
      <c r="R3">
        <f>Q3*$G$36</f>
        <v>326304</v>
      </c>
      <c r="U3">
        <v>0</v>
      </c>
      <c r="W3">
        <f>K3/R3</f>
        <v>0.15269809747965088</v>
      </c>
      <c r="AA3">
        <v>1</v>
      </c>
      <c r="AH3">
        <v>35</v>
      </c>
    </row>
    <row r="4" spans="1:34" x14ac:dyDescent="0.2">
      <c r="A4">
        <v>1991</v>
      </c>
      <c r="B4">
        <v>137.66800000000001</v>
      </c>
      <c r="C4">
        <v>761.7</v>
      </c>
      <c r="D4">
        <f>C4/B4</f>
        <v>5.5328761949036815</v>
      </c>
      <c r="E4">
        <v>48346</v>
      </c>
      <c r="F4">
        <f>E4/B4</f>
        <v>351.1781968213383</v>
      </c>
      <c r="G4">
        <f>E4/C4</f>
        <v>63.471182880399105</v>
      </c>
      <c r="I4">
        <f>B4</f>
        <v>137.66800000000001</v>
      </c>
      <c r="J4">
        <f>C4</f>
        <v>761.7</v>
      </c>
      <c r="K4">
        <f>E4</f>
        <v>48346</v>
      </c>
      <c r="M4">
        <v>13834</v>
      </c>
      <c r="O4">
        <f>M4/K4</f>
        <v>0.28614569974765236</v>
      </c>
      <c r="Q4">
        <v>5216</v>
      </c>
      <c r="R4">
        <f>Q4*$G$36</f>
        <v>344256</v>
      </c>
      <c r="U4">
        <v>0</v>
      </c>
      <c r="W4">
        <f>K4/R4</f>
        <v>0.14043618702361033</v>
      </c>
      <c r="AA4">
        <v>1</v>
      </c>
      <c r="AH4">
        <v>35</v>
      </c>
    </row>
    <row r="5" spans="1:34" x14ac:dyDescent="0.2">
      <c r="A5">
        <v>1992</v>
      </c>
      <c r="B5">
        <v>136.786</v>
      </c>
      <c r="C5">
        <v>758.8</v>
      </c>
      <c r="D5">
        <f>C5/B5</f>
        <v>5.5473513371251437</v>
      </c>
      <c r="E5">
        <v>48726</v>
      </c>
      <c r="F5">
        <f>E5/B5</f>
        <v>356.22066585761701</v>
      </c>
      <c r="G5">
        <f>E5/C5</f>
        <v>64.214549288350028</v>
      </c>
      <c r="I5">
        <f>B5</f>
        <v>136.786</v>
      </c>
      <c r="J5">
        <f>C5</f>
        <v>758.8</v>
      </c>
      <c r="K5">
        <f>E5</f>
        <v>48726</v>
      </c>
      <c r="M5">
        <v>13209</v>
      </c>
      <c r="O5">
        <f>M5/K5</f>
        <v>0.27108730451914786</v>
      </c>
      <c r="Q5">
        <v>5209</v>
      </c>
      <c r="R5">
        <f>Q5*$G$36</f>
        <v>343794</v>
      </c>
      <c r="U5">
        <v>0</v>
      </c>
      <c r="W5">
        <f>K5/R5</f>
        <v>0.14173022216792613</v>
      </c>
      <c r="AA5">
        <v>1</v>
      </c>
      <c r="AH5">
        <v>35</v>
      </c>
    </row>
    <row r="6" spans="1:34" x14ac:dyDescent="0.2">
      <c r="A6">
        <v>1993</v>
      </c>
      <c r="B6">
        <v>135.56899999999999</v>
      </c>
      <c r="C6">
        <v>752.3</v>
      </c>
      <c r="D6">
        <f>C6/B6</f>
        <v>5.5492037265156489</v>
      </c>
      <c r="E6">
        <v>48656</v>
      </c>
      <c r="F6">
        <f>E6/B6</f>
        <v>358.90210888920035</v>
      </c>
      <c r="G6">
        <f>E6/C6</f>
        <v>64.676325933803014</v>
      </c>
      <c r="I6">
        <f>B6</f>
        <v>135.56899999999999</v>
      </c>
      <c r="J6">
        <f>C6</f>
        <v>752.3</v>
      </c>
      <c r="K6">
        <f>E6</f>
        <v>48656</v>
      </c>
      <c r="M6">
        <v>13384</v>
      </c>
      <c r="O6">
        <f>M6/K6</f>
        <v>0.27507398881946726</v>
      </c>
      <c r="Q6">
        <v>5216</v>
      </c>
      <c r="R6">
        <f>Q6*$G$36</f>
        <v>344256</v>
      </c>
      <c r="U6">
        <v>0</v>
      </c>
      <c r="W6">
        <f>K6/R6</f>
        <v>0.14133667968023797</v>
      </c>
      <c r="AA6">
        <v>1</v>
      </c>
      <c r="AH6">
        <v>35</v>
      </c>
    </row>
    <row r="7" spans="1:34" x14ac:dyDescent="0.2">
      <c r="A7">
        <v>1994</v>
      </c>
      <c r="B7">
        <v>132.90199999999999</v>
      </c>
      <c r="C7">
        <v>720.2</v>
      </c>
      <c r="D7">
        <f>C7/B7</f>
        <v>5.4190305638741334</v>
      </c>
      <c r="E7">
        <v>48200</v>
      </c>
      <c r="F7">
        <f>E7/B7</f>
        <v>362.67324795714137</v>
      </c>
      <c r="G7">
        <f>E7/C7</f>
        <v>66.92585392946404</v>
      </c>
      <c r="I7">
        <f>B7</f>
        <v>132.90199999999999</v>
      </c>
      <c r="J7">
        <f>C7</f>
        <v>720.2</v>
      </c>
      <c r="K7">
        <f>E7</f>
        <v>48200</v>
      </c>
      <c r="M7">
        <v>13836</v>
      </c>
      <c r="O7">
        <f>M7/K7</f>
        <v>0.28705394190871369</v>
      </c>
      <c r="Q7">
        <v>5212</v>
      </c>
      <c r="R7">
        <f>Q7*$G$36</f>
        <v>343992</v>
      </c>
      <c r="U7">
        <v>0</v>
      </c>
      <c r="W7">
        <f>K7/R7</f>
        <v>0.14011953766366661</v>
      </c>
      <c r="AA7">
        <v>1</v>
      </c>
      <c r="AH7">
        <v>35</v>
      </c>
    </row>
    <row r="8" spans="1:34" x14ac:dyDescent="0.2">
      <c r="A8">
        <v>1995</v>
      </c>
      <c r="B8">
        <v>131.94900000000001</v>
      </c>
      <c r="C8">
        <v>703.5</v>
      </c>
      <c r="D8">
        <f>C8/B8</f>
        <v>5.3316053929927465</v>
      </c>
      <c r="E8">
        <v>48275</v>
      </c>
      <c r="F8">
        <f>E8/B8</f>
        <v>365.86105237629687</v>
      </c>
      <c r="G8">
        <f>E8/C8</f>
        <v>68.621179815209672</v>
      </c>
      <c r="I8">
        <f>B8</f>
        <v>131.94900000000001</v>
      </c>
      <c r="J8">
        <f>C8</f>
        <v>703.5</v>
      </c>
      <c r="K8">
        <f>E8</f>
        <v>48275</v>
      </c>
      <c r="M8">
        <v>11713</v>
      </c>
      <c r="O8">
        <f>M8/K8</f>
        <v>0.24263076126359398</v>
      </c>
      <c r="Q8">
        <v>5164</v>
      </c>
      <c r="R8">
        <f>Q8*$G$36</f>
        <v>340824</v>
      </c>
      <c r="U8">
        <v>0</v>
      </c>
      <c r="W8">
        <f>K8/R8</f>
        <v>0.1416420205149872</v>
      </c>
      <c r="AA8">
        <v>1</v>
      </c>
      <c r="AH8">
        <v>35</v>
      </c>
    </row>
    <row r="9" spans="1:34" x14ac:dyDescent="0.2">
      <c r="A9">
        <v>1996</v>
      </c>
      <c r="B9">
        <v>130.17099999999999</v>
      </c>
      <c r="I9">
        <f>B9</f>
        <v>130.17099999999999</v>
      </c>
      <c r="J9">
        <f>I9*$D$36</f>
        <v>650.85500000000002</v>
      </c>
      <c r="K9">
        <f>I9*$F$36</f>
        <v>46991.731</v>
      </c>
      <c r="M9">
        <v>11890</v>
      </c>
      <c r="O9">
        <f>M9/K9</f>
        <v>0.25302323934396032</v>
      </c>
      <c r="Q9">
        <v>5147</v>
      </c>
      <c r="R9">
        <f>Q9*$G$36</f>
        <v>339702</v>
      </c>
      <c r="U9">
        <v>0</v>
      </c>
      <c r="W9">
        <f>K9/R9</f>
        <v>0.138332217649587</v>
      </c>
      <c r="AA9">
        <v>1</v>
      </c>
      <c r="AH9">
        <v>35</v>
      </c>
    </row>
    <row r="10" spans="1:34" x14ac:dyDescent="0.2">
      <c r="A10">
        <v>1997</v>
      </c>
      <c r="B10">
        <v>131.84700000000001</v>
      </c>
      <c r="I10">
        <f>B10</f>
        <v>131.84700000000001</v>
      </c>
      <c r="J10">
        <f>I10*$D$36</f>
        <v>659.23500000000001</v>
      </c>
      <c r="K10">
        <f>I10*$F$36</f>
        <v>47596.767</v>
      </c>
      <c r="M10">
        <v>12051</v>
      </c>
      <c r="O10">
        <f>M10/K10</f>
        <v>0.25318946557861799</v>
      </c>
      <c r="Q10">
        <v>5157</v>
      </c>
      <c r="R10">
        <f>Q10*$G$36</f>
        <v>340362</v>
      </c>
      <c r="U10">
        <v>0</v>
      </c>
      <c r="W10">
        <f>K10/R10</f>
        <v>0.13984160100128687</v>
      </c>
      <c r="AA10">
        <v>1</v>
      </c>
      <c r="AH10">
        <v>35</v>
      </c>
    </row>
    <row r="11" spans="1:34" x14ac:dyDescent="0.2">
      <c r="A11">
        <v>1998</v>
      </c>
      <c r="B11">
        <v>136.43199999999999</v>
      </c>
      <c r="C11">
        <v>621.4</v>
      </c>
      <c r="D11">
        <f>C11/B11</f>
        <v>4.5546499354990031</v>
      </c>
      <c r="I11">
        <f>B11</f>
        <v>136.43199999999999</v>
      </c>
      <c r="J11">
        <f>I11*$D$36</f>
        <v>682.16</v>
      </c>
      <c r="K11">
        <f>I11*$F$36</f>
        <v>49251.951999999997</v>
      </c>
      <c r="M11">
        <v>12148</v>
      </c>
      <c r="O11">
        <f>M11/K11</f>
        <v>0.24665012261849034</v>
      </c>
      <c r="U11">
        <v>0</v>
      </c>
      <c r="AA11">
        <v>1</v>
      </c>
      <c r="AH11">
        <v>35</v>
      </c>
    </row>
    <row r="12" spans="1:34" x14ac:dyDescent="0.2">
      <c r="A12">
        <v>1999</v>
      </c>
      <c r="B12">
        <v>136.66200000000001</v>
      </c>
      <c r="C12">
        <v>623.6</v>
      </c>
      <c r="D12">
        <f>C12/B12</f>
        <v>4.5630826418463073</v>
      </c>
      <c r="I12">
        <f>B12</f>
        <v>136.66200000000001</v>
      </c>
      <c r="J12">
        <f>I12*$D$36</f>
        <v>683.31000000000006</v>
      </c>
      <c r="K12">
        <f>I12*$F$36</f>
        <v>49334.982000000004</v>
      </c>
      <c r="M12">
        <v>12501</v>
      </c>
      <c r="O12">
        <f>M12/K12</f>
        <v>0.25339018062274754</v>
      </c>
      <c r="U12">
        <v>0</v>
      </c>
      <c r="AA12">
        <v>1</v>
      </c>
      <c r="AH12">
        <v>35</v>
      </c>
    </row>
    <row r="13" spans="1:34" x14ac:dyDescent="0.2">
      <c r="A13">
        <v>2000</v>
      </c>
      <c r="B13">
        <v>140.69200000000001</v>
      </c>
      <c r="C13">
        <v>642.5</v>
      </c>
      <c r="D13">
        <f>C13/B13</f>
        <v>4.5667131038012112</v>
      </c>
      <c r="I13">
        <f>B13</f>
        <v>140.69200000000001</v>
      </c>
      <c r="J13">
        <f>I13*$D$36</f>
        <v>703.46</v>
      </c>
      <c r="K13">
        <f>I13*$F$36</f>
        <v>50789.812000000005</v>
      </c>
      <c r="M13">
        <v>12620</v>
      </c>
      <c r="O13">
        <f>M13/K13</f>
        <v>0.24847502881089614</v>
      </c>
      <c r="U13">
        <v>0</v>
      </c>
      <c r="AA13">
        <v>1</v>
      </c>
      <c r="AH13">
        <v>35</v>
      </c>
    </row>
    <row r="14" spans="1:34" x14ac:dyDescent="0.2">
      <c r="A14">
        <v>2001</v>
      </c>
      <c r="B14">
        <v>144.27799999999999</v>
      </c>
      <c r="C14">
        <v>642.6</v>
      </c>
      <c r="D14">
        <f>C14/B14</f>
        <v>4.4539014957235343</v>
      </c>
      <c r="I14">
        <f>B14</f>
        <v>144.27799999999999</v>
      </c>
      <c r="J14">
        <f>I14*$D$36</f>
        <v>721.39</v>
      </c>
      <c r="K14">
        <f>I14*$F$36</f>
        <v>52084.358</v>
      </c>
      <c r="M14">
        <v>13301</v>
      </c>
      <c r="O14">
        <f>M14/K14</f>
        <v>0.25537417587061362</v>
      </c>
      <c r="U14">
        <v>0</v>
      </c>
      <c r="AA14">
        <v>1</v>
      </c>
      <c r="AH14">
        <v>35</v>
      </c>
    </row>
    <row r="15" spans="1:34" x14ac:dyDescent="0.2">
      <c r="A15">
        <v>2002</v>
      </c>
      <c r="B15">
        <v>147.85599999999999</v>
      </c>
      <c r="C15">
        <v>652.79999999999995</v>
      </c>
      <c r="D15">
        <f>C15/B15</f>
        <v>4.4151065901958662</v>
      </c>
      <c r="I15">
        <f>B15</f>
        <v>147.85599999999999</v>
      </c>
      <c r="J15">
        <f>I15*$D$36</f>
        <v>739.28</v>
      </c>
      <c r="K15">
        <f>I15*$F$36</f>
        <v>53376.015999999996</v>
      </c>
      <c r="M15">
        <v>14147</v>
      </c>
      <c r="O15">
        <f>M15/K15</f>
        <v>0.26504413517861658</v>
      </c>
      <c r="U15">
        <v>0</v>
      </c>
      <c r="AA15">
        <v>1</v>
      </c>
      <c r="AH15">
        <v>35</v>
      </c>
    </row>
    <row r="16" spans="1:34" x14ac:dyDescent="0.2">
      <c r="A16">
        <v>2003</v>
      </c>
      <c r="B16">
        <v>147.22499999999999</v>
      </c>
      <c r="I16">
        <f>B16</f>
        <v>147.22499999999999</v>
      </c>
      <c r="J16">
        <f>I16*$D$36</f>
        <v>736.125</v>
      </c>
      <c r="K16">
        <f>I16*$F$36</f>
        <v>53148.224999999999</v>
      </c>
      <c r="M16">
        <v>14509</v>
      </c>
      <c r="O16">
        <f>M16/K16</f>
        <v>0.2729912428872272</v>
      </c>
      <c r="U16">
        <v>0</v>
      </c>
      <c r="AA16">
        <v>1</v>
      </c>
      <c r="AH16">
        <v>35</v>
      </c>
    </row>
    <row r="17" spans="1:34" x14ac:dyDescent="0.2">
      <c r="A17">
        <v>2004</v>
      </c>
      <c r="B17">
        <v>150.70500000000001</v>
      </c>
      <c r="I17">
        <f>B17</f>
        <v>150.70500000000001</v>
      </c>
      <c r="J17">
        <f>I17*$D$36</f>
        <v>753.52500000000009</v>
      </c>
      <c r="K17">
        <f>I17*$F$36</f>
        <v>54404.505000000005</v>
      </c>
      <c r="M17">
        <v>14914</v>
      </c>
      <c r="O17">
        <f>M17/K17</f>
        <v>0.27413171023245225</v>
      </c>
      <c r="U17">
        <v>0</v>
      </c>
      <c r="AA17">
        <v>1</v>
      </c>
      <c r="AH17">
        <v>35</v>
      </c>
    </row>
    <row r="18" spans="1:34" x14ac:dyDescent="0.2">
      <c r="A18">
        <v>2005</v>
      </c>
      <c r="B18">
        <v>163.61500000000001</v>
      </c>
      <c r="I18">
        <f>B18</f>
        <v>163.61500000000001</v>
      </c>
      <c r="J18">
        <f>I18*$D$36</f>
        <v>818.07500000000005</v>
      </c>
      <c r="K18">
        <f>I18*$F$36</f>
        <v>59065.015000000007</v>
      </c>
      <c r="M18">
        <v>16143.9</v>
      </c>
      <c r="O18">
        <f>M18/K18</f>
        <v>0.27332423432043484</v>
      </c>
      <c r="U18">
        <v>0</v>
      </c>
      <c r="AA18">
        <v>1</v>
      </c>
      <c r="AH18">
        <v>35</v>
      </c>
    </row>
    <row r="19" spans="1:34" x14ac:dyDescent="0.2">
      <c r="A19">
        <v>2006</v>
      </c>
      <c r="B19">
        <v>165.6</v>
      </c>
      <c r="I19">
        <f>B19</f>
        <v>165.6</v>
      </c>
      <c r="J19">
        <f>I19*$D$36</f>
        <v>828</v>
      </c>
      <c r="K19">
        <f>I19*$F$36</f>
        <v>59781.599999999999</v>
      </c>
      <c r="M19">
        <v>16577.900000000001</v>
      </c>
      <c r="O19">
        <f>M19/K19</f>
        <v>0.27730773348321225</v>
      </c>
      <c r="U19">
        <v>0</v>
      </c>
      <c r="AA19">
        <v>1</v>
      </c>
      <c r="AH19">
        <v>35</v>
      </c>
    </row>
    <row r="20" spans="1:34" x14ac:dyDescent="0.2">
      <c r="A20">
        <v>2007</v>
      </c>
      <c r="B20">
        <v>168.7</v>
      </c>
      <c r="I20">
        <f>B20</f>
        <v>168.7</v>
      </c>
      <c r="J20">
        <f>I20*$D$36</f>
        <v>843.5</v>
      </c>
      <c r="K20">
        <f>I20*$F$36</f>
        <v>60900.7</v>
      </c>
      <c r="M20">
        <v>17434.099999999999</v>
      </c>
      <c r="O20">
        <f>M20/K20</f>
        <v>0.28627092956238598</v>
      </c>
      <c r="U20">
        <v>0</v>
      </c>
      <c r="AA20">
        <v>1</v>
      </c>
      <c r="AH20">
        <v>35</v>
      </c>
    </row>
    <row r="21" spans="1:34" x14ac:dyDescent="0.2">
      <c r="A21">
        <v>2008</v>
      </c>
      <c r="B21">
        <v>171.8</v>
      </c>
      <c r="I21">
        <f>B21</f>
        <v>171.8</v>
      </c>
      <c r="J21">
        <f>I21*$D$36</f>
        <v>859</v>
      </c>
      <c r="K21">
        <f>I21*$F$36</f>
        <v>62019.8</v>
      </c>
      <c r="M21">
        <v>17775.5</v>
      </c>
      <c r="O21">
        <f>M21/K21</f>
        <v>0.28661008258652881</v>
      </c>
      <c r="U21">
        <v>0</v>
      </c>
      <c r="AA21">
        <v>1</v>
      </c>
      <c r="AH21">
        <v>35</v>
      </c>
    </row>
    <row r="22" spans="1:34" x14ac:dyDescent="0.2">
      <c r="A22">
        <v>2009</v>
      </c>
      <c r="B22">
        <v>180.9</v>
      </c>
      <c r="I22">
        <f>B22</f>
        <v>180.9</v>
      </c>
      <c r="J22">
        <f>I22*$D$36</f>
        <v>904.5</v>
      </c>
      <c r="K22">
        <f>I22*$F$36</f>
        <v>65304.9</v>
      </c>
      <c r="M22">
        <v>18570.7</v>
      </c>
      <c r="O22">
        <f>M22/K22</f>
        <v>0.28436916678534074</v>
      </c>
      <c r="U22">
        <v>0</v>
      </c>
      <c r="AA22">
        <v>1</v>
      </c>
      <c r="AH22">
        <v>35</v>
      </c>
    </row>
    <row r="23" spans="1:34" x14ac:dyDescent="0.2">
      <c r="A23">
        <v>2010</v>
      </c>
      <c r="B23">
        <v>183.4</v>
      </c>
      <c r="I23">
        <f>B23</f>
        <v>183.4</v>
      </c>
      <c r="J23">
        <f>I23*$D$36</f>
        <v>917</v>
      </c>
      <c r="K23">
        <f>I23*$F$36</f>
        <v>66207.400000000009</v>
      </c>
      <c r="M23">
        <v>19176.599999999999</v>
      </c>
      <c r="O23">
        <f>M23/K23</f>
        <v>0.28964435999601246</v>
      </c>
      <c r="Q23">
        <v>6373</v>
      </c>
      <c r="R23">
        <f>Q23*$G$36</f>
        <v>420618</v>
      </c>
      <c r="U23">
        <v>0</v>
      </c>
      <c r="W23">
        <f>K23/R23</f>
        <v>0.15740505636943738</v>
      </c>
      <c r="AA23">
        <v>1</v>
      </c>
      <c r="AH23">
        <v>35</v>
      </c>
    </row>
    <row r="24" spans="1:34" x14ac:dyDescent="0.2">
      <c r="A24">
        <v>2011</v>
      </c>
      <c r="B24">
        <v>182.8</v>
      </c>
      <c r="I24">
        <f>B24</f>
        <v>182.8</v>
      </c>
      <c r="J24">
        <f>I24*$D$36</f>
        <v>914</v>
      </c>
      <c r="K24">
        <f>I24*$F$36</f>
        <v>65990.8</v>
      </c>
      <c r="M24">
        <v>19471.400000000001</v>
      </c>
      <c r="O24">
        <f>M24/K24</f>
        <v>0.29506234202343357</v>
      </c>
      <c r="U24">
        <v>0</v>
      </c>
      <c r="AA24">
        <v>1</v>
      </c>
      <c r="AH24">
        <v>35</v>
      </c>
    </row>
    <row r="25" spans="1:34" x14ac:dyDescent="0.2">
      <c r="A25">
        <v>2012</v>
      </c>
      <c r="B25">
        <v>185.2</v>
      </c>
      <c r="I25">
        <f>B25</f>
        <v>185.2</v>
      </c>
      <c r="J25">
        <f>I25*$D$36</f>
        <v>926</v>
      </c>
      <c r="K25">
        <f>I25*$F$36</f>
        <v>66857.2</v>
      </c>
      <c r="M25">
        <v>19262.400000000001</v>
      </c>
      <c r="O25">
        <f>M25/K25</f>
        <v>0.28811257426275705</v>
      </c>
      <c r="U25">
        <v>0</v>
      </c>
      <c r="Y25">
        <v>3.333333333333E-3</v>
      </c>
      <c r="AA25">
        <v>1</v>
      </c>
      <c r="AC25">
        <f>AVERAGE(6.89,2.98,3.33,6.68)</f>
        <v>4.97</v>
      </c>
      <c r="AD25">
        <f>(1/AC25)*1000000</f>
        <v>201207.24346076461</v>
      </c>
      <c r="AH25">
        <v>35</v>
      </c>
    </row>
    <row r="26" spans="1:34" x14ac:dyDescent="0.2">
      <c r="A26">
        <v>2013</v>
      </c>
      <c r="B26">
        <v>187.8</v>
      </c>
      <c r="I26">
        <f>B26</f>
        <v>187.8</v>
      </c>
      <c r="J26">
        <f>I26*$D$36</f>
        <v>939</v>
      </c>
      <c r="K26">
        <f>I26*$F$36</f>
        <v>67795.8</v>
      </c>
      <c r="M26">
        <v>19447.2</v>
      </c>
      <c r="O26">
        <f>M26/K26</f>
        <v>0.28684962785305285</v>
      </c>
      <c r="U26">
        <v>0</v>
      </c>
      <c r="AA26">
        <v>1</v>
      </c>
      <c r="AH26">
        <v>35</v>
      </c>
    </row>
    <row r="27" spans="1:34" x14ac:dyDescent="0.2">
      <c r="A27">
        <v>2014</v>
      </c>
      <c r="B27">
        <v>191.8</v>
      </c>
      <c r="I27">
        <f>B27</f>
        <v>191.8</v>
      </c>
      <c r="J27">
        <f>I27*$D$36</f>
        <v>959</v>
      </c>
      <c r="K27">
        <f>I27*$F$36</f>
        <v>69239.8</v>
      </c>
      <c r="M27">
        <v>20010.2</v>
      </c>
      <c r="O27">
        <f>M27/K27</f>
        <v>0.28899852397031767</v>
      </c>
      <c r="U27">
        <v>0</v>
      </c>
      <c r="AA27">
        <v>1</v>
      </c>
      <c r="AH27">
        <v>35</v>
      </c>
    </row>
    <row r="28" spans="1:34" x14ac:dyDescent="0.2">
      <c r="A28">
        <v>2015</v>
      </c>
      <c r="B28">
        <v>194.1</v>
      </c>
      <c r="I28">
        <f>B28</f>
        <v>194.1</v>
      </c>
      <c r="J28">
        <f>I28*$D$36</f>
        <v>970.5</v>
      </c>
      <c r="K28">
        <f>I28*$F$36</f>
        <v>70070.099999999991</v>
      </c>
      <c r="M28">
        <v>20389.3</v>
      </c>
      <c r="O28">
        <f>M28/K28</f>
        <v>0.29098431427955723</v>
      </c>
      <c r="Q28">
        <v>6743</v>
      </c>
      <c r="R28">
        <f>Q28*$G$36</f>
        <v>445038</v>
      </c>
      <c r="U28">
        <v>0</v>
      </c>
      <c r="W28">
        <f>K28/R28</f>
        <v>0.15744745392528275</v>
      </c>
      <c r="AA28">
        <v>1</v>
      </c>
      <c r="AF28">
        <f>AVERAGE(2,10)*1000000/$G$36</f>
        <v>90909.090909090912</v>
      </c>
      <c r="AH28">
        <v>35</v>
      </c>
    </row>
    <row r="29" spans="1:34" x14ac:dyDescent="0.2">
      <c r="A29">
        <v>2016</v>
      </c>
      <c r="B29">
        <v>199.3</v>
      </c>
      <c r="I29">
        <f>B29</f>
        <v>199.3</v>
      </c>
      <c r="J29">
        <f>I29*$D$36</f>
        <v>996.5</v>
      </c>
      <c r="K29">
        <f>I29*$F$36</f>
        <v>71947.3</v>
      </c>
      <c r="M29">
        <v>20812</v>
      </c>
      <c r="O29">
        <f>M29/K29</f>
        <v>0.28926728313640676</v>
      </c>
      <c r="U29">
        <v>0</v>
      </c>
      <c r="AA29">
        <v>1</v>
      </c>
      <c r="AH29">
        <v>35</v>
      </c>
    </row>
    <row r="30" spans="1:34" x14ac:dyDescent="0.2">
      <c r="A30">
        <v>2017</v>
      </c>
      <c r="B30">
        <v>197.6</v>
      </c>
      <c r="I30">
        <f>B30</f>
        <v>197.6</v>
      </c>
      <c r="J30">
        <f>I30*$D$36</f>
        <v>988</v>
      </c>
      <c r="K30">
        <f>I30*$F$36</f>
        <v>71333.599999999991</v>
      </c>
      <c r="M30">
        <v>20864.5</v>
      </c>
      <c r="O30">
        <f>M30/K30</f>
        <v>0.29249189722655244</v>
      </c>
      <c r="U30">
        <v>0</v>
      </c>
      <c r="AA30">
        <v>1</v>
      </c>
      <c r="AH30">
        <v>35</v>
      </c>
    </row>
    <row r="31" spans="1:34" x14ac:dyDescent="0.2">
      <c r="A31">
        <v>2018</v>
      </c>
      <c r="B31">
        <v>197.8</v>
      </c>
      <c r="I31">
        <f>B31</f>
        <v>197.8</v>
      </c>
      <c r="J31">
        <f>I31*$D$36</f>
        <v>989</v>
      </c>
      <c r="K31">
        <f>I31*$F$36</f>
        <v>71405.8</v>
      </c>
      <c r="M31">
        <v>20613</v>
      </c>
      <c r="O31">
        <f>M31/K31</f>
        <v>0.28867402928053465</v>
      </c>
      <c r="U31">
        <v>0</v>
      </c>
      <c r="AA31">
        <v>1</v>
      </c>
      <c r="AH31">
        <v>35</v>
      </c>
    </row>
    <row r="32" spans="1:34" x14ac:dyDescent="0.2">
      <c r="A32">
        <v>2019</v>
      </c>
      <c r="B32">
        <v>201</v>
      </c>
      <c r="I32">
        <f>B32</f>
        <v>201</v>
      </c>
      <c r="J32">
        <f>I32*$D$36</f>
        <v>1005</v>
      </c>
      <c r="K32">
        <f>I32*$F$36</f>
        <v>72561</v>
      </c>
      <c r="M32">
        <v>21737</v>
      </c>
      <c r="O32">
        <f>M32/K32</f>
        <v>0.29956863880045753</v>
      </c>
      <c r="U32">
        <v>0</v>
      </c>
      <c r="AA32">
        <v>1</v>
      </c>
      <c r="AH32">
        <v>35</v>
      </c>
    </row>
    <row r="33" spans="1:34" x14ac:dyDescent="0.2">
      <c r="A33">
        <v>2020</v>
      </c>
      <c r="B33">
        <v>195</v>
      </c>
      <c r="I33">
        <f>B33</f>
        <v>195</v>
      </c>
      <c r="J33">
        <f>I33*$D$36</f>
        <v>975</v>
      </c>
      <c r="K33">
        <f>I33*$F$36</f>
        <v>70395</v>
      </c>
      <c r="M33">
        <v>13334</v>
      </c>
      <c r="O33">
        <f>M33/K33</f>
        <v>0.18941686199303928</v>
      </c>
      <c r="Q33">
        <v>7497</v>
      </c>
      <c r="R33">
        <f>Q33*$G$36</f>
        <v>494802</v>
      </c>
      <c r="U33">
        <v>0</v>
      </c>
      <c r="W33">
        <f>K33/R33</f>
        <v>0.14226902882365067</v>
      </c>
      <c r="AA33">
        <v>1</v>
      </c>
      <c r="AH33">
        <v>35</v>
      </c>
    </row>
    <row r="34" spans="1:34" x14ac:dyDescent="0.2">
      <c r="A34">
        <v>2021</v>
      </c>
      <c r="B34">
        <v>205</v>
      </c>
      <c r="I34">
        <f>B34</f>
        <v>205</v>
      </c>
      <c r="J34">
        <f>I34*$D$36</f>
        <v>1025</v>
      </c>
      <c r="K34">
        <f>I34*$F$36</f>
        <v>74005</v>
      </c>
      <c r="M34">
        <v>14308</v>
      </c>
      <c r="O34">
        <f>M34/K34</f>
        <v>0.19333828795351665</v>
      </c>
      <c r="U34">
        <v>0</v>
      </c>
      <c r="AA34">
        <v>1</v>
      </c>
      <c r="AH34">
        <v>35</v>
      </c>
    </row>
    <row r="36" spans="1:34" s="2" customFormat="1" x14ac:dyDescent="0.2">
      <c r="A36" s="2" t="s">
        <v>4</v>
      </c>
      <c r="D36" s="2">
        <f>ROUND(AVERAGE(D3:D34),0)</f>
        <v>5</v>
      </c>
      <c r="F36" s="2">
        <f>ROUND(AVERAGE(F3:F34),0)</f>
        <v>361</v>
      </c>
      <c r="G36" s="2">
        <f>ROUND(AVERAGE(G3:G34),0)</f>
        <v>66</v>
      </c>
      <c r="O36" s="2">
        <f>AVERAGE(O3:O34)</f>
        <v>0.269968667348505</v>
      </c>
      <c r="W36" s="2">
        <f>AVERAGE(W3:W34)</f>
        <v>0.14484164566357488</v>
      </c>
      <c r="AA36" s="2">
        <f>AVERAGE(AA3:AA34)</f>
        <v>1</v>
      </c>
      <c r="AH36" s="2">
        <f>AVERAGE(AH3:AH34)</f>
        <v>35</v>
      </c>
    </row>
    <row r="42" spans="1:34" x14ac:dyDescent="0.2">
      <c r="Q42" s="3"/>
      <c r="W42" s="3"/>
    </row>
    <row r="48" spans="1:34" x14ac:dyDescent="0.2">
      <c r="AB48">
        <f>1/6.89*1000000</f>
        <v>145137.88098693758</v>
      </c>
    </row>
  </sheetData>
  <mergeCells count="4">
    <mergeCell ref="B1:G1"/>
    <mergeCell ref="I1:K1"/>
    <mergeCell ref="AC1:AD1"/>
    <mergeCell ref="Q1:R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B12-CE56-9D42-AA49-76573EF41118}">
  <dimension ref="A1: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1" sqref="E61"/>
    </sheetView>
  </sheetViews>
  <sheetFormatPr baseColWidth="10" defaultRowHeight="16" x14ac:dyDescent="0.2"/>
  <sheetData>
    <row r="1" spans="1:6" x14ac:dyDescent="0.2">
      <c r="B1" t="s">
        <v>35</v>
      </c>
      <c r="D1" t="s">
        <v>37</v>
      </c>
    </row>
    <row r="2" spans="1:6" x14ac:dyDescent="0.2">
      <c r="A2" t="s">
        <v>34</v>
      </c>
      <c r="B2" t="s">
        <v>36</v>
      </c>
      <c r="D2" t="s">
        <v>27</v>
      </c>
      <c r="F2" t="s">
        <v>38</v>
      </c>
    </row>
    <row r="3" spans="1:6" x14ac:dyDescent="0.2">
      <c r="A3">
        <v>1990</v>
      </c>
      <c r="D3">
        <v>134.916</v>
      </c>
      <c r="F3">
        <v>9045</v>
      </c>
    </row>
    <row r="4" spans="1:6" x14ac:dyDescent="0.2">
      <c r="A4">
        <v>1991</v>
      </c>
      <c r="D4">
        <v>137.66800000000001</v>
      </c>
      <c r="F4">
        <v>8917</v>
      </c>
    </row>
    <row r="5" spans="1:6" x14ac:dyDescent="0.2">
      <c r="A5">
        <v>1992</v>
      </c>
      <c r="D5">
        <v>136.786</v>
      </c>
      <c r="F5">
        <v>8458</v>
      </c>
    </row>
    <row r="6" spans="1:6" x14ac:dyDescent="0.2">
      <c r="A6">
        <v>1993</v>
      </c>
      <c r="D6">
        <v>135.56899999999999</v>
      </c>
      <c r="F6">
        <v>8051</v>
      </c>
    </row>
    <row r="7" spans="1:6" x14ac:dyDescent="0.2">
      <c r="A7">
        <v>1994</v>
      </c>
      <c r="D7">
        <v>132.90199999999999</v>
      </c>
      <c r="F7">
        <v>8819</v>
      </c>
    </row>
    <row r="8" spans="1:6" x14ac:dyDescent="0.2">
      <c r="A8">
        <v>1995</v>
      </c>
      <c r="D8">
        <v>131.94900000000001</v>
      </c>
      <c r="F8">
        <v>8856</v>
      </c>
    </row>
    <row r="9" spans="1:6" x14ac:dyDescent="0.2">
      <c r="A9">
        <v>1996</v>
      </c>
      <c r="D9">
        <v>130.17099999999999</v>
      </c>
      <c r="F9">
        <v>8031</v>
      </c>
    </row>
    <row r="10" spans="1:6" x14ac:dyDescent="0.2">
      <c r="A10">
        <v>1997</v>
      </c>
      <c r="D10">
        <v>131.84700000000001</v>
      </c>
      <c r="F10">
        <v>8836</v>
      </c>
    </row>
    <row r="11" spans="1:6" x14ac:dyDescent="0.2">
      <c r="A11">
        <v>1998</v>
      </c>
      <c r="D11">
        <v>136.43199999999999</v>
      </c>
      <c r="F11">
        <v>9411</v>
      </c>
    </row>
    <row r="12" spans="1:6" x14ac:dyDescent="0.2">
      <c r="A12">
        <v>1999</v>
      </c>
      <c r="D12">
        <v>136.66200000000001</v>
      </c>
      <c r="F12">
        <v>9831</v>
      </c>
    </row>
    <row r="13" spans="1:6" x14ac:dyDescent="0.2">
      <c r="A13">
        <v>2000</v>
      </c>
      <c r="B13">
        <v>729000000</v>
      </c>
      <c r="D13">
        <v>140.69200000000001</v>
      </c>
      <c r="F13">
        <v>11080</v>
      </c>
    </row>
    <row r="14" spans="1:6" x14ac:dyDescent="0.2">
      <c r="A14">
        <v>2001</v>
      </c>
      <c r="B14">
        <v>851000000</v>
      </c>
      <c r="D14">
        <v>144.27799999999999</v>
      </c>
      <c r="F14">
        <v>11172</v>
      </c>
    </row>
    <row r="15" spans="1:6" x14ac:dyDescent="0.2">
      <c r="A15">
        <v>2002</v>
      </c>
      <c r="B15">
        <v>1304000000</v>
      </c>
      <c r="D15">
        <v>147.85599999999999</v>
      </c>
      <c r="F15">
        <v>10746</v>
      </c>
    </row>
    <row r="16" spans="1:6" x14ac:dyDescent="0.2">
      <c r="A16">
        <v>2003</v>
      </c>
      <c r="B16">
        <v>882000000</v>
      </c>
      <c r="D16">
        <v>147.22499999999999</v>
      </c>
      <c r="F16">
        <v>10598</v>
      </c>
    </row>
    <row r="17" spans="1:6" x14ac:dyDescent="0.2">
      <c r="A17">
        <v>2004</v>
      </c>
      <c r="B17">
        <v>1331000000</v>
      </c>
      <c r="D17">
        <v>150.70500000000001</v>
      </c>
      <c r="F17">
        <v>11489</v>
      </c>
    </row>
    <row r="18" spans="1:6" x14ac:dyDescent="0.2">
      <c r="A18">
        <v>2005</v>
      </c>
      <c r="B18">
        <v>1058000000</v>
      </c>
      <c r="D18">
        <v>163.61500000000001</v>
      </c>
      <c r="F18">
        <v>11677</v>
      </c>
    </row>
    <row r="19" spans="1:6" x14ac:dyDescent="0.2">
      <c r="A19">
        <v>2006</v>
      </c>
      <c r="B19">
        <v>1104000000</v>
      </c>
      <c r="D19">
        <v>165.6</v>
      </c>
      <c r="F19">
        <v>12466</v>
      </c>
    </row>
    <row r="20" spans="1:6" x14ac:dyDescent="0.2">
      <c r="A20">
        <v>2007</v>
      </c>
      <c r="B20">
        <v>1392000000</v>
      </c>
      <c r="D20">
        <v>168.7</v>
      </c>
      <c r="F20">
        <v>11952</v>
      </c>
    </row>
    <row r="21" spans="1:6" x14ac:dyDescent="0.2">
      <c r="A21">
        <v>2008</v>
      </c>
      <c r="B21">
        <v>754000000</v>
      </c>
      <c r="D21">
        <v>171.8</v>
      </c>
      <c r="F21">
        <v>12265</v>
      </c>
    </row>
    <row r="22" spans="1:6" x14ac:dyDescent="0.2">
      <c r="A22">
        <v>2009</v>
      </c>
      <c r="B22">
        <v>807000000</v>
      </c>
      <c r="D22">
        <v>180.9</v>
      </c>
      <c r="F22">
        <v>10565</v>
      </c>
    </row>
    <row r="23" spans="1:6" x14ac:dyDescent="0.2">
      <c r="A23">
        <v>2010</v>
      </c>
      <c r="B23">
        <v>811000000</v>
      </c>
      <c r="D23">
        <v>183.4</v>
      </c>
      <c r="F23">
        <v>11074</v>
      </c>
    </row>
    <row r="24" spans="1:6" x14ac:dyDescent="0.2">
      <c r="A24">
        <v>2011</v>
      </c>
      <c r="B24">
        <v>823000000</v>
      </c>
      <c r="D24">
        <v>182.8</v>
      </c>
      <c r="F24">
        <v>11526</v>
      </c>
    </row>
    <row r="25" spans="1:6" x14ac:dyDescent="0.2">
      <c r="A25">
        <v>2012</v>
      </c>
      <c r="B25">
        <v>878000000</v>
      </c>
      <c r="D25">
        <v>185.2</v>
      </c>
      <c r="F25">
        <v>11061</v>
      </c>
    </row>
    <row r="26" spans="1:6" x14ac:dyDescent="0.2">
      <c r="A26">
        <v>2013</v>
      </c>
      <c r="B26">
        <v>897000000</v>
      </c>
      <c r="D26">
        <v>187.8</v>
      </c>
      <c r="F26">
        <v>11812</v>
      </c>
    </row>
    <row r="27" spans="1:6" x14ac:dyDescent="0.2">
      <c r="A27">
        <v>2014</v>
      </c>
      <c r="B27">
        <v>587000000</v>
      </c>
      <c r="D27">
        <v>191.8</v>
      </c>
      <c r="F27">
        <v>12313</v>
      </c>
    </row>
    <row r="28" spans="1:6" x14ac:dyDescent="0.2">
      <c r="A28">
        <v>2015</v>
      </c>
      <c r="B28">
        <v>587000000</v>
      </c>
      <c r="D28">
        <v>194.1</v>
      </c>
      <c r="F28">
        <v>12431</v>
      </c>
    </row>
    <row r="29" spans="1:6" x14ac:dyDescent="0.2">
      <c r="A29">
        <v>2016</v>
      </c>
      <c r="B29">
        <v>589000000</v>
      </c>
      <c r="D29">
        <v>199.3</v>
      </c>
      <c r="F29">
        <v>12447</v>
      </c>
    </row>
    <row r="30" spans="1:6" x14ac:dyDescent="0.2">
      <c r="A30">
        <v>2017</v>
      </c>
      <c r="B30">
        <v>722000000</v>
      </c>
      <c r="D30">
        <v>197.6</v>
      </c>
      <c r="F30">
        <v>11665</v>
      </c>
    </row>
    <row r="31" spans="1:6" x14ac:dyDescent="0.2">
      <c r="A31">
        <v>2018</v>
      </c>
      <c r="B31">
        <v>630000000</v>
      </c>
      <c r="D31">
        <v>197.8</v>
      </c>
      <c r="F31">
        <v>11776</v>
      </c>
    </row>
    <row r="32" spans="1:6" x14ac:dyDescent="0.2">
      <c r="A32">
        <v>2019</v>
      </c>
      <c r="B32">
        <v>531000000</v>
      </c>
      <c r="D32">
        <v>201</v>
      </c>
      <c r="F32">
        <v>11673</v>
      </c>
    </row>
    <row r="33" spans="1:6" x14ac:dyDescent="0.2">
      <c r="A33">
        <v>2020</v>
      </c>
      <c r="B33">
        <v>653000000</v>
      </c>
      <c r="D33">
        <v>195</v>
      </c>
      <c r="F33">
        <v>11067</v>
      </c>
    </row>
    <row r="34" spans="1:6" x14ac:dyDescent="0.2">
      <c r="A34">
        <v>2021</v>
      </c>
      <c r="D34">
        <v>205</v>
      </c>
    </row>
    <row r="36" spans="1:6" x14ac:dyDescent="0.2">
      <c r="A36" s="2" t="s">
        <v>4</v>
      </c>
      <c r="B36" s="2"/>
      <c r="D36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0BA1-1580-1A44-8056-B866923C82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Passenger</vt:lpstr>
      <vt:lpstr>Infrastructure</vt:lpstr>
      <vt:lpstr>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2023-03-27T10:28:57Z</dcterms:created>
  <dcterms:modified xsi:type="dcterms:W3CDTF">2023-03-28T14:37:30Z</dcterms:modified>
</cp:coreProperties>
</file>