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updateLinks="never" codeName="ThisWorkbook" defaultThemeVersion="124226"/>
  <mc:AlternateContent xmlns:mc="http://schemas.openxmlformats.org/markup-compatibility/2006">
    <mc:Choice Requires="x15">
      <x15ac:absPath xmlns:x15ac="http://schemas.microsoft.com/office/spreadsheetml/2010/11/ac" url="S:\Projects\SUMI\WP1 Methodologies_data mgmt\Final indicator spreadsheets for SUMI webpage\final PROTECTED spreadsheets\"/>
    </mc:Choice>
  </mc:AlternateContent>
  <xr:revisionPtr revIDLastSave="0" documentId="13_ncr:1_{2F030B8E-674B-44D5-9FA5-38692D4DD1D0}" xr6:coauthVersionLast="45" xr6:coauthVersionMax="45" xr10:uidLastSave="{00000000-0000-0000-0000-000000000000}"/>
  <bookViews>
    <workbookView xWindow="-120" yWindow="-120" windowWidth="29040" windowHeight="15990" xr2:uid="{00000000-000D-0000-FFFF-FFFF00000000}"/>
  </bookViews>
  <sheets>
    <sheet name="User guide" sheetId="1" r:id="rId1"/>
    <sheet name="Example" sheetId="18" r:id="rId2"/>
    <sheet name="Calculation" sheetId="21" r:id="rId3"/>
    <sheet name="References forEnergy Efficiency" sheetId="15" state="hidden" r:id="rId4"/>
    <sheet name="default values" sheetId="20" r:id="rId5"/>
  </sheets>
  <externalReferences>
    <externalReference r:id="rId6"/>
  </externalReferences>
  <definedNames>
    <definedName name="_xlnm._FilterDatabase" localSheetId="2" hidden="1">Calculation!$A$163:$V$360</definedName>
    <definedName name="_xlnm._FilterDatabase" localSheetId="1" hidden="1">Example!$A$163:$V$360</definedName>
    <definedName name="Energy_Conversion" localSheetId="3">'[1]Default Values'!$AD$1:$BC$42</definedName>
    <definedName name="Modal_split" localSheetId="3">'[1]Default Values'!$J$2:$N$23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21" l="1"/>
  <c r="D21" i="21"/>
  <c r="D20" i="21"/>
  <c r="D19" i="21"/>
  <c r="D18" i="21"/>
  <c r="D17" i="21"/>
  <c r="D16" i="21"/>
  <c r="D15" i="21"/>
  <c r="D14" i="21"/>
  <c r="D13" i="21"/>
  <c r="D12" i="21"/>
  <c r="Q109" i="21" l="1"/>
  <c r="Q108" i="21"/>
  <c r="Q107" i="21"/>
  <c r="Q106" i="21"/>
  <c r="I101" i="21"/>
  <c r="I100" i="21"/>
  <c r="I100" i="18"/>
  <c r="I101" i="18"/>
  <c r="Q106" i="18"/>
  <c r="Q107" i="18"/>
  <c r="Q108" i="18"/>
  <c r="Q109" i="18"/>
  <c r="I136" i="18"/>
  <c r="J136" i="18"/>
  <c r="K136" i="18"/>
  <c r="L136" i="18"/>
  <c r="M136" i="18"/>
  <c r="N136" i="18"/>
  <c r="O136" i="18"/>
  <c r="I137" i="18"/>
  <c r="J137" i="18"/>
  <c r="K137" i="18"/>
  <c r="L137" i="18"/>
  <c r="M137" i="18"/>
  <c r="N137" i="18"/>
  <c r="O137" i="18"/>
  <c r="I138" i="18"/>
  <c r="J138" i="18"/>
  <c r="K138" i="18"/>
  <c r="L138" i="18"/>
  <c r="M138" i="18"/>
  <c r="N138" i="18"/>
  <c r="O138" i="18"/>
  <c r="I139" i="18"/>
  <c r="J139" i="18"/>
  <c r="K139" i="18"/>
  <c r="L139" i="18"/>
  <c r="M139" i="18"/>
  <c r="N139" i="18"/>
  <c r="O139" i="18"/>
  <c r="G141" i="18"/>
  <c r="H141" i="18"/>
  <c r="I141" i="18"/>
  <c r="J141" i="18"/>
  <c r="K141" i="18"/>
  <c r="L141" i="18"/>
  <c r="M141" i="18"/>
  <c r="N141" i="18"/>
  <c r="O141" i="18"/>
  <c r="B136" i="18"/>
  <c r="C136" i="18"/>
  <c r="D136" i="18"/>
  <c r="E136" i="18"/>
  <c r="F136" i="18"/>
  <c r="G136" i="18"/>
  <c r="H136" i="18"/>
  <c r="B140" i="18"/>
  <c r="C140" i="18"/>
  <c r="D140" i="18"/>
  <c r="E140" i="18"/>
  <c r="F140" i="18"/>
  <c r="G140" i="18"/>
  <c r="H140" i="18"/>
  <c r="B141" i="18"/>
  <c r="C141" i="18"/>
  <c r="D141" i="18"/>
  <c r="E141" i="18"/>
  <c r="F141" i="18"/>
  <c r="B129" i="18"/>
  <c r="C129" i="18"/>
  <c r="D129" i="18"/>
  <c r="E129" i="18"/>
  <c r="B130" i="18"/>
  <c r="C130" i="18"/>
  <c r="D130" i="18"/>
  <c r="E130" i="18"/>
  <c r="B131" i="18"/>
  <c r="C131" i="18"/>
  <c r="D131" i="18"/>
  <c r="E131" i="18"/>
  <c r="C132" i="18"/>
  <c r="H129" i="18"/>
  <c r="I129" i="18"/>
  <c r="H130" i="18"/>
  <c r="I130" i="18"/>
  <c r="H131" i="18"/>
  <c r="I131" i="18"/>
  <c r="H132" i="18"/>
  <c r="I132" i="18"/>
  <c r="J129" i="18"/>
  <c r="K129" i="18"/>
  <c r="L129" i="18"/>
  <c r="J130" i="18"/>
  <c r="K130" i="18"/>
  <c r="L130" i="18"/>
  <c r="J131" i="18"/>
  <c r="K131" i="18"/>
  <c r="L131" i="18"/>
  <c r="H124" i="18"/>
  <c r="I124" i="18"/>
  <c r="J124" i="18"/>
  <c r="H116" i="18"/>
  <c r="I116" i="18"/>
  <c r="J116" i="18"/>
  <c r="H117" i="18"/>
  <c r="I117" i="18"/>
  <c r="J117" i="18"/>
  <c r="H118" i="18"/>
  <c r="I118" i="18"/>
  <c r="J118" i="18"/>
  <c r="H119" i="18"/>
  <c r="I119" i="18"/>
  <c r="J119" i="18"/>
  <c r="J120" i="18"/>
  <c r="J121" i="18"/>
  <c r="J122" i="18"/>
  <c r="J123" i="18"/>
  <c r="K116" i="18"/>
  <c r="L116" i="18"/>
  <c r="L117" i="18"/>
  <c r="L118" i="18"/>
  <c r="L119" i="18"/>
  <c r="B116" i="18"/>
  <c r="C116" i="18"/>
  <c r="D116" i="18"/>
  <c r="E116" i="18"/>
  <c r="F116" i="18"/>
  <c r="G116" i="18"/>
  <c r="C117" i="18"/>
  <c r="D117" i="18"/>
  <c r="E117" i="18"/>
  <c r="C118" i="18"/>
  <c r="D118" i="18"/>
  <c r="E118" i="18"/>
  <c r="C119" i="18"/>
  <c r="D119" i="18"/>
  <c r="E119" i="18"/>
  <c r="B120" i="18"/>
  <c r="B121" i="18"/>
  <c r="C121" i="18"/>
  <c r="C124" i="18"/>
  <c r="C125" i="18"/>
  <c r="F357" i="21"/>
  <c r="H353" i="21"/>
  <c r="H354" i="21" s="1"/>
  <c r="H355" i="21" s="1"/>
  <c r="H356" i="21" s="1"/>
  <c r="H357" i="21" s="1"/>
  <c r="H358" i="21" s="1"/>
  <c r="H359" i="21" s="1"/>
  <c r="H360" i="21" s="1"/>
  <c r="G353" i="21"/>
  <c r="G354" i="21" s="1"/>
  <c r="G355" i="21" s="1"/>
  <c r="G356" i="21" s="1"/>
  <c r="G357" i="21" s="1"/>
  <c r="G358" i="21" s="1"/>
  <c r="G359" i="21" s="1"/>
  <c r="G360" i="21" s="1"/>
  <c r="F352" i="21"/>
  <c r="F358" i="21" s="1"/>
  <c r="G351" i="21"/>
  <c r="G347" i="21"/>
  <c r="G348" i="21" s="1"/>
  <c r="G349" i="21" s="1"/>
  <c r="G350" i="21" s="1"/>
  <c r="G346" i="21"/>
  <c r="F346" i="21"/>
  <c r="F350" i="21" s="1"/>
  <c r="F345" i="21"/>
  <c r="I345" i="21" s="1"/>
  <c r="F344" i="21"/>
  <c r="I344" i="21" s="1"/>
  <c r="G343" i="21"/>
  <c r="G342" i="21"/>
  <c r="G341" i="21"/>
  <c r="H337" i="21"/>
  <c r="G337" i="21"/>
  <c r="G338" i="21" s="1"/>
  <c r="G339" i="21" s="1"/>
  <c r="G340" i="21" s="1"/>
  <c r="F335" i="21"/>
  <c r="F334" i="21"/>
  <c r="H333" i="21"/>
  <c r="G333" i="21"/>
  <c r="G334" i="21" s="1"/>
  <c r="G335" i="21" s="1"/>
  <c r="G336" i="21" s="1"/>
  <c r="H332" i="21"/>
  <c r="F332" i="21"/>
  <c r="H331" i="21"/>
  <c r="H330" i="21"/>
  <c r="F330" i="21"/>
  <c r="H329" i="21"/>
  <c r="H328" i="21"/>
  <c r="H327" i="21"/>
  <c r="H326" i="21"/>
  <c r="G326" i="21"/>
  <c r="G327" i="21" s="1"/>
  <c r="G328" i="21" s="1"/>
  <c r="G329" i="21" s="1"/>
  <c r="G330" i="21" s="1"/>
  <c r="G331" i="21" s="1"/>
  <c r="G332" i="21" s="1"/>
  <c r="F326" i="21"/>
  <c r="F337" i="21" s="1"/>
  <c r="G325" i="21"/>
  <c r="G324" i="21"/>
  <c r="G323" i="21"/>
  <c r="H319" i="21"/>
  <c r="G319" i="21"/>
  <c r="G320" i="21" s="1"/>
  <c r="G321" i="21" s="1"/>
  <c r="G322" i="21" s="1"/>
  <c r="G317" i="21"/>
  <c r="G318" i="21" s="1"/>
  <c r="H315" i="21"/>
  <c r="G315" i="21"/>
  <c r="G316" i="21" s="1"/>
  <c r="H314" i="21"/>
  <c r="H313" i="21"/>
  <c r="H312" i="21"/>
  <c r="H311" i="21"/>
  <c r="H310" i="21"/>
  <c r="G310" i="21"/>
  <c r="G311" i="21" s="1"/>
  <c r="G312" i="21" s="1"/>
  <c r="G313" i="21" s="1"/>
  <c r="H309" i="21"/>
  <c r="H308" i="21"/>
  <c r="G308" i="21"/>
  <c r="G309" i="21" s="1"/>
  <c r="F308" i="21"/>
  <c r="F318" i="21" s="1"/>
  <c r="G307" i="21"/>
  <c r="G306" i="21"/>
  <c r="G305" i="21"/>
  <c r="H301" i="21"/>
  <c r="G301" i="21"/>
  <c r="G302" i="21" s="1"/>
  <c r="G303" i="21" s="1"/>
  <c r="G304" i="21" s="1"/>
  <c r="G298" i="21"/>
  <c r="G299" i="21" s="1"/>
  <c r="G300" i="21" s="1"/>
  <c r="H297" i="21"/>
  <c r="G297" i="21"/>
  <c r="H296" i="21"/>
  <c r="H295" i="21"/>
  <c r="H294" i="21"/>
  <c r="H293" i="21"/>
  <c r="H292" i="21"/>
  <c r="H291" i="21"/>
  <c r="H290" i="21"/>
  <c r="G290" i="21"/>
  <c r="G291" i="21" s="1"/>
  <c r="G292" i="21" s="1"/>
  <c r="F290" i="21"/>
  <c r="F296" i="21" s="1"/>
  <c r="G289" i="21"/>
  <c r="L288" i="21"/>
  <c r="H288" i="21"/>
  <c r="L287" i="21"/>
  <c r="H287" i="21"/>
  <c r="L286" i="21"/>
  <c r="H286" i="21"/>
  <c r="L285" i="21"/>
  <c r="H285" i="21"/>
  <c r="L284" i="21"/>
  <c r="H284" i="21"/>
  <c r="F284" i="21"/>
  <c r="L283" i="21"/>
  <c r="H283" i="21"/>
  <c r="L282" i="21"/>
  <c r="H282" i="21"/>
  <c r="G282" i="21"/>
  <c r="G283" i="21" s="1"/>
  <c r="G284" i="21" s="1"/>
  <c r="G285" i="21" s="1"/>
  <c r="G286" i="21" s="1"/>
  <c r="G287" i="21" s="1"/>
  <c r="G288" i="21" s="1"/>
  <c r="F282" i="21"/>
  <c r="F288" i="21" s="1"/>
  <c r="G281" i="21"/>
  <c r="G280" i="21"/>
  <c r="G279" i="21"/>
  <c r="G278" i="21"/>
  <c r="G277" i="21"/>
  <c r="G276" i="21"/>
  <c r="H275" i="21"/>
  <c r="H274" i="21"/>
  <c r="H273" i="21"/>
  <c r="H272" i="21"/>
  <c r="H271" i="21"/>
  <c r="H270" i="21"/>
  <c r="H269" i="21"/>
  <c r="G269" i="21"/>
  <c r="G270" i="21" s="1"/>
  <c r="G271" i="21" s="1"/>
  <c r="G272" i="21" s="1"/>
  <c r="G273" i="21" s="1"/>
  <c r="G274" i="21" s="1"/>
  <c r="G275" i="21" s="1"/>
  <c r="H268" i="21"/>
  <c r="F268" i="21"/>
  <c r="H267" i="21"/>
  <c r="H266" i="21"/>
  <c r="H265" i="21"/>
  <c r="H264" i="21"/>
  <c r="H263" i="21"/>
  <c r="H262" i="21"/>
  <c r="G262" i="21"/>
  <c r="G263" i="21" s="1"/>
  <c r="G264" i="21" s="1"/>
  <c r="G265" i="21" s="1"/>
  <c r="G266" i="21" s="1"/>
  <c r="G267" i="21" s="1"/>
  <c r="G268" i="21" s="1"/>
  <c r="F262" i="21"/>
  <c r="F280" i="21" s="1"/>
  <c r="G261" i="21"/>
  <c r="G260" i="21"/>
  <c r="G259" i="21"/>
  <c r="G258" i="21"/>
  <c r="G257" i="21"/>
  <c r="G256" i="21"/>
  <c r="H255" i="21"/>
  <c r="H254" i="21"/>
  <c r="H253" i="21"/>
  <c r="H252" i="21"/>
  <c r="H251" i="21"/>
  <c r="H250" i="21"/>
  <c r="H249" i="21"/>
  <c r="G249" i="21"/>
  <c r="G250" i="21" s="1"/>
  <c r="G251" i="21" s="1"/>
  <c r="G252" i="21" s="1"/>
  <c r="G253" i="21" s="1"/>
  <c r="G254" i="21" s="1"/>
  <c r="G255" i="21" s="1"/>
  <c r="H248" i="21"/>
  <c r="H247" i="21"/>
  <c r="H246" i="21"/>
  <c r="H245" i="21"/>
  <c r="H244" i="21"/>
  <c r="H243" i="21"/>
  <c r="J242" i="21"/>
  <c r="J243" i="21" s="1"/>
  <c r="J244" i="21" s="1"/>
  <c r="J245" i="21" s="1"/>
  <c r="J246" i="21" s="1"/>
  <c r="J247" i="21" s="1"/>
  <c r="J248" i="21" s="1"/>
  <c r="H242" i="21"/>
  <c r="G242" i="21"/>
  <c r="G243" i="21" s="1"/>
  <c r="G244" i="21" s="1"/>
  <c r="G245" i="21" s="1"/>
  <c r="G246" i="21" s="1"/>
  <c r="G247" i="21" s="1"/>
  <c r="G248" i="21" s="1"/>
  <c r="F242" i="21"/>
  <c r="F244" i="21" s="1"/>
  <c r="G241" i="21"/>
  <c r="G240" i="21"/>
  <c r="J239" i="21"/>
  <c r="G239" i="21"/>
  <c r="G238" i="21"/>
  <c r="G237" i="21"/>
  <c r="G236" i="21"/>
  <c r="H235" i="21"/>
  <c r="H234" i="21"/>
  <c r="H233" i="21"/>
  <c r="H232" i="21"/>
  <c r="H231" i="21"/>
  <c r="H230" i="21"/>
  <c r="H229" i="21"/>
  <c r="G229" i="21"/>
  <c r="G230" i="21" s="1"/>
  <c r="G231" i="21" s="1"/>
  <c r="G232" i="21" s="1"/>
  <c r="G233" i="21" s="1"/>
  <c r="G234" i="21" s="1"/>
  <c r="G235" i="21" s="1"/>
  <c r="H228" i="21"/>
  <c r="H227" i="21"/>
  <c r="H226" i="21"/>
  <c r="H225" i="21"/>
  <c r="H224" i="21"/>
  <c r="H223" i="21"/>
  <c r="H222" i="21"/>
  <c r="G222" i="21"/>
  <c r="G223" i="21" s="1"/>
  <c r="G224" i="21" s="1"/>
  <c r="G225" i="21" s="1"/>
  <c r="G226" i="21" s="1"/>
  <c r="G227" i="21" s="1"/>
  <c r="G228" i="21" s="1"/>
  <c r="F222" i="21"/>
  <c r="F241" i="21" s="1"/>
  <c r="G221" i="21"/>
  <c r="H220" i="21"/>
  <c r="H219" i="21"/>
  <c r="H218" i="21"/>
  <c r="H217" i="21"/>
  <c r="H216" i="21"/>
  <c r="G216" i="21"/>
  <c r="G217" i="21" s="1"/>
  <c r="G218" i="21" s="1"/>
  <c r="G219" i="21" s="1"/>
  <c r="G220" i="21" s="1"/>
  <c r="H215" i="21"/>
  <c r="H214" i="21"/>
  <c r="H213" i="21"/>
  <c r="H212" i="21"/>
  <c r="H211" i="21"/>
  <c r="G211" i="21"/>
  <c r="G212" i="21" s="1"/>
  <c r="G213" i="21" s="1"/>
  <c r="G214" i="21" s="1"/>
  <c r="G215" i="21" s="1"/>
  <c r="F211" i="21"/>
  <c r="F215" i="21" s="1"/>
  <c r="G210" i="21"/>
  <c r="H209" i="21"/>
  <c r="F209" i="21"/>
  <c r="H208" i="21"/>
  <c r="H207" i="21"/>
  <c r="H206" i="21"/>
  <c r="H205" i="21"/>
  <c r="H204" i="21"/>
  <c r="F204" i="21"/>
  <c r="H203" i="21"/>
  <c r="G203" i="21"/>
  <c r="G204" i="21" s="1"/>
  <c r="G205" i="21" s="1"/>
  <c r="G206" i="21" s="1"/>
  <c r="G207" i="21" s="1"/>
  <c r="G208" i="21" s="1"/>
  <c r="G209" i="21" s="1"/>
  <c r="F203" i="21"/>
  <c r="F207" i="21" s="1"/>
  <c r="G202" i="21"/>
  <c r="G201" i="21"/>
  <c r="G197" i="21"/>
  <c r="G198" i="21" s="1"/>
  <c r="G199" i="21" s="1"/>
  <c r="G200" i="21" s="1"/>
  <c r="J193" i="21"/>
  <c r="J194" i="21" s="1"/>
  <c r="J195" i="21" s="1"/>
  <c r="J196" i="21" s="1"/>
  <c r="G193" i="21"/>
  <c r="G194" i="21" s="1"/>
  <c r="G195" i="21" s="1"/>
  <c r="G196" i="21" s="1"/>
  <c r="D190" i="21"/>
  <c r="D191" i="21" s="1"/>
  <c r="D192" i="21" s="1"/>
  <c r="G189" i="21"/>
  <c r="G190" i="21" s="1"/>
  <c r="G191" i="21" s="1"/>
  <c r="G192" i="21" s="1"/>
  <c r="H187" i="21"/>
  <c r="G186" i="21"/>
  <c r="G187" i="21" s="1"/>
  <c r="G188" i="21" s="1"/>
  <c r="G185" i="21"/>
  <c r="G182" i="21"/>
  <c r="G183" i="21" s="1"/>
  <c r="G184" i="21" s="1"/>
  <c r="G181" i="21"/>
  <c r="H180" i="21"/>
  <c r="H179" i="21"/>
  <c r="J178" i="21"/>
  <c r="H178" i="21"/>
  <c r="J177" i="21"/>
  <c r="H177" i="21"/>
  <c r="H176" i="21"/>
  <c r="H175" i="21"/>
  <c r="J174" i="21"/>
  <c r="H174" i="21"/>
  <c r="G174" i="21"/>
  <c r="G175" i="21" s="1"/>
  <c r="G176" i="21" s="1"/>
  <c r="G177" i="21" s="1"/>
  <c r="G178" i="21" s="1"/>
  <c r="G179" i="21" s="1"/>
  <c r="G180" i="21" s="1"/>
  <c r="J173" i="21"/>
  <c r="H173" i="21"/>
  <c r="H172" i="21"/>
  <c r="H171" i="21"/>
  <c r="J170" i="21"/>
  <c r="H170" i="21"/>
  <c r="H169" i="21"/>
  <c r="H168" i="21"/>
  <c r="J167" i="21"/>
  <c r="H167" i="21"/>
  <c r="G167" i="21"/>
  <c r="G168" i="21" s="1"/>
  <c r="G169" i="21" s="1"/>
  <c r="G170" i="21" s="1"/>
  <c r="G171" i="21" s="1"/>
  <c r="G172" i="21" s="1"/>
  <c r="G173" i="21" s="1"/>
  <c r="F167" i="21"/>
  <c r="F186" i="21" s="1"/>
  <c r="J180" i="21"/>
  <c r="J179" i="21"/>
  <c r="J176" i="21"/>
  <c r="J175" i="21"/>
  <c r="J172" i="21"/>
  <c r="J171" i="21"/>
  <c r="J169" i="21"/>
  <c r="J168" i="21"/>
  <c r="J289" i="21"/>
  <c r="J282" i="21"/>
  <c r="J283" i="21" s="1"/>
  <c r="J284" i="21" s="1"/>
  <c r="J285" i="21" s="1"/>
  <c r="J286" i="21" s="1"/>
  <c r="J287" i="21" s="1"/>
  <c r="J288" i="21" s="1"/>
  <c r="J281" i="21"/>
  <c r="J280" i="21"/>
  <c r="J276" i="21"/>
  <c r="J279" i="21"/>
  <c r="J278" i="21"/>
  <c r="J277" i="21"/>
  <c r="J269" i="21"/>
  <c r="J270" i="21" s="1"/>
  <c r="J271" i="21" s="1"/>
  <c r="J272" i="21" s="1"/>
  <c r="J273" i="21" s="1"/>
  <c r="J274" i="21" s="1"/>
  <c r="J275" i="21" s="1"/>
  <c r="J262" i="21"/>
  <c r="J263" i="21" s="1"/>
  <c r="J264" i="21" s="1"/>
  <c r="J265" i="21" s="1"/>
  <c r="J266" i="21" s="1"/>
  <c r="J267" i="21" s="1"/>
  <c r="J268" i="21" s="1"/>
  <c r="J261" i="21"/>
  <c r="J260" i="21"/>
  <c r="J256" i="21"/>
  <c r="J259" i="21"/>
  <c r="J258" i="21"/>
  <c r="J257" i="21"/>
  <c r="J249" i="21"/>
  <c r="J250" i="21" s="1"/>
  <c r="J251" i="21" s="1"/>
  <c r="J252" i="21" s="1"/>
  <c r="J253" i="21" s="1"/>
  <c r="J254" i="21" s="1"/>
  <c r="J255" i="21" s="1"/>
  <c r="J241" i="21"/>
  <c r="J240" i="21"/>
  <c r="J236" i="21"/>
  <c r="J238" i="21"/>
  <c r="J237" i="21"/>
  <c r="J229" i="21"/>
  <c r="J230" i="21" s="1"/>
  <c r="J231" i="21" s="1"/>
  <c r="J232" i="21" s="1"/>
  <c r="J233" i="21" s="1"/>
  <c r="J234" i="21" s="1"/>
  <c r="J235" i="21" s="1"/>
  <c r="J222" i="21"/>
  <c r="J223" i="21" s="1"/>
  <c r="J224" i="21" s="1"/>
  <c r="J225" i="21" s="1"/>
  <c r="J226" i="21" s="1"/>
  <c r="J227" i="21" s="1"/>
  <c r="J228" i="21" s="1"/>
  <c r="J352" i="21"/>
  <c r="J353" i="21" s="1"/>
  <c r="J354" i="21" s="1"/>
  <c r="J355" i="21" s="1"/>
  <c r="J356" i="21" s="1"/>
  <c r="J357" i="21" s="1"/>
  <c r="J358" i="21" s="1"/>
  <c r="J359" i="21" s="1"/>
  <c r="J360" i="21" s="1"/>
  <c r="J346" i="21"/>
  <c r="J351" i="21"/>
  <c r="J347" i="21"/>
  <c r="J348" i="21" s="1"/>
  <c r="J349" i="21" s="1"/>
  <c r="J350" i="21" s="1"/>
  <c r="J345" i="21"/>
  <c r="J344" i="21"/>
  <c r="J221" i="21"/>
  <c r="J211" i="21"/>
  <c r="J212" i="21" s="1"/>
  <c r="J213" i="21" s="1"/>
  <c r="J214" i="21" s="1"/>
  <c r="J215" i="21" s="1"/>
  <c r="J216" i="21"/>
  <c r="J217" i="21" s="1"/>
  <c r="J218" i="21" s="1"/>
  <c r="J219" i="21" s="1"/>
  <c r="J220" i="21" s="1"/>
  <c r="J210" i="21"/>
  <c r="J203" i="21"/>
  <c r="J204" i="21" s="1"/>
  <c r="J205" i="21" s="1"/>
  <c r="J206" i="21" s="1"/>
  <c r="J207" i="21" s="1"/>
  <c r="J208" i="21" s="1"/>
  <c r="J209" i="21" s="1"/>
  <c r="J342" i="21"/>
  <c r="J343" i="21"/>
  <c r="J341" i="21"/>
  <c r="J337" i="21"/>
  <c r="J338" i="21" s="1"/>
  <c r="J339" i="21" s="1"/>
  <c r="J340" i="21" s="1"/>
  <c r="J333" i="21"/>
  <c r="J334" i="21" s="1"/>
  <c r="J335" i="21" s="1"/>
  <c r="J336" i="21" s="1"/>
  <c r="J326" i="21"/>
  <c r="J327" i="21" s="1"/>
  <c r="J328" i="21" s="1"/>
  <c r="J329" i="21" s="1"/>
  <c r="J330" i="21" s="1"/>
  <c r="J331" i="21" s="1"/>
  <c r="J332" i="21" s="1"/>
  <c r="J324" i="21"/>
  <c r="J325" i="21"/>
  <c r="J323" i="21"/>
  <c r="J319" i="21"/>
  <c r="J320" i="21" s="1"/>
  <c r="J321" i="21" s="1"/>
  <c r="J322" i="21" s="1"/>
  <c r="J315" i="21"/>
  <c r="J316" i="21" s="1"/>
  <c r="J317" i="21" s="1"/>
  <c r="J318" i="21" s="1"/>
  <c r="J308" i="21"/>
  <c r="J309" i="21" s="1"/>
  <c r="J310" i="21" s="1"/>
  <c r="J311" i="21" s="1"/>
  <c r="J312" i="21" s="1"/>
  <c r="J313" i="21" s="1"/>
  <c r="J314" i="21" s="1"/>
  <c r="J306" i="21"/>
  <c r="J307" i="21"/>
  <c r="J305" i="21"/>
  <c r="J301" i="21"/>
  <c r="J302" i="21" s="1"/>
  <c r="J303" i="21" s="1"/>
  <c r="J304" i="21" s="1"/>
  <c r="J297" i="21"/>
  <c r="J298" i="21" s="1"/>
  <c r="J299" i="21" s="1"/>
  <c r="J300" i="21" s="1"/>
  <c r="J290" i="21"/>
  <c r="J291" i="21" s="1"/>
  <c r="J292" i="21" s="1"/>
  <c r="J293" i="21" s="1"/>
  <c r="J294" i="21" s="1"/>
  <c r="J295" i="21" s="1"/>
  <c r="J296" i="21" s="1"/>
  <c r="J197" i="21"/>
  <c r="J198" i="21" s="1"/>
  <c r="J199" i="21" s="1"/>
  <c r="J200" i="21" s="1"/>
  <c r="J201" i="21"/>
  <c r="J202" i="21"/>
  <c r="J185" i="21"/>
  <c r="J186" i="21" s="1"/>
  <c r="J187" i="21" s="1"/>
  <c r="J188" i="21" s="1"/>
  <c r="J181" i="21"/>
  <c r="J182" i="21" s="1"/>
  <c r="J183" i="21" s="1"/>
  <c r="J184" i="21" s="1"/>
  <c r="I108" i="21"/>
  <c r="I107" i="21"/>
  <c r="I106" i="21"/>
  <c r="Q101" i="21"/>
  <c r="Q99" i="21"/>
  <c r="Q98" i="21"/>
  <c r="Q97" i="21"/>
  <c r="Q96" i="21"/>
  <c r="I96" i="21"/>
  <c r="M92" i="21"/>
  <c r="M91" i="21"/>
  <c r="M90" i="21"/>
  <c r="M89" i="21"/>
  <c r="M85" i="21"/>
  <c r="M84" i="21"/>
  <c r="M83" i="21"/>
  <c r="M82" i="21"/>
  <c r="M81" i="21"/>
  <c r="M80" i="21"/>
  <c r="M79" i="21"/>
  <c r="R178" i="21"/>
  <c r="R177" i="21"/>
  <c r="R176" i="21"/>
  <c r="R175" i="21"/>
  <c r="R174" i="21"/>
  <c r="R173" i="21"/>
  <c r="R172" i="21"/>
  <c r="R171" i="21"/>
  <c r="L186" i="21" s="1"/>
  <c r="R170" i="21"/>
  <c r="L182" i="21" s="1"/>
  <c r="R169" i="21"/>
  <c r="L176" i="21" s="1"/>
  <c r="R168" i="21"/>
  <c r="L170" i="21" s="1"/>
  <c r="L184" i="21" l="1"/>
  <c r="F208" i="21"/>
  <c r="F210" i="21"/>
  <c r="I210" i="21" s="1"/>
  <c r="I241" i="21"/>
  <c r="N241" i="21" s="1"/>
  <c r="F263" i="21"/>
  <c r="I263" i="21" s="1"/>
  <c r="F271" i="21"/>
  <c r="F293" i="21"/>
  <c r="F301" i="21"/>
  <c r="I301" i="21" s="1"/>
  <c r="N301" i="21" s="1"/>
  <c r="I337" i="21"/>
  <c r="I352" i="21"/>
  <c r="F355" i="21"/>
  <c r="I358" i="21"/>
  <c r="F360" i="21"/>
  <c r="F206" i="21"/>
  <c r="I280" i="21"/>
  <c r="F291" i="21"/>
  <c r="I291" i="21" s="1"/>
  <c r="N291" i="21" s="1"/>
  <c r="F353" i="21"/>
  <c r="I353" i="21" s="1"/>
  <c r="F356" i="21"/>
  <c r="F286" i="21"/>
  <c r="I286" i="21" s="1"/>
  <c r="N286" i="21" s="1"/>
  <c r="F285" i="21"/>
  <c r="I285" i="21" s="1"/>
  <c r="N285" i="21" s="1"/>
  <c r="F321" i="21"/>
  <c r="I321" i="21" s="1"/>
  <c r="F314" i="21"/>
  <c r="F292" i="21"/>
  <c r="I292" i="21" s="1"/>
  <c r="F307" i="21"/>
  <c r="I307" i="21" s="1"/>
  <c r="N307" i="21" s="1"/>
  <c r="I308" i="21"/>
  <c r="F317" i="21"/>
  <c r="I317" i="21" s="1"/>
  <c r="F322" i="21"/>
  <c r="F324" i="21"/>
  <c r="I324" i="21" s="1"/>
  <c r="F328" i="21"/>
  <c r="F205" i="21"/>
  <c r="F295" i="21"/>
  <c r="F297" i="21"/>
  <c r="I297" i="21" s="1"/>
  <c r="N297" i="21" s="1"/>
  <c r="F299" i="21"/>
  <c r="F305" i="21"/>
  <c r="I305" i="21" s="1"/>
  <c r="F309" i="21"/>
  <c r="I309" i="21" s="1"/>
  <c r="F313" i="21"/>
  <c r="F315" i="21"/>
  <c r="I315" i="21" s="1"/>
  <c r="F320" i="21"/>
  <c r="F323" i="21"/>
  <c r="I323" i="21" s="1"/>
  <c r="F359" i="21"/>
  <c r="I359" i="21" s="1"/>
  <c r="F311" i="21"/>
  <c r="F310" i="21"/>
  <c r="I322" i="21"/>
  <c r="I346" i="21"/>
  <c r="F351" i="21"/>
  <c r="I351" i="21" s="1"/>
  <c r="F319" i="21"/>
  <c r="F325" i="21"/>
  <c r="I325" i="21" s="1"/>
  <c r="F349" i="21"/>
  <c r="I349" i="21" s="1"/>
  <c r="N349" i="21" s="1"/>
  <c r="F347" i="21"/>
  <c r="I347" i="21" s="1"/>
  <c r="I215" i="21"/>
  <c r="I319" i="21"/>
  <c r="I320" i="21"/>
  <c r="I335" i="21"/>
  <c r="I334" i="21"/>
  <c r="I350" i="21"/>
  <c r="I310" i="21"/>
  <c r="I186" i="21"/>
  <c r="N186" i="21" s="1"/>
  <c r="I262" i="21"/>
  <c r="I288" i="21"/>
  <c r="N288" i="21" s="1"/>
  <c r="I271" i="21"/>
  <c r="I207" i="21"/>
  <c r="I209" i="21"/>
  <c r="I244" i="21"/>
  <c r="I284" i="21"/>
  <c r="N284" i="21" s="1"/>
  <c r="L167" i="21"/>
  <c r="F173" i="21"/>
  <c r="I173" i="21" s="1"/>
  <c r="L173" i="21"/>
  <c r="F177" i="21"/>
  <c r="I177" i="21" s="1"/>
  <c r="I205" i="21"/>
  <c r="L318" i="21"/>
  <c r="L316" i="21"/>
  <c r="L334" i="21"/>
  <c r="L300" i="21"/>
  <c r="L298" i="21"/>
  <c r="L335" i="21"/>
  <c r="L317" i="21"/>
  <c r="L315" i="21"/>
  <c r="N315" i="21" s="1"/>
  <c r="L277" i="21"/>
  <c r="L333" i="21"/>
  <c r="L336" i="21"/>
  <c r="L299" i="21"/>
  <c r="L257" i="21"/>
  <c r="L297" i="21"/>
  <c r="L181" i="21"/>
  <c r="L237" i="21"/>
  <c r="L183" i="21"/>
  <c r="L190" i="21"/>
  <c r="L192" i="21"/>
  <c r="L189" i="21"/>
  <c r="L191" i="21"/>
  <c r="F168" i="21"/>
  <c r="I168" i="21" s="1"/>
  <c r="L168" i="21"/>
  <c r="F170" i="21"/>
  <c r="I170" i="21" s="1"/>
  <c r="N170" i="21" s="1"/>
  <c r="F174" i="21"/>
  <c r="I174" i="21" s="1"/>
  <c r="N174" i="21" s="1"/>
  <c r="L174" i="21"/>
  <c r="F178" i="21"/>
  <c r="I178" i="21" s="1"/>
  <c r="L178" i="21"/>
  <c r="L180" i="21"/>
  <c r="I208" i="21"/>
  <c r="L346" i="21"/>
  <c r="L343" i="21"/>
  <c r="L345" i="21"/>
  <c r="L344" i="21"/>
  <c r="L266" i="21"/>
  <c r="L307" i="21"/>
  <c r="L263" i="21"/>
  <c r="L260" i="21"/>
  <c r="L256" i="21"/>
  <c r="L268" i="21"/>
  <c r="L280" i="21"/>
  <c r="L276" i="21"/>
  <c r="L267" i="21"/>
  <c r="L265" i="21"/>
  <c r="L325" i="21"/>
  <c r="L262" i="21"/>
  <c r="L248" i="21"/>
  <c r="L244" i="21"/>
  <c r="L226" i="21"/>
  <c r="L222" i="21"/>
  <c r="L219" i="21"/>
  <c r="L208" i="21"/>
  <c r="L204" i="21"/>
  <c r="L201" i="21"/>
  <c r="L195" i="21"/>
  <c r="L193" i="21"/>
  <c r="L242" i="21"/>
  <c r="L224" i="21"/>
  <c r="L216" i="21"/>
  <c r="L206" i="21"/>
  <c r="L247" i="21"/>
  <c r="L223" i="21"/>
  <c r="L205" i="21"/>
  <c r="L203" i="21"/>
  <c r="L264" i="21"/>
  <c r="L246" i="21"/>
  <c r="L228" i="21"/>
  <c r="L221" i="21"/>
  <c r="L220" i="21"/>
  <c r="L218" i="21"/>
  <c r="L196" i="21"/>
  <c r="L245" i="21"/>
  <c r="L243" i="21"/>
  <c r="L240" i="21"/>
  <c r="L236" i="21"/>
  <c r="L227" i="21"/>
  <c r="L225" i="21"/>
  <c r="L217" i="21"/>
  <c r="L210" i="21"/>
  <c r="L209" i="21"/>
  <c r="L207" i="21"/>
  <c r="L194" i="21"/>
  <c r="L339" i="21"/>
  <c r="L337" i="21"/>
  <c r="N337" i="21" s="1"/>
  <c r="L304" i="21"/>
  <c r="L302" i="21"/>
  <c r="L340" i="21"/>
  <c r="L338" i="21"/>
  <c r="L322" i="21"/>
  <c r="L321" i="21"/>
  <c r="L289" i="21" s="1"/>
  <c r="L319" i="21"/>
  <c r="L301" i="21"/>
  <c r="L278" i="21"/>
  <c r="L258" i="21"/>
  <c r="L320" i="21"/>
  <c r="L303" i="21"/>
  <c r="L238" i="21"/>
  <c r="L188" i="21"/>
  <c r="L187" i="21"/>
  <c r="L185" i="21"/>
  <c r="I167" i="21"/>
  <c r="F171" i="21"/>
  <c r="I171" i="21" s="1"/>
  <c r="L171" i="21"/>
  <c r="F175" i="21"/>
  <c r="I175" i="21" s="1"/>
  <c r="L175" i="21"/>
  <c r="F179" i="21"/>
  <c r="I179" i="21" s="1"/>
  <c r="L179" i="21"/>
  <c r="F182" i="21"/>
  <c r="I182" i="21" s="1"/>
  <c r="N182" i="21" s="1"/>
  <c r="F184" i="21"/>
  <c r="I184" i="21" s="1"/>
  <c r="N184" i="21" s="1"/>
  <c r="F201" i="21"/>
  <c r="I201" i="21" s="1"/>
  <c r="N201" i="21" s="1"/>
  <c r="F199" i="21"/>
  <c r="I199" i="21" s="1"/>
  <c r="N199" i="21" s="1"/>
  <c r="F197" i="21"/>
  <c r="I197" i="21" s="1"/>
  <c r="F195" i="21"/>
  <c r="I195" i="21" s="1"/>
  <c r="F193" i="21"/>
  <c r="I193" i="21" s="1"/>
  <c r="F190" i="21"/>
  <c r="I190" i="21" s="1"/>
  <c r="F198" i="21"/>
  <c r="I198" i="21" s="1"/>
  <c r="F191" i="21"/>
  <c r="I191" i="21" s="1"/>
  <c r="F183" i="21"/>
  <c r="I183" i="21" s="1"/>
  <c r="N183" i="21" s="1"/>
  <c r="F196" i="21"/>
  <c r="I196" i="21" s="1"/>
  <c r="N196" i="21" s="1"/>
  <c r="F188" i="21"/>
  <c r="I188" i="21" s="1"/>
  <c r="F202" i="21"/>
  <c r="I202" i="21" s="1"/>
  <c r="F194" i="21"/>
  <c r="I194" i="21" s="1"/>
  <c r="N194" i="21" s="1"/>
  <c r="F200" i="21"/>
  <c r="I200" i="21" s="1"/>
  <c r="N200" i="21" s="1"/>
  <c r="F192" i="21"/>
  <c r="I192" i="21" s="1"/>
  <c r="F189" i="21"/>
  <c r="I189" i="21" s="1"/>
  <c r="F180" i="21"/>
  <c r="I180" i="21" s="1"/>
  <c r="N180" i="21" s="1"/>
  <c r="F187" i="21"/>
  <c r="I187" i="21" s="1"/>
  <c r="N187" i="21" s="1"/>
  <c r="F185" i="21"/>
  <c r="I185" i="21" s="1"/>
  <c r="N185" i="21" s="1"/>
  <c r="F181" i="21"/>
  <c r="I181" i="21" s="1"/>
  <c r="F169" i="21"/>
  <c r="I169" i="21" s="1"/>
  <c r="L169" i="21"/>
  <c r="F172" i="21"/>
  <c r="I172" i="21" s="1"/>
  <c r="L172" i="21"/>
  <c r="F176" i="21"/>
  <c r="I176" i="21" s="1"/>
  <c r="N176" i="21" s="1"/>
  <c r="L341" i="21"/>
  <c r="L351" i="21"/>
  <c r="L305" i="21"/>
  <c r="L323" i="21"/>
  <c r="L279" i="21"/>
  <c r="L259" i="21"/>
  <c r="L239" i="21"/>
  <c r="L202" i="21"/>
  <c r="L359" i="21"/>
  <c r="L355" i="21"/>
  <c r="L350" i="21"/>
  <c r="L348" i="21"/>
  <c r="L332" i="21"/>
  <c r="L328" i="21"/>
  <c r="L313" i="21"/>
  <c r="L309" i="21"/>
  <c r="L306" i="21"/>
  <c r="L360" i="21"/>
  <c r="L356" i="21"/>
  <c r="L352" i="21"/>
  <c r="L357" i="21"/>
  <c r="L353" i="21"/>
  <c r="L349" i="21"/>
  <c r="L347" i="21"/>
  <c r="N347" i="21" s="1"/>
  <c r="L342" i="21"/>
  <c r="L330" i="21"/>
  <c r="L358" i="21"/>
  <c r="L354" i="21"/>
  <c r="L326" i="21"/>
  <c r="L311" i="21"/>
  <c r="L295" i="21"/>
  <c r="L291" i="21"/>
  <c r="L274" i="21"/>
  <c r="L270" i="21"/>
  <c r="L312" i="21"/>
  <c r="L310" i="21"/>
  <c r="L296" i="21"/>
  <c r="L294" i="21"/>
  <c r="L281" i="21"/>
  <c r="L271" i="21"/>
  <c r="L269" i="21"/>
  <c r="L329" i="21"/>
  <c r="L324" i="21"/>
  <c r="L314" i="21"/>
  <c r="L293" i="21"/>
  <c r="L308" i="21"/>
  <c r="L292" i="21"/>
  <c r="L290" i="21"/>
  <c r="L275" i="21"/>
  <c r="L273" i="21"/>
  <c r="L261" i="21"/>
  <c r="L255" i="21"/>
  <c r="L251" i="21"/>
  <c r="L331" i="21"/>
  <c r="L327" i="21"/>
  <c r="L272" i="21"/>
  <c r="L252" i="21"/>
  <c r="L234" i="21"/>
  <c r="L230" i="21"/>
  <c r="L215" i="21"/>
  <c r="L211" i="21"/>
  <c r="L199" i="21"/>
  <c r="L197" i="21"/>
  <c r="L232" i="21"/>
  <c r="L214" i="21"/>
  <c r="L241" i="21"/>
  <c r="L231" i="21"/>
  <c r="L229" i="21"/>
  <c r="L213" i="21"/>
  <c r="L198" i="21"/>
  <c r="L253" i="21"/>
  <c r="L249" i="21"/>
  <c r="L212" i="21"/>
  <c r="L254" i="21"/>
  <c r="L250" i="21"/>
  <c r="L235" i="21"/>
  <c r="L233" i="21"/>
  <c r="L200" i="21"/>
  <c r="L177" i="21"/>
  <c r="I206" i="21"/>
  <c r="J189" i="21"/>
  <c r="J190" i="21" s="1"/>
  <c r="J191" i="21" s="1"/>
  <c r="J192" i="21" s="1"/>
  <c r="F212" i="21"/>
  <c r="I212" i="21" s="1"/>
  <c r="F217" i="21"/>
  <c r="I217" i="21" s="1"/>
  <c r="N217" i="21" s="1"/>
  <c r="F220" i="21"/>
  <c r="I220" i="21" s="1"/>
  <c r="N220" i="21" s="1"/>
  <c r="F230" i="21"/>
  <c r="I230" i="21" s="1"/>
  <c r="F239" i="21"/>
  <c r="I239" i="21" s="1"/>
  <c r="F248" i="21"/>
  <c r="I248" i="21" s="1"/>
  <c r="I318" i="21"/>
  <c r="N318" i="21" s="1"/>
  <c r="N320" i="21"/>
  <c r="I203" i="21"/>
  <c r="I211" i="21"/>
  <c r="F223" i="21"/>
  <c r="I223" i="21" s="1"/>
  <c r="N223" i="21" s="1"/>
  <c r="F228" i="21"/>
  <c r="I228" i="21" s="1"/>
  <c r="N228" i="21" s="1"/>
  <c r="F231" i="21"/>
  <c r="I231" i="21" s="1"/>
  <c r="F236" i="21"/>
  <c r="I236" i="21" s="1"/>
  <c r="F240" i="21"/>
  <c r="I240" i="21" s="1"/>
  <c r="N240" i="21" s="1"/>
  <c r="F246" i="21"/>
  <c r="I246" i="21" s="1"/>
  <c r="N246" i="21" s="1"/>
  <c r="F249" i="21"/>
  <c r="I249" i="21" s="1"/>
  <c r="F252" i="21"/>
  <c r="I252" i="21" s="1"/>
  <c r="F253" i="21"/>
  <c r="I253" i="21" s="1"/>
  <c r="N253" i="21" s="1"/>
  <c r="N310" i="21"/>
  <c r="I204" i="21"/>
  <c r="N204" i="21" s="1"/>
  <c r="F218" i="21"/>
  <c r="I218" i="21" s="1"/>
  <c r="N218" i="21" s="1"/>
  <c r="F214" i="21"/>
  <c r="I214" i="21" s="1"/>
  <c r="F213" i="21"/>
  <c r="I213" i="21" s="1"/>
  <c r="N213" i="21" s="1"/>
  <c r="F216" i="21"/>
  <c r="I216" i="21" s="1"/>
  <c r="F221" i="21"/>
  <c r="I221" i="21" s="1"/>
  <c r="I222" i="21"/>
  <c r="F226" i="21"/>
  <c r="I226" i="21" s="1"/>
  <c r="N226" i="21" s="1"/>
  <c r="F234" i="21"/>
  <c r="I234" i="21" s="1"/>
  <c r="N234" i="21" s="1"/>
  <c r="F237" i="21"/>
  <c r="I237" i="21" s="1"/>
  <c r="N271" i="21"/>
  <c r="G293" i="21"/>
  <c r="G294" i="21" s="1"/>
  <c r="G295" i="21" s="1"/>
  <c r="N308" i="21"/>
  <c r="G314" i="21"/>
  <c r="I314" i="21" s="1"/>
  <c r="N314" i="21" s="1"/>
  <c r="I313" i="21"/>
  <c r="N313" i="21" s="1"/>
  <c r="I328" i="21"/>
  <c r="N328" i="21" s="1"/>
  <c r="F219" i="21"/>
  <c r="I219" i="21" s="1"/>
  <c r="F233" i="21"/>
  <c r="I233" i="21" s="1"/>
  <c r="F229" i="21"/>
  <c r="I229" i="21" s="1"/>
  <c r="N229" i="21" s="1"/>
  <c r="F225" i="21"/>
  <c r="I225" i="21" s="1"/>
  <c r="F224" i="21"/>
  <c r="I224" i="21" s="1"/>
  <c r="N224" i="21" s="1"/>
  <c r="F227" i="21"/>
  <c r="I227" i="21" s="1"/>
  <c r="F232" i="21"/>
  <c r="I232" i="21" s="1"/>
  <c r="N232" i="21" s="1"/>
  <c r="F235" i="21"/>
  <c r="I235" i="21" s="1"/>
  <c r="F238" i="21"/>
  <c r="I238" i="21" s="1"/>
  <c r="N238" i="21" s="1"/>
  <c r="F260" i="21"/>
  <c r="I260" i="21" s="1"/>
  <c r="N260" i="21" s="1"/>
  <c r="F258" i="21"/>
  <c r="I258" i="21" s="1"/>
  <c r="N258" i="21" s="1"/>
  <c r="F256" i="21"/>
  <c r="I256" i="21" s="1"/>
  <c r="F261" i="21"/>
  <c r="I261" i="21" s="1"/>
  <c r="N261" i="21" s="1"/>
  <c r="F259" i="21"/>
  <c r="I259" i="21" s="1"/>
  <c r="N259" i="21" s="1"/>
  <c r="F257" i="21"/>
  <c r="I257" i="21" s="1"/>
  <c r="N257" i="21" s="1"/>
  <c r="F254" i="21"/>
  <c r="I254" i="21" s="1"/>
  <c r="N254" i="21" s="1"/>
  <c r="F250" i="21"/>
  <c r="I250" i="21" s="1"/>
  <c r="N250" i="21" s="1"/>
  <c r="F255" i="21"/>
  <c r="I255" i="21" s="1"/>
  <c r="N255" i="21" s="1"/>
  <c r="F251" i="21"/>
  <c r="I251" i="21" s="1"/>
  <c r="F247" i="21"/>
  <c r="I247" i="21" s="1"/>
  <c r="N247" i="21" s="1"/>
  <c r="F243" i="21"/>
  <c r="I243" i="21" s="1"/>
  <c r="N243" i="21" s="1"/>
  <c r="I242" i="21"/>
  <c r="N242" i="21" s="1"/>
  <c r="F245" i="21"/>
  <c r="I245" i="21" s="1"/>
  <c r="N245" i="21" s="1"/>
  <c r="N263" i="21"/>
  <c r="F265" i="21"/>
  <c r="I265" i="21" s="1"/>
  <c r="N265" i="21" s="1"/>
  <c r="F267" i="21"/>
  <c r="I267" i="21" s="1"/>
  <c r="F272" i="21"/>
  <c r="I272" i="21" s="1"/>
  <c r="F275" i="21"/>
  <c r="I275" i="21" s="1"/>
  <c r="F278" i="21"/>
  <c r="I278" i="21" s="1"/>
  <c r="N278" i="21" s="1"/>
  <c r="F287" i="21"/>
  <c r="I287" i="21" s="1"/>
  <c r="N287" i="21" s="1"/>
  <c r="F283" i="21"/>
  <c r="I283" i="21" s="1"/>
  <c r="N283" i="21" s="1"/>
  <c r="I282" i="21"/>
  <c r="N282" i="21" s="1"/>
  <c r="F289" i="21"/>
  <c r="I289" i="21" s="1"/>
  <c r="N289" i="21" s="1"/>
  <c r="I290" i="21"/>
  <c r="F264" i="21"/>
  <c r="I264" i="21" s="1"/>
  <c r="N264" i="21" s="1"/>
  <c r="F270" i="21"/>
  <c r="I270" i="21" s="1"/>
  <c r="N270" i="21" s="1"/>
  <c r="F279" i="21"/>
  <c r="I279" i="21" s="1"/>
  <c r="N321" i="21"/>
  <c r="I332" i="21"/>
  <c r="I268" i="21"/>
  <c r="F276" i="21"/>
  <c r="I276" i="21" s="1"/>
  <c r="N276" i="21" s="1"/>
  <c r="I299" i="21"/>
  <c r="N299" i="21" s="1"/>
  <c r="N335" i="21"/>
  <c r="F273" i="21"/>
  <c r="I273" i="21" s="1"/>
  <c r="N273" i="21" s="1"/>
  <c r="F269" i="21"/>
  <c r="I269" i="21" s="1"/>
  <c r="F266" i="21"/>
  <c r="I266" i="21" s="1"/>
  <c r="F274" i="21"/>
  <c r="I274" i="21" s="1"/>
  <c r="F277" i="21"/>
  <c r="I277" i="21" s="1"/>
  <c r="N277" i="21" s="1"/>
  <c r="F281" i="21"/>
  <c r="I281" i="21" s="1"/>
  <c r="N281" i="21" s="1"/>
  <c r="I330" i="21"/>
  <c r="N330" i="21" s="1"/>
  <c r="F306" i="21"/>
  <c r="I306" i="21" s="1"/>
  <c r="F304" i="21"/>
  <c r="I304" i="21" s="1"/>
  <c r="N304" i="21" s="1"/>
  <c r="F302" i="21"/>
  <c r="I302" i="21" s="1"/>
  <c r="N302" i="21" s="1"/>
  <c r="F294" i="21"/>
  <c r="I294" i="21" s="1"/>
  <c r="N294" i="21" s="1"/>
  <c r="F298" i="21"/>
  <c r="I298" i="21" s="1"/>
  <c r="N298" i="21" s="1"/>
  <c r="F300" i="21"/>
  <c r="I300" i="21" s="1"/>
  <c r="F303" i="21"/>
  <c r="I303" i="21" s="1"/>
  <c r="I311" i="21"/>
  <c r="N311" i="21" s="1"/>
  <c r="F343" i="21"/>
  <c r="I343" i="21" s="1"/>
  <c r="F341" i="21"/>
  <c r="I341" i="21" s="1"/>
  <c r="F339" i="21"/>
  <c r="I339" i="21" s="1"/>
  <c r="F331" i="21"/>
  <c r="I331" i="21" s="1"/>
  <c r="N331" i="21" s="1"/>
  <c r="F327" i="21"/>
  <c r="I327" i="21" s="1"/>
  <c r="N327" i="21" s="1"/>
  <c r="I326" i="21"/>
  <c r="F342" i="21"/>
  <c r="I342" i="21" s="1"/>
  <c r="F340" i="21"/>
  <c r="I340" i="21" s="1"/>
  <c r="F338" i="21"/>
  <c r="I338" i="21" s="1"/>
  <c r="F333" i="21"/>
  <c r="I333" i="21" s="1"/>
  <c r="N333" i="21" s="1"/>
  <c r="F329" i="21"/>
  <c r="I329" i="21" s="1"/>
  <c r="N329" i="21" s="1"/>
  <c r="F336" i="21"/>
  <c r="I336" i="21" s="1"/>
  <c r="N344" i="21"/>
  <c r="N351" i="21"/>
  <c r="N353" i="21"/>
  <c r="I356" i="21"/>
  <c r="N356" i="21" s="1"/>
  <c r="N345" i="21"/>
  <c r="I357" i="21"/>
  <c r="N358" i="21"/>
  <c r="N352" i="21"/>
  <c r="I355" i="21"/>
  <c r="N355" i="21" s="1"/>
  <c r="I360" i="21"/>
  <c r="N360" i="21" s="1"/>
  <c r="F312" i="21"/>
  <c r="I312" i="21" s="1"/>
  <c r="N312" i="21" s="1"/>
  <c r="F316" i="21"/>
  <c r="I316" i="21" s="1"/>
  <c r="N316" i="21" s="1"/>
  <c r="F348" i="21"/>
  <c r="I348" i="21" s="1"/>
  <c r="F354" i="21"/>
  <c r="I354" i="21" s="1"/>
  <c r="N346" i="21" l="1"/>
  <c r="N251" i="21"/>
  <c r="N319" i="21"/>
  <c r="N325" i="21"/>
  <c r="N322" i="21"/>
  <c r="N280" i="21"/>
  <c r="N210" i="21"/>
  <c r="N336" i="21"/>
  <c r="N340" i="21"/>
  <c r="N173" i="21"/>
  <c r="N359" i="21"/>
  <c r="N339" i="21"/>
  <c r="N205" i="21"/>
  <c r="N274" i="21"/>
  <c r="N227" i="21"/>
  <c r="N206" i="21"/>
  <c r="N178" i="21"/>
  <c r="N334" i="21"/>
  <c r="N309" i="21"/>
  <c r="N354" i="21"/>
  <c r="N326" i="21"/>
  <c r="N341" i="21"/>
  <c r="N300" i="21"/>
  <c r="N266" i="21"/>
  <c r="N268" i="21"/>
  <c r="N279" i="21"/>
  <c r="N272" i="21"/>
  <c r="N219" i="21"/>
  <c r="N237" i="21"/>
  <c r="N221" i="21"/>
  <c r="N236" i="21"/>
  <c r="N248" i="21"/>
  <c r="N350" i="21"/>
  <c r="N169" i="21"/>
  <c r="N193" i="21"/>
  <c r="N179" i="21"/>
  <c r="N171" i="21"/>
  <c r="N244" i="21"/>
  <c r="N305" i="21"/>
  <c r="N317" i="21"/>
  <c r="N357" i="21"/>
  <c r="N342" i="21"/>
  <c r="N303" i="21"/>
  <c r="N275" i="21"/>
  <c r="N233" i="21"/>
  <c r="N348" i="21"/>
  <c r="N338" i="21"/>
  <c r="N343" i="21"/>
  <c r="N306" i="21"/>
  <c r="N269" i="21"/>
  <c r="N332" i="21"/>
  <c r="N290" i="21"/>
  <c r="N267" i="21"/>
  <c r="N256" i="21"/>
  <c r="N216" i="21"/>
  <c r="N203" i="21"/>
  <c r="N181" i="21"/>
  <c r="N195" i="21"/>
  <c r="N167" i="21"/>
  <c r="N209" i="21"/>
  <c r="N262" i="21"/>
  <c r="N215" i="21"/>
  <c r="N323" i="21"/>
  <c r="I293" i="21"/>
  <c r="N293" i="21" s="1"/>
  <c r="N207" i="21"/>
  <c r="N189" i="21"/>
  <c r="N191" i="21"/>
  <c r="N324" i="21"/>
  <c r="N235" i="21"/>
  <c r="N225" i="21"/>
  <c r="N292" i="21"/>
  <c r="N222" i="21"/>
  <c r="N214" i="21"/>
  <c r="N252" i="21"/>
  <c r="N211" i="21"/>
  <c r="N239" i="21"/>
  <c r="N212" i="21"/>
  <c r="N172" i="21"/>
  <c r="N192" i="21"/>
  <c r="N188" i="21"/>
  <c r="N198" i="21"/>
  <c r="N197" i="21"/>
  <c r="N175" i="21"/>
  <c r="N208" i="21"/>
  <c r="N168" i="21"/>
  <c r="G296" i="21"/>
  <c r="I296" i="21" s="1"/>
  <c r="N296" i="21" s="1"/>
  <c r="I295" i="21"/>
  <c r="N295" i="21" s="1"/>
  <c r="N249" i="21"/>
  <c r="N231" i="21"/>
  <c r="N230" i="21"/>
  <c r="N190" i="21"/>
  <c r="N202" i="21"/>
  <c r="N177" i="21"/>
  <c r="B157" i="21" l="1"/>
  <c r="B3" i="21" s="1"/>
  <c r="B4" i="21" s="1"/>
  <c r="F167" i="18" l="1"/>
  <c r="G167" i="18"/>
  <c r="H167" i="18"/>
  <c r="G168" i="18" l="1"/>
  <c r="G169" i="18" s="1"/>
  <c r="J167" i="18"/>
  <c r="D12" i="18"/>
  <c r="R168" i="18" s="1"/>
  <c r="L201" i="18" s="1"/>
  <c r="H168" i="18"/>
  <c r="J168" i="18"/>
  <c r="F169" i="18"/>
  <c r="H169" i="18"/>
  <c r="J169" i="18"/>
  <c r="H170" i="18"/>
  <c r="J170" i="18"/>
  <c r="H171" i="18"/>
  <c r="J171" i="18"/>
  <c r="H172" i="18"/>
  <c r="J172" i="18"/>
  <c r="H173" i="18"/>
  <c r="J173" i="18"/>
  <c r="F174" i="18"/>
  <c r="G174" i="18"/>
  <c r="G175" i="18" s="1"/>
  <c r="G176" i="18" s="1"/>
  <c r="G177" i="18" s="1"/>
  <c r="G178" i="18" s="1"/>
  <c r="H174" i="18"/>
  <c r="J174" i="18"/>
  <c r="D13" i="18"/>
  <c r="R169" i="18" s="1"/>
  <c r="L253" i="18" s="1"/>
  <c r="H175" i="18"/>
  <c r="J175" i="18"/>
  <c r="H176" i="18"/>
  <c r="J176" i="18"/>
  <c r="H177" i="18"/>
  <c r="J177" i="18"/>
  <c r="H178" i="18"/>
  <c r="J178" i="18"/>
  <c r="H179" i="18"/>
  <c r="J179" i="18"/>
  <c r="H180" i="18"/>
  <c r="J180" i="18"/>
  <c r="G181" i="18"/>
  <c r="G182" i="18" s="1"/>
  <c r="G183" i="18" s="1"/>
  <c r="J181" i="18"/>
  <c r="J182" i="18" s="1"/>
  <c r="J183" i="18" s="1"/>
  <c r="J184" i="18" s="1"/>
  <c r="D14" i="18"/>
  <c r="R170" i="18" s="1"/>
  <c r="L257" i="18" s="1"/>
  <c r="F185" i="18"/>
  <c r="G185" i="18"/>
  <c r="G186" i="18" s="1"/>
  <c r="G187" i="18" s="1"/>
  <c r="G188" i="18" s="1"/>
  <c r="J185" i="18"/>
  <c r="J186" i="18" s="1"/>
  <c r="J187" i="18" s="1"/>
  <c r="J188" i="18" s="1"/>
  <c r="D15" i="18"/>
  <c r="R171" i="18" s="1"/>
  <c r="L302" i="18" s="1"/>
  <c r="F186" i="18"/>
  <c r="F187" i="18"/>
  <c r="H187" i="18"/>
  <c r="F188" i="18"/>
  <c r="G189" i="18"/>
  <c r="G190" i="18" s="1"/>
  <c r="G191" i="18" s="1"/>
  <c r="J189" i="18"/>
  <c r="J190" i="18" s="1"/>
  <c r="J191" i="18" s="1"/>
  <c r="J192" i="18" s="1"/>
  <c r="D18" i="18"/>
  <c r="R174" i="18" s="1"/>
  <c r="F192" i="18"/>
  <c r="G193" i="18"/>
  <c r="J193" i="18"/>
  <c r="J194" i="18" s="1"/>
  <c r="J195" i="18" s="1"/>
  <c r="J196" i="18" s="1"/>
  <c r="F195" i="18"/>
  <c r="G197" i="18"/>
  <c r="J197" i="18"/>
  <c r="J198" i="18" s="1"/>
  <c r="J199" i="18" s="1"/>
  <c r="J200" i="18" s="1"/>
  <c r="F199" i="18"/>
  <c r="G201" i="18"/>
  <c r="J201" i="18"/>
  <c r="G202" i="18"/>
  <c r="J202" i="18"/>
  <c r="D20" i="18"/>
  <c r="R176" i="18" s="1"/>
  <c r="F203" i="18"/>
  <c r="F208" i="18" s="1"/>
  <c r="G203" i="18"/>
  <c r="G204" i="18" s="1"/>
  <c r="G205" i="18" s="1"/>
  <c r="G206" i="18" s="1"/>
  <c r="G207" i="18" s="1"/>
  <c r="G208" i="18" s="1"/>
  <c r="G209" i="18" s="1"/>
  <c r="H203" i="18"/>
  <c r="J203" i="18"/>
  <c r="J204" i="18" s="1"/>
  <c r="J205" i="18" s="1"/>
  <c r="J206" i="18" s="1"/>
  <c r="J207" i="18" s="1"/>
  <c r="J208" i="18" s="1"/>
  <c r="J209" i="18" s="1"/>
  <c r="H204" i="18"/>
  <c r="H205" i="18"/>
  <c r="H206" i="18"/>
  <c r="H207" i="18"/>
  <c r="H208" i="18"/>
  <c r="H209" i="18"/>
  <c r="G210" i="18"/>
  <c r="J210" i="18"/>
  <c r="F211" i="18"/>
  <c r="F215" i="18" s="1"/>
  <c r="G211" i="18"/>
  <c r="G212" i="18" s="1"/>
  <c r="G213" i="18" s="1"/>
  <c r="G214" i="18" s="1"/>
  <c r="G215" i="18" s="1"/>
  <c r="H211" i="18"/>
  <c r="J211" i="18"/>
  <c r="J212" i="18" s="1"/>
  <c r="J213" i="18" s="1"/>
  <c r="J214" i="18" s="1"/>
  <c r="J215" i="18" s="1"/>
  <c r="H212" i="18"/>
  <c r="H213" i="18"/>
  <c r="H214" i="18"/>
  <c r="H215" i="18"/>
  <c r="G216" i="18"/>
  <c r="G217" i="18" s="1"/>
  <c r="G218" i="18" s="1"/>
  <c r="G219" i="18" s="1"/>
  <c r="H216" i="18"/>
  <c r="J216" i="18"/>
  <c r="J217" i="18" s="1"/>
  <c r="J218" i="18" s="1"/>
  <c r="J219" i="18" s="1"/>
  <c r="J220" i="18" s="1"/>
  <c r="H217" i="18"/>
  <c r="H218" i="18"/>
  <c r="H219" i="18"/>
  <c r="H220" i="18"/>
  <c r="G221" i="18"/>
  <c r="J221" i="18"/>
  <c r="F222" i="18"/>
  <c r="G222" i="18"/>
  <c r="G223" i="18" s="1"/>
  <c r="G224" i="18" s="1"/>
  <c r="G225" i="18" s="1"/>
  <c r="G226" i="18" s="1"/>
  <c r="H222" i="18"/>
  <c r="J222" i="18"/>
  <c r="J223" i="18" s="1"/>
  <c r="J224" i="18" s="1"/>
  <c r="J225" i="18" s="1"/>
  <c r="J226" i="18" s="1"/>
  <c r="J227" i="18" s="1"/>
  <c r="J228" i="18" s="1"/>
  <c r="H223" i="18"/>
  <c r="H224" i="18"/>
  <c r="H225" i="18"/>
  <c r="H226" i="18"/>
  <c r="H227" i="18"/>
  <c r="H228" i="18"/>
  <c r="G229" i="18"/>
  <c r="G230" i="18" s="1"/>
  <c r="H229" i="18"/>
  <c r="J229" i="18"/>
  <c r="J230" i="18" s="1"/>
  <c r="J231" i="18" s="1"/>
  <c r="J232" i="18" s="1"/>
  <c r="J233" i="18" s="1"/>
  <c r="J234" i="18" s="1"/>
  <c r="J235" i="18" s="1"/>
  <c r="H230" i="18"/>
  <c r="H231" i="18"/>
  <c r="H232" i="18"/>
  <c r="H233" i="18"/>
  <c r="H234" i="18"/>
  <c r="H235" i="18"/>
  <c r="G236" i="18"/>
  <c r="J236" i="18"/>
  <c r="G237" i="18"/>
  <c r="J237" i="18"/>
  <c r="G238" i="18"/>
  <c r="J238" i="18"/>
  <c r="G239" i="18"/>
  <c r="J239" i="18"/>
  <c r="G240" i="18"/>
  <c r="J240" i="18"/>
  <c r="G241" i="18"/>
  <c r="J241" i="18"/>
  <c r="F242" i="18"/>
  <c r="G242" i="18"/>
  <c r="G243" i="18" s="1"/>
  <c r="G244" i="18" s="1"/>
  <c r="H242" i="18"/>
  <c r="J242" i="18"/>
  <c r="J243" i="18" s="1"/>
  <c r="J244" i="18" s="1"/>
  <c r="J245" i="18" s="1"/>
  <c r="J246" i="18" s="1"/>
  <c r="J247" i="18" s="1"/>
  <c r="J248" i="18" s="1"/>
  <c r="H243" i="18"/>
  <c r="H244" i="18"/>
  <c r="H245" i="18"/>
  <c r="H246" i="18"/>
  <c r="H247" i="18"/>
  <c r="H248" i="18"/>
  <c r="G249" i="18"/>
  <c r="G250" i="18" s="1"/>
  <c r="G251" i="18" s="1"/>
  <c r="G252" i="18" s="1"/>
  <c r="G253" i="18" s="1"/>
  <c r="G254" i="18" s="1"/>
  <c r="G255" i="18" s="1"/>
  <c r="H249" i="18"/>
  <c r="J249" i="18"/>
  <c r="J250" i="18" s="1"/>
  <c r="J251" i="18" s="1"/>
  <c r="J252" i="18" s="1"/>
  <c r="J253" i="18" s="1"/>
  <c r="J254" i="18" s="1"/>
  <c r="J255" i="18" s="1"/>
  <c r="H250" i="18"/>
  <c r="H251" i="18"/>
  <c r="H252" i="18"/>
  <c r="H253" i="18"/>
  <c r="H254" i="18"/>
  <c r="H255" i="18"/>
  <c r="G256" i="18"/>
  <c r="J256" i="18"/>
  <c r="G257" i="18"/>
  <c r="J257" i="18"/>
  <c r="G258" i="18"/>
  <c r="J258" i="18"/>
  <c r="G259" i="18"/>
  <c r="J259" i="18"/>
  <c r="G260" i="18"/>
  <c r="J260" i="18"/>
  <c r="G261" i="18"/>
  <c r="J261" i="18"/>
  <c r="F262" i="18"/>
  <c r="F276" i="18" s="1"/>
  <c r="G262" i="18"/>
  <c r="G263" i="18" s="1"/>
  <c r="G264" i="18" s="1"/>
  <c r="G265" i="18" s="1"/>
  <c r="G266" i="18" s="1"/>
  <c r="H262" i="18"/>
  <c r="J262" i="18"/>
  <c r="J263" i="18" s="1"/>
  <c r="J264" i="18" s="1"/>
  <c r="J265" i="18" s="1"/>
  <c r="J266" i="18" s="1"/>
  <c r="J267" i="18" s="1"/>
  <c r="J268" i="18" s="1"/>
  <c r="H263" i="18"/>
  <c r="H264" i="18"/>
  <c r="H265" i="18"/>
  <c r="H266" i="18"/>
  <c r="H267" i="18"/>
  <c r="H268" i="18"/>
  <c r="G269" i="18"/>
  <c r="G270" i="18" s="1"/>
  <c r="H269" i="18"/>
  <c r="J269" i="18"/>
  <c r="J270" i="18" s="1"/>
  <c r="J271" i="18" s="1"/>
  <c r="J272" i="18" s="1"/>
  <c r="J273" i="18" s="1"/>
  <c r="J274" i="18" s="1"/>
  <c r="J275" i="18" s="1"/>
  <c r="H270" i="18"/>
  <c r="H271" i="18"/>
  <c r="H272" i="18"/>
  <c r="L272" i="18"/>
  <c r="H273" i="18"/>
  <c r="H274" i="18"/>
  <c r="H275" i="18"/>
  <c r="G276" i="18"/>
  <c r="J276" i="18"/>
  <c r="G277" i="18"/>
  <c r="J277" i="18"/>
  <c r="G278" i="18"/>
  <c r="J278" i="18"/>
  <c r="G279" i="18"/>
  <c r="J279" i="18"/>
  <c r="G280" i="18"/>
  <c r="J280" i="18"/>
  <c r="G281" i="18"/>
  <c r="J281" i="18"/>
  <c r="F282" i="18"/>
  <c r="G282" i="18"/>
  <c r="G283" i="18" s="1"/>
  <c r="G284" i="18" s="1"/>
  <c r="G285" i="18" s="1"/>
  <c r="H282" i="18"/>
  <c r="J282" i="18"/>
  <c r="J283" i="18" s="1"/>
  <c r="J284" i="18" s="1"/>
  <c r="J285" i="18" s="1"/>
  <c r="J286" i="18" s="1"/>
  <c r="J287" i="18" s="1"/>
  <c r="J288" i="18" s="1"/>
  <c r="L282" i="18"/>
  <c r="H283" i="18"/>
  <c r="L283" i="18"/>
  <c r="H284" i="18"/>
  <c r="L284" i="18"/>
  <c r="H285" i="18"/>
  <c r="L285" i="18"/>
  <c r="H286" i="18"/>
  <c r="L286" i="18"/>
  <c r="H287" i="18"/>
  <c r="L287" i="18"/>
  <c r="H288" i="18"/>
  <c r="L288" i="18"/>
  <c r="G289" i="18"/>
  <c r="J289" i="18"/>
  <c r="F290" i="18"/>
  <c r="F300" i="18" s="1"/>
  <c r="G290" i="18"/>
  <c r="G291" i="18" s="1"/>
  <c r="G292" i="18" s="1"/>
  <c r="G293" i="18" s="1"/>
  <c r="G294" i="18" s="1"/>
  <c r="G295" i="18" s="1"/>
  <c r="G296" i="18" s="1"/>
  <c r="H290" i="18"/>
  <c r="J290" i="18"/>
  <c r="J291" i="18" s="1"/>
  <c r="J292" i="18" s="1"/>
  <c r="J293" i="18" s="1"/>
  <c r="J294" i="18" s="1"/>
  <c r="J295" i="18" s="1"/>
  <c r="J296" i="18" s="1"/>
  <c r="H291" i="18"/>
  <c r="L291" i="18"/>
  <c r="H292" i="18"/>
  <c r="H293" i="18"/>
  <c r="L293" i="18"/>
  <c r="H294" i="18"/>
  <c r="H295" i="18"/>
  <c r="H296" i="18"/>
  <c r="G297" i="18"/>
  <c r="G298" i="18" s="1"/>
  <c r="G299" i="18" s="1"/>
  <c r="G300" i="18" s="1"/>
  <c r="H297" i="18"/>
  <c r="J297" i="18"/>
  <c r="J298" i="18" s="1"/>
  <c r="J299" i="18" s="1"/>
  <c r="J300" i="18" s="1"/>
  <c r="G301" i="18"/>
  <c r="G302" i="18" s="1"/>
  <c r="G303" i="18" s="1"/>
  <c r="G304" i="18" s="1"/>
  <c r="H301" i="18"/>
  <c r="J301" i="18"/>
  <c r="J302" i="18" s="1"/>
  <c r="J303" i="18" s="1"/>
  <c r="J304" i="18" s="1"/>
  <c r="G305" i="18"/>
  <c r="J305" i="18"/>
  <c r="G306" i="18"/>
  <c r="J306" i="18"/>
  <c r="G307" i="18"/>
  <c r="J307" i="18"/>
  <c r="F308" i="18"/>
  <c r="F312" i="18" s="1"/>
  <c r="G308" i="18"/>
  <c r="G309" i="18" s="1"/>
  <c r="G310" i="18" s="1"/>
  <c r="G311" i="18" s="1"/>
  <c r="G312" i="18" s="1"/>
  <c r="H308" i="18"/>
  <c r="J308" i="18"/>
  <c r="J309" i="18" s="1"/>
  <c r="J310" i="18" s="1"/>
  <c r="J311" i="18" s="1"/>
  <c r="J312" i="18" s="1"/>
  <c r="J313" i="18" s="1"/>
  <c r="J314" i="18" s="1"/>
  <c r="H309" i="18"/>
  <c r="H310" i="18"/>
  <c r="H311" i="18"/>
  <c r="H312" i="18"/>
  <c r="L312" i="18"/>
  <c r="H313" i="18"/>
  <c r="H314" i="18"/>
  <c r="L314" i="18"/>
  <c r="G315" i="18"/>
  <c r="G316" i="18" s="1"/>
  <c r="G317" i="18" s="1"/>
  <c r="G318" i="18" s="1"/>
  <c r="H315" i="18"/>
  <c r="J315" i="18"/>
  <c r="J316" i="18" s="1"/>
  <c r="J317" i="18" s="1"/>
  <c r="J318" i="18" s="1"/>
  <c r="G319" i="18"/>
  <c r="G320" i="18" s="1"/>
  <c r="G321" i="18" s="1"/>
  <c r="G322" i="18" s="1"/>
  <c r="H319" i="18"/>
  <c r="J319" i="18"/>
  <c r="J320" i="18" s="1"/>
  <c r="J321" i="18" s="1"/>
  <c r="J322" i="18" s="1"/>
  <c r="G323" i="18"/>
  <c r="J323" i="18"/>
  <c r="G324" i="18"/>
  <c r="J324" i="18"/>
  <c r="G325" i="18"/>
  <c r="J325" i="18"/>
  <c r="F326" i="18"/>
  <c r="F329" i="18" s="1"/>
  <c r="G326" i="18"/>
  <c r="G327" i="18" s="1"/>
  <c r="G328" i="18" s="1"/>
  <c r="G329" i="18" s="1"/>
  <c r="G330" i="18" s="1"/>
  <c r="H326" i="18"/>
  <c r="J326" i="18"/>
  <c r="J327" i="18" s="1"/>
  <c r="J328" i="18" s="1"/>
  <c r="J329" i="18" s="1"/>
  <c r="J330" i="18" s="1"/>
  <c r="J331" i="18" s="1"/>
  <c r="J332" i="18" s="1"/>
  <c r="H327" i="18"/>
  <c r="H328" i="18"/>
  <c r="H329" i="18"/>
  <c r="H330" i="18"/>
  <c r="L330" i="18"/>
  <c r="H331" i="18"/>
  <c r="H332" i="18"/>
  <c r="L332" i="18"/>
  <c r="G333" i="18"/>
  <c r="G334" i="18" s="1"/>
  <c r="G335" i="18" s="1"/>
  <c r="G336" i="18" s="1"/>
  <c r="H333" i="18"/>
  <c r="J333" i="18"/>
  <c r="J334" i="18" s="1"/>
  <c r="J335" i="18" s="1"/>
  <c r="J336" i="18" s="1"/>
  <c r="G337" i="18"/>
  <c r="G338" i="18" s="1"/>
  <c r="G339" i="18" s="1"/>
  <c r="G340" i="18" s="1"/>
  <c r="H337" i="18"/>
  <c r="J337" i="18"/>
  <c r="J338" i="18" s="1"/>
  <c r="J339" i="18" s="1"/>
  <c r="J340" i="18" s="1"/>
  <c r="G341" i="18"/>
  <c r="J341" i="18"/>
  <c r="G342" i="18"/>
  <c r="J342" i="18"/>
  <c r="G343" i="18"/>
  <c r="J343" i="18"/>
  <c r="F344" i="18"/>
  <c r="I344" i="18" s="1"/>
  <c r="J344" i="18"/>
  <c r="F345" i="18"/>
  <c r="I345" i="18" s="1"/>
  <c r="J345" i="18"/>
  <c r="F346" i="18"/>
  <c r="G346" i="18"/>
  <c r="J346" i="18"/>
  <c r="G347" i="18"/>
  <c r="G348" i="18" s="1"/>
  <c r="G349" i="18" s="1"/>
  <c r="G350" i="18" s="1"/>
  <c r="J347" i="18"/>
  <c r="J348" i="18" s="1"/>
  <c r="J349" i="18" s="1"/>
  <c r="J350" i="18" s="1"/>
  <c r="G351" i="18"/>
  <c r="J351" i="18"/>
  <c r="F352" i="18"/>
  <c r="F356" i="18" s="1"/>
  <c r="J352" i="18"/>
  <c r="J353" i="18" s="1"/>
  <c r="J354" i="18" s="1"/>
  <c r="J355" i="18" s="1"/>
  <c r="J356" i="18" s="1"/>
  <c r="J357" i="18" s="1"/>
  <c r="J358" i="18" s="1"/>
  <c r="J359" i="18" s="1"/>
  <c r="J360" i="18" s="1"/>
  <c r="L352" i="18"/>
  <c r="G353" i="18"/>
  <c r="G354" i="18" s="1"/>
  <c r="G355" i="18" s="1"/>
  <c r="G356" i="18" s="1"/>
  <c r="G357" i="18" s="1"/>
  <c r="H353" i="18"/>
  <c r="H354" i="18" s="1"/>
  <c r="H355" i="18" s="1"/>
  <c r="H356" i="18" s="1"/>
  <c r="H357" i="18" s="1"/>
  <c r="H358" i="18" s="1"/>
  <c r="H359" i="18" s="1"/>
  <c r="H360" i="18" s="1"/>
  <c r="L353" i="18"/>
  <c r="L355" i="18"/>
  <c r="D21" i="18"/>
  <c r="R177" i="18" s="1"/>
  <c r="D16" i="18"/>
  <c r="R172" i="18" s="1"/>
  <c r="D17" i="18"/>
  <c r="R173" i="18" s="1"/>
  <c r="D19" i="18"/>
  <c r="R175" i="18" s="1"/>
  <c r="D22" i="18"/>
  <c r="R178" i="18" s="1"/>
  <c r="D190" i="18"/>
  <c r="D191" i="18" s="1"/>
  <c r="D192" i="18" s="1"/>
  <c r="I108" i="18"/>
  <c r="I107" i="18"/>
  <c r="I106" i="18"/>
  <c r="Q101" i="18"/>
  <c r="Q99" i="18"/>
  <c r="Q98" i="18"/>
  <c r="Q97" i="18"/>
  <c r="Q96" i="18"/>
  <c r="I96" i="18"/>
  <c r="M92" i="18"/>
  <c r="M91" i="18"/>
  <c r="M90" i="18"/>
  <c r="M89" i="18"/>
  <c r="M85" i="18"/>
  <c r="M84" i="18"/>
  <c r="M83" i="18"/>
  <c r="M82" i="18"/>
  <c r="M81" i="18"/>
  <c r="M80" i="18"/>
  <c r="M79" i="18"/>
  <c r="Z33" i="15"/>
  <c r="Z27" i="15"/>
  <c r="L258" i="18" l="1"/>
  <c r="L338" i="18"/>
  <c r="L334" i="18"/>
  <c r="L319" i="18"/>
  <c r="L316" i="18"/>
  <c r="L297" i="18"/>
  <c r="L321" i="18"/>
  <c r="L289" i="18" s="1"/>
  <c r="L277" i="18"/>
  <c r="F220" i="18"/>
  <c r="L339" i="18"/>
  <c r="L320" i="18"/>
  <c r="L303" i="18"/>
  <c r="L300" i="18"/>
  <c r="L333" i="18"/>
  <c r="L315" i="18"/>
  <c r="L237" i="18"/>
  <c r="F221" i="18"/>
  <c r="F219" i="18"/>
  <c r="F214" i="18"/>
  <c r="F330" i="18"/>
  <c r="I330" i="18" s="1"/>
  <c r="N330" i="18" s="1"/>
  <c r="F216" i="18"/>
  <c r="I216" i="18" s="1"/>
  <c r="F304" i="18"/>
  <c r="L233" i="18"/>
  <c r="F358" i="18"/>
  <c r="L301" i="18"/>
  <c r="L278" i="18"/>
  <c r="L269" i="18"/>
  <c r="L238" i="18"/>
  <c r="L274" i="18"/>
  <c r="L251" i="18"/>
  <c r="L340" i="18"/>
  <c r="L322" i="18"/>
  <c r="L304" i="18"/>
  <c r="L255" i="18"/>
  <c r="L358" i="18"/>
  <c r="L342" i="18"/>
  <c r="L337" i="18"/>
  <c r="L309" i="18"/>
  <c r="F217" i="18"/>
  <c r="I217" i="18" s="1"/>
  <c r="F343" i="18"/>
  <c r="I343" i="18" s="1"/>
  <c r="F324" i="18"/>
  <c r="I324" i="18" s="1"/>
  <c r="F316" i="18"/>
  <c r="I316" i="18" s="1"/>
  <c r="N316" i="18" s="1"/>
  <c r="I221" i="18"/>
  <c r="F334" i="18"/>
  <c r="F298" i="18"/>
  <c r="I298" i="18" s="1"/>
  <c r="F294" i="18"/>
  <c r="I174" i="18"/>
  <c r="F341" i="18"/>
  <c r="I341" i="18" s="1"/>
  <c r="F228" i="18"/>
  <c r="F234" i="18"/>
  <c r="F237" i="18"/>
  <c r="I237" i="18" s="1"/>
  <c r="F238" i="18"/>
  <c r="F239" i="18"/>
  <c r="I239" i="18" s="1"/>
  <c r="F224" i="18"/>
  <c r="I224" i="18" s="1"/>
  <c r="F227" i="18"/>
  <c r="F231" i="18"/>
  <c r="F241" i="18"/>
  <c r="I241" i="18" s="1"/>
  <c r="F233" i="18"/>
  <c r="F236" i="18"/>
  <c r="I236" i="18" s="1"/>
  <c r="F230" i="18"/>
  <c r="I230" i="18" s="1"/>
  <c r="F232" i="18"/>
  <c r="L280" i="18"/>
  <c r="F285" i="18"/>
  <c r="F286" i="18"/>
  <c r="F289" i="18"/>
  <c r="I289" i="18" s="1"/>
  <c r="L268" i="18"/>
  <c r="F240" i="18"/>
  <c r="L211" i="18"/>
  <c r="L200" i="18"/>
  <c r="L215" i="18"/>
  <c r="L232" i="18"/>
  <c r="L235" i="18"/>
  <c r="L295" i="18"/>
  <c r="L308" i="18"/>
  <c r="L311" i="18"/>
  <c r="L327" i="18"/>
  <c r="L329" i="18"/>
  <c r="L348" i="18"/>
  <c r="L356" i="18"/>
  <c r="L359" i="18"/>
  <c r="L212" i="18"/>
  <c r="L234" i="18"/>
  <c r="L249" i="18"/>
  <c r="L270" i="18"/>
  <c r="L281" i="18"/>
  <c r="L294" i="18"/>
  <c r="L296" i="18"/>
  <c r="L328" i="18"/>
  <c r="L350" i="18"/>
  <c r="L229" i="18"/>
  <c r="L230" i="18"/>
  <c r="L231" i="18"/>
  <c r="L241" i="18"/>
  <c r="L250" i="18"/>
  <c r="L252" i="18"/>
  <c r="L254" i="18"/>
  <c r="L271" i="18"/>
  <c r="L273" i="18"/>
  <c r="L275" i="18"/>
  <c r="L290" i="18"/>
  <c r="L292" i="18"/>
  <c r="L306" i="18"/>
  <c r="L313" i="18"/>
  <c r="L326" i="18"/>
  <c r="L331" i="18"/>
  <c r="L349" i="18"/>
  <c r="L357" i="18"/>
  <c r="L360" i="18"/>
  <c r="L261" i="18"/>
  <c r="L310" i="18"/>
  <c r="L324" i="18"/>
  <c r="L347" i="18"/>
  <c r="L354" i="18"/>
  <c r="F223" i="18"/>
  <c r="L172" i="18"/>
  <c r="L242" i="18"/>
  <c r="L207" i="18"/>
  <c r="L208" i="18"/>
  <c r="L245" i="18"/>
  <c r="L248" i="18"/>
  <c r="L195" i="18"/>
  <c r="L336" i="18"/>
  <c r="L318" i="18"/>
  <c r="L299" i="18"/>
  <c r="L335" i="18"/>
  <c r="L317" i="18"/>
  <c r="L298" i="18"/>
  <c r="I188" i="18"/>
  <c r="I242" i="18"/>
  <c r="F246" i="18"/>
  <c r="F249" i="18"/>
  <c r="I249" i="18" s="1"/>
  <c r="N249" i="18" s="1"/>
  <c r="F255" i="18"/>
  <c r="I255" i="18" s="1"/>
  <c r="F245" i="18"/>
  <c r="F248" i="18"/>
  <c r="F250" i="18"/>
  <c r="I250" i="18" s="1"/>
  <c r="N250" i="18" s="1"/>
  <c r="F254" i="18"/>
  <c r="I254" i="18" s="1"/>
  <c r="F244" i="18"/>
  <c r="I244" i="18" s="1"/>
  <c r="F253" i="18"/>
  <c r="I253" i="18" s="1"/>
  <c r="N253" i="18" s="1"/>
  <c r="F260" i="18"/>
  <c r="I260" i="18" s="1"/>
  <c r="F252" i="18"/>
  <c r="I252" i="18" s="1"/>
  <c r="F257" i="18"/>
  <c r="I257" i="18" s="1"/>
  <c r="N257" i="18" s="1"/>
  <c r="F258" i="18"/>
  <c r="I258" i="18" s="1"/>
  <c r="N258" i="18" s="1"/>
  <c r="F259" i="18"/>
  <c r="I259" i="18" s="1"/>
  <c r="F256" i="18"/>
  <c r="I256" i="18" s="1"/>
  <c r="L202" i="18"/>
  <c r="L351" i="18"/>
  <c r="L239" i="18"/>
  <c r="L259" i="18"/>
  <c r="L323" i="18"/>
  <c r="L341" i="18"/>
  <c r="L279" i="18"/>
  <c r="L305" i="18"/>
  <c r="F265" i="18"/>
  <c r="I265" i="18" s="1"/>
  <c r="F270" i="18"/>
  <c r="I270" i="18" s="1"/>
  <c r="F271" i="18"/>
  <c r="F272" i="18"/>
  <c r="F275" i="18"/>
  <c r="F279" i="18"/>
  <c r="I279" i="18" s="1"/>
  <c r="F280" i="18"/>
  <c r="I280" i="18" s="1"/>
  <c r="F281" i="18"/>
  <c r="I281" i="18" s="1"/>
  <c r="F263" i="18"/>
  <c r="I263" i="18" s="1"/>
  <c r="F268" i="18"/>
  <c r="F274" i="18"/>
  <c r="I262" i="18"/>
  <c r="F267" i="18"/>
  <c r="F266" i="18"/>
  <c r="I266" i="18" s="1"/>
  <c r="F277" i="18"/>
  <c r="I277" i="18" s="1"/>
  <c r="F278" i="18"/>
  <c r="I278" i="18" s="1"/>
  <c r="F261" i="18"/>
  <c r="I261" i="18" s="1"/>
  <c r="F311" i="18"/>
  <c r="I311" i="18" s="1"/>
  <c r="F309" i="18"/>
  <c r="I309" i="18" s="1"/>
  <c r="F318" i="18"/>
  <c r="I318" i="18" s="1"/>
  <c r="F321" i="18"/>
  <c r="I321" i="18" s="1"/>
  <c r="I308" i="18"/>
  <c r="N308" i="18" s="1"/>
  <c r="F313" i="18"/>
  <c r="F322" i="18"/>
  <c r="I322" i="18" s="1"/>
  <c r="N322" i="18" s="1"/>
  <c r="L193" i="18"/>
  <c r="I186" i="18"/>
  <c r="I185" i="18"/>
  <c r="L171" i="18"/>
  <c r="F292" i="18"/>
  <c r="I292" i="18" s="1"/>
  <c r="F293" i="18"/>
  <c r="I293" i="18" s="1"/>
  <c r="N293" i="18" s="1"/>
  <c r="F306" i="18"/>
  <c r="I306" i="18" s="1"/>
  <c r="N306" i="18" s="1"/>
  <c r="F302" i="18"/>
  <c r="I302" i="18" s="1"/>
  <c r="N302" i="18" s="1"/>
  <c r="F297" i="18"/>
  <c r="I297" i="18" s="1"/>
  <c r="N297" i="18" s="1"/>
  <c r="L225" i="18"/>
  <c r="L205" i="18"/>
  <c r="L170" i="18"/>
  <c r="L168" i="18"/>
  <c r="L209" i="18"/>
  <c r="L218" i="18"/>
  <c r="L222" i="18"/>
  <c r="L228" i="18"/>
  <c r="L196" i="18"/>
  <c r="L203" i="18"/>
  <c r="L204" i="18"/>
  <c r="L210" i="18"/>
  <c r="L220" i="18"/>
  <c r="L221" i="18"/>
  <c r="L227" i="18"/>
  <c r="L244" i="18"/>
  <c r="L247" i="18"/>
  <c r="L262" i="18"/>
  <c r="L264" i="18"/>
  <c r="L267" i="18"/>
  <c r="L194" i="18"/>
  <c r="L206" i="18"/>
  <c r="L217" i="18"/>
  <c r="L219" i="18"/>
  <c r="L223" i="18"/>
  <c r="L224" i="18"/>
  <c r="L226" i="18"/>
  <c r="L243" i="18"/>
  <c r="L263" i="18"/>
  <c r="L266" i="18"/>
  <c r="L325" i="18"/>
  <c r="L343" i="18"/>
  <c r="L344" i="18"/>
  <c r="N344" i="18" s="1"/>
  <c r="L345" i="18"/>
  <c r="N345" i="18" s="1"/>
  <c r="L346" i="18"/>
  <c r="L216" i="18"/>
  <c r="L236" i="18"/>
  <c r="L240" i="18"/>
  <c r="L246" i="18"/>
  <c r="L256" i="18"/>
  <c r="L260" i="18"/>
  <c r="L265" i="18"/>
  <c r="L276" i="18"/>
  <c r="L307" i="18"/>
  <c r="I346" i="18"/>
  <c r="I334" i="18"/>
  <c r="N334" i="18" s="1"/>
  <c r="I223" i="18"/>
  <c r="I187" i="18"/>
  <c r="F168" i="18"/>
  <c r="I168" i="18" s="1"/>
  <c r="F170" i="18"/>
  <c r="F175" i="18"/>
  <c r="I175" i="18" s="1"/>
  <c r="F176" i="18"/>
  <c r="I176" i="18" s="1"/>
  <c r="F180" i="18"/>
  <c r="F184" i="18"/>
  <c r="F189" i="18"/>
  <c r="I189" i="18" s="1"/>
  <c r="F190" i="18"/>
  <c r="I190" i="18" s="1"/>
  <c r="F196" i="18"/>
  <c r="F200" i="18"/>
  <c r="F354" i="18"/>
  <c r="I354" i="18" s="1"/>
  <c r="F350" i="18"/>
  <c r="I350" i="18" s="1"/>
  <c r="F348" i="18"/>
  <c r="I348" i="18" s="1"/>
  <c r="N348" i="18" s="1"/>
  <c r="F331" i="18"/>
  <c r="I326" i="18"/>
  <c r="F225" i="18"/>
  <c r="I225" i="18" s="1"/>
  <c r="N225" i="18" s="1"/>
  <c r="F226" i="18"/>
  <c r="I214" i="18"/>
  <c r="F197" i="18"/>
  <c r="F191" i="18"/>
  <c r="F182" i="18"/>
  <c r="I182" i="18" s="1"/>
  <c r="F181" i="18"/>
  <c r="I181" i="18" s="1"/>
  <c r="F357" i="18"/>
  <c r="I357" i="18" s="1"/>
  <c r="F339" i="18"/>
  <c r="I339" i="18" s="1"/>
  <c r="N339" i="18" s="1"/>
  <c r="F336" i="18"/>
  <c r="I336" i="18" s="1"/>
  <c r="F327" i="18"/>
  <c r="I327" i="18" s="1"/>
  <c r="I276" i="18"/>
  <c r="I240" i="18"/>
  <c r="I238" i="18"/>
  <c r="N238" i="18" s="1"/>
  <c r="F235" i="18"/>
  <c r="I222" i="18"/>
  <c r="F202" i="18"/>
  <c r="I202" i="18" s="1"/>
  <c r="F201" i="18"/>
  <c r="I201" i="18" s="1"/>
  <c r="N201" i="18" s="1"/>
  <c r="F198" i="18"/>
  <c r="F194" i="18"/>
  <c r="F193" i="18"/>
  <c r="I193" i="18" s="1"/>
  <c r="F183" i="18"/>
  <c r="I183" i="18" s="1"/>
  <c r="F179" i="18"/>
  <c r="F178" i="18"/>
  <c r="I178" i="18" s="1"/>
  <c r="F177" i="18"/>
  <c r="I177" i="18" s="1"/>
  <c r="F173" i="18"/>
  <c r="F172" i="18"/>
  <c r="F171" i="18"/>
  <c r="I167" i="18"/>
  <c r="I304" i="18"/>
  <c r="I300" i="18"/>
  <c r="N300" i="18" s="1"/>
  <c r="I294" i="18"/>
  <c r="N294" i="18" s="1"/>
  <c r="I356" i="18"/>
  <c r="I329" i="18"/>
  <c r="I312" i="18"/>
  <c r="N312" i="18" s="1"/>
  <c r="G313" i="18"/>
  <c r="G314" i="18" s="1"/>
  <c r="I285" i="18"/>
  <c r="N285" i="18" s="1"/>
  <c r="G286" i="18"/>
  <c r="G287" i="18" s="1"/>
  <c r="G288" i="18" s="1"/>
  <c r="G358" i="18"/>
  <c r="G359" i="18" s="1"/>
  <c r="G360" i="18" s="1"/>
  <c r="G331" i="18"/>
  <c r="G332" i="18" s="1"/>
  <c r="F353" i="18"/>
  <c r="I353" i="18" s="1"/>
  <c r="N353" i="18" s="1"/>
  <c r="I352" i="18"/>
  <c r="N352" i="18" s="1"/>
  <c r="G245" i="18"/>
  <c r="G246" i="18" s="1"/>
  <c r="G247" i="18" s="1"/>
  <c r="G248" i="18" s="1"/>
  <c r="I282" i="18"/>
  <c r="N282" i="18" s="1"/>
  <c r="F283" i="18"/>
  <c r="I283" i="18" s="1"/>
  <c r="N283" i="18" s="1"/>
  <c r="G231" i="18"/>
  <c r="G232" i="18" s="1"/>
  <c r="G233" i="18" s="1"/>
  <c r="F359" i="18"/>
  <c r="F355" i="18"/>
  <c r="I355" i="18" s="1"/>
  <c r="N355" i="18" s="1"/>
  <c r="F337" i="18"/>
  <c r="I337" i="18" s="1"/>
  <c r="F335" i="18"/>
  <c r="I335" i="18" s="1"/>
  <c r="F332" i="18"/>
  <c r="F328" i="18"/>
  <c r="I328" i="18" s="1"/>
  <c r="F325" i="18"/>
  <c r="I325" i="18" s="1"/>
  <c r="F323" i="18"/>
  <c r="I323" i="18" s="1"/>
  <c r="F319" i="18"/>
  <c r="I319" i="18" s="1"/>
  <c r="F317" i="18"/>
  <c r="I317" i="18" s="1"/>
  <c r="F314" i="18"/>
  <c r="F310" i="18"/>
  <c r="I310" i="18" s="1"/>
  <c r="N310" i="18" s="1"/>
  <c r="F307" i="18"/>
  <c r="I307" i="18" s="1"/>
  <c r="N307" i="18" s="1"/>
  <c r="F305" i="18"/>
  <c r="I305" i="18" s="1"/>
  <c r="F303" i="18"/>
  <c r="I303" i="18" s="1"/>
  <c r="F295" i="18"/>
  <c r="I295" i="18" s="1"/>
  <c r="F291" i="18"/>
  <c r="I291" i="18" s="1"/>
  <c r="N291" i="18" s="1"/>
  <c r="I290" i="18"/>
  <c r="F287" i="18"/>
  <c r="I287" i="18" s="1"/>
  <c r="N287" i="18" s="1"/>
  <c r="F284" i="18"/>
  <c r="I284" i="18" s="1"/>
  <c r="N284" i="18" s="1"/>
  <c r="G271" i="18"/>
  <c r="G272" i="18" s="1"/>
  <c r="G273" i="18" s="1"/>
  <c r="G274" i="18" s="1"/>
  <c r="G275" i="18" s="1"/>
  <c r="I275" i="18" s="1"/>
  <c r="G267" i="18"/>
  <c r="G268" i="18" s="1"/>
  <c r="I268" i="18" s="1"/>
  <c r="N268" i="18" s="1"/>
  <c r="I219" i="18"/>
  <c r="G220" i="18"/>
  <c r="I220" i="18" s="1"/>
  <c r="N220" i="18" s="1"/>
  <c r="I215" i="18"/>
  <c r="N215" i="18" s="1"/>
  <c r="F360" i="18"/>
  <c r="F351" i="18"/>
  <c r="I351" i="18" s="1"/>
  <c r="F349" i="18"/>
  <c r="I349" i="18" s="1"/>
  <c r="N349" i="18" s="1"/>
  <c r="F347" i="18"/>
  <c r="I347" i="18" s="1"/>
  <c r="F342" i="18"/>
  <c r="I342" i="18" s="1"/>
  <c r="N342" i="18" s="1"/>
  <c r="F340" i="18"/>
  <c r="I340" i="18" s="1"/>
  <c r="F338" i="18"/>
  <c r="I338" i="18" s="1"/>
  <c r="N338" i="18" s="1"/>
  <c r="F333" i="18"/>
  <c r="I333" i="18" s="1"/>
  <c r="N333" i="18" s="1"/>
  <c r="F320" i="18"/>
  <c r="I320" i="18" s="1"/>
  <c r="N320" i="18" s="1"/>
  <c r="F315" i="18"/>
  <c r="I315" i="18" s="1"/>
  <c r="F301" i="18"/>
  <c r="I301" i="18" s="1"/>
  <c r="N301" i="18" s="1"/>
  <c r="F299" i="18"/>
  <c r="I299" i="18" s="1"/>
  <c r="F296" i="18"/>
  <c r="I296" i="18" s="1"/>
  <c r="F288" i="18"/>
  <c r="I245" i="18"/>
  <c r="N245" i="18" s="1"/>
  <c r="I226" i="18"/>
  <c r="N226" i="18" s="1"/>
  <c r="G227" i="18"/>
  <c r="G228" i="18" s="1"/>
  <c r="I228" i="18" s="1"/>
  <c r="F264" i="18"/>
  <c r="I264" i="18" s="1"/>
  <c r="I208" i="18"/>
  <c r="N208" i="18" s="1"/>
  <c r="F206" i="18"/>
  <c r="I206" i="18" s="1"/>
  <c r="F210" i="18"/>
  <c r="I210" i="18" s="1"/>
  <c r="F205" i="18"/>
  <c r="I205" i="18" s="1"/>
  <c r="F209" i="18"/>
  <c r="I209" i="18" s="1"/>
  <c r="N209" i="18" s="1"/>
  <c r="L181" i="18"/>
  <c r="L183" i="18"/>
  <c r="L182" i="18"/>
  <c r="L184" i="18"/>
  <c r="F273" i="18"/>
  <c r="F269" i="18"/>
  <c r="I269" i="18" s="1"/>
  <c r="F251" i="18"/>
  <c r="I251" i="18" s="1"/>
  <c r="N251" i="18" s="1"/>
  <c r="F247" i="18"/>
  <c r="I247" i="18" s="1"/>
  <c r="N247" i="18" s="1"/>
  <c r="F243" i="18"/>
  <c r="I243" i="18" s="1"/>
  <c r="F229" i="18"/>
  <c r="I229" i="18" s="1"/>
  <c r="N229" i="18" s="1"/>
  <c r="F218" i="18"/>
  <c r="I218" i="18" s="1"/>
  <c r="F207" i="18"/>
  <c r="I207" i="18" s="1"/>
  <c r="I203" i="18"/>
  <c r="G194" i="18"/>
  <c r="G195" i="18" s="1"/>
  <c r="L186" i="18"/>
  <c r="L188" i="18"/>
  <c r="L185" i="18"/>
  <c r="N185" i="18" s="1"/>
  <c r="L187" i="18"/>
  <c r="G170" i="18"/>
  <c r="I169" i="18"/>
  <c r="F204" i="18"/>
  <c r="I204" i="18" s="1"/>
  <c r="G198" i="18"/>
  <c r="G199" i="18" s="1"/>
  <c r="I197" i="18"/>
  <c r="G192" i="18"/>
  <c r="I192" i="18" s="1"/>
  <c r="I191" i="18"/>
  <c r="G184" i="18"/>
  <c r="F213" i="18"/>
  <c r="I213" i="18" s="1"/>
  <c r="I211" i="18"/>
  <c r="F212" i="18"/>
  <c r="I212" i="18" s="1"/>
  <c r="L189" i="18"/>
  <c r="L191" i="18"/>
  <c r="L190" i="18"/>
  <c r="L192" i="18"/>
  <c r="L176" i="18"/>
  <c r="N176" i="18" s="1"/>
  <c r="L180" i="18"/>
  <c r="L214" i="18"/>
  <c r="L175" i="18"/>
  <c r="L179" i="18"/>
  <c r="L197" i="18"/>
  <c r="L199" i="18"/>
  <c r="L213" i="18"/>
  <c r="L174" i="18"/>
  <c r="L178" i="18"/>
  <c r="L177" i="18"/>
  <c r="L198" i="18"/>
  <c r="L167" i="18"/>
  <c r="G179" i="18"/>
  <c r="L173" i="18"/>
  <c r="L169" i="18"/>
  <c r="N277" i="18" l="1"/>
  <c r="N237" i="18"/>
  <c r="N218" i="18"/>
  <c r="N205" i="18"/>
  <c r="N299" i="18"/>
  <c r="N347" i="18"/>
  <c r="N319" i="18"/>
  <c r="N269" i="18"/>
  <c r="N315" i="18"/>
  <c r="N340" i="18"/>
  <c r="N303" i="18"/>
  <c r="N223" i="18"/>
  <c r="N321" i="18"/>
  <c r="N289" i="18"/>
  <c r="N174" i="18"/>
  <c r="N298" i="18"/>
  <c r="N324" i="18"/>
  <c r="N254" i="18"/>
  <c r="N290" i="18"/>
  <c r="N317" i="18"/>
  <c r="N328" i="18"/>
  <c r="N296" i="18"/>
  <c r="N356" i="18"/>
  <c r="N275" i="18"/>
  <c r="N336" i="18"/>
  <c r="N252" i="18"/>
  <c r="N337" i="18"/>
  <c r="N304" i="18"/>
  <c r="N357" i="18"/>
  <c r="N311" i="18"/>
  <c r="I332" i="18"/>
  <c r="N332" i="18" s="1"/>
  <c r="I232" i="18"/>
  <c r="N232" i="18" s="1"/>
  <c r="N279" i="18"/>
  <c r="N239" i="18"/>
  <c r="N266" i="18"/>
  <c r="N244" i="18"/>
  <c r="N242" i="18"/>
  <c r="N325" i="18"/>
  <c r="N341" i="18"/>
  <c r="I272" i="18"/>
  <c r="N272" i="18" s="1"/>
  <c r="N255" i="18"/>
  <c r="N193" i="18"/>
  <c r="N216" i="18"/>
  <c r="N309" i="18"/>
  <c r="N197" i="18"/>
  <c r="N270" i="18"/>
  <c r="N221" i="18"/>
  <c r="N217" i="18"/>
  <c r="N264" i="18"/>
  <c r="I271" i="18"/>
  <c r="N271" i="18" s="1"/>
  <c r="N278" i="18"/>
  <c r="N182" i="18"/>
  <c r="N323" i="18"/>
  <c r="N202" i="18"/>
  <c r="N292" i="18"/>
  <c r="N214" i="18"/>
  <c r="N204" i="18"/>
  <c r="N261" i="18"/>
  <c r="N230" i="18"/>
  <c r="I231" i="18"/>
  <c r="N231" i="18" s="1"/>
  <c r="N276" i="18"/>
  <c r="I184" i="18"/>
  <c r="N184" i="18" s="1"/>
  <c r="I194" i="18"/>
  <c r="N194" i="18" s="1"/>
  <c r="N295" i="18"/>
  <c r="N335" i="18"/>
  <c r="N240" i="18"/>
  <c r="N211" i="18"/>
  <c r="N188" i="18"/>
  <c r="N203" i="18"/>
  <c r="I273" i="18"/>
  <c r="N273" i="18" s="1"/>
  <c r="N206" i="18"/>
  <c r="N351" i="18"/>
  <c r="I314" i="18"/>
  <c r="N314" i="18" s="1"/>
  <c r="N329" i="18"/>
  <c r="N350" i="18"/>
  <c r="N224" i="18"/>
  <c r="N318" i="18"/>
  <c r="N281" i="18"/>
  <c r="N212" i="18"/>
  <c r="N186" i="18"/>
  <c r="N207" i="18"/>
  <c r="I248" i="18"/>
  <c r="N248" i="18" s="1"/>
  <c r="N183" i="18"/>
  <c r="N236" i="18"/>
  <c r="N327" i="18"/>
  <c r="N181" i="18"/>
  <c r="N326" i="18"/>
  <c r="N354" i="18"/>
  <c r="N280" i="18"/>
  <c r="N241" i="18"/>
  <c r="N175" i="18"/>
  <c r="N189" i="18"/>
  <c r="N177" i="18"/>
  <c r="N178" i="18"/>
  <c r="N190" i="18"/>
  <c r="N187" i="18"/>
  <c r="I360" i="18"/>
  <c r="N360" i="18" s="1"/>
  <c r="I359" i="18"/>
  <c r="N359" i="18" s="1"/>
  <c r="I313" i="18"/>
  <c r="N313" i="18" s="1"/>
  <c r="I358" i="18"/>
  <c r="N358" i="18" s="1"/>
  <c r="N256" i="18"/>
  <c r="N192" i="18"/>
  <c r="N210" i="18"/>
  <c r="I227" i="18"/>
  <c r="N227" i="18" s="1"/>
  <c r="N219" i="18"/>
  <c r="I246" i="18"/>
  <c r="N246" i="18" s="1"/>
  <c r="N259" i="18"/>
  <c r="N168" i="18"/>
  <c r="N343" i="18"/>
  <c r="N260" i="18"/>
  <c r="N346" i="18"/>
  <c r="N263" i="18"/>
  <c r="N265" i="18"/>
  <c r="N167" i="18"/>
  <c r="N243" i="18"/>
  <c r="N228" i="18"/>
  <c r="I288" i="18"/>
  <c r="N288" i="18" s="1"/>
  <c r="N305" i="18"/>
  <c r="N222" i="18"/>
  <c r="N262" i="18"/>
  <c r="N213" i="18"/>
  <c r="N191" i="18"/>
  <c r="G200" i="18"/>
  <c r="I200" i="18" s="1"/>
  <c r="N200" i="18" s="1"/>
  <c r="I199" i="18"/>
  <c r="N199" i="18" s="1"/>
  <c r="I286" i="18"/>
  <c r="N286" i="18" s="1"/>
  <c r="G180" i="18"/>
  <c r="I180" i="18" s="1"/>
  <c r="N180" i="18" s="1"/>
  <c r="I179" i="18"/>
  <c r="N179" i="18" s="1"/>
  <c r="I198" i="18"/>
  <c r="N198" i="18" s="1"/>
  <c r="N169" i="18"/>
  <c r="I267" i="18"/>
  <c r="N267" i="18" s="1"/>
  <c r="I233" i="18"/>
  <c r="N233" i="18" s="1"/>
  <c r="G234" i="18"/>
  <c r="I331" i="18"/>
  <c r="N331" i="18" s="1"/>
  <c r="I170" i="18"/>
  <c r="N170" i="18" s="1"/>
  <c r="G171" i="18"/>
  <c r="G196" i="18"/>
  <c r="I196" i="18" s="1"/>
  <c r="N196" i="18" s="1"/>
  <c r="I195" i="18"/>
  <c r="N195" i="18" s="1"/>
  <c r="I274" i="18"/>
  <c r="N274" i="18" s="1"/>
  <c r="I234" i="18" l="1"/>
  <c r="N234" i="18" s="1"/>
  <c r="G235" i="18"/>
  <c r="I235" i="18" s="1"/>
  <c r="N235" i="18" s="1"/>
  <c r="G172" i="18"/>
  <c r="I171" i="18"/>
  <c r="N171" i="18" s="1"/>
  <c r="G173" i="18" l="1"/>
  <c r="I173" i="18" s="1"/>
  <c r="N173" i="18" s="1"/>
  <c r="I172" i="18"/>
  <c r="N172" i="18" s="1"/>
  <c r="B157" i="18" l="1"/>
  <c r="B3" i="18" s="1"/>
  <c r="B4" i="18" s="1"/>
</calcChain>
</file>

<file path=xl/sharedStrings.xml><?xml version="1.0" encoding="utf-8"?>
<sst xmlns="http://schemas.openxmlformats.org/spreadsheetml/2006/main" count="2792" uniqueCount="234">
  <si>
    <t>Guidelines</t>
  </si>
  <si>
    <t>Definition</t>
  </si>
  <si>
    <t>Parameter</t>
  </si>
  <si>
    <t xml:space="preserve">Indicator value: </t>
  </si>
  <si>
    <t>transport mode i</t>
  </si>
  <si>
    <t>vehicle type j</t>
  </si>
  <si>
    <t>type of energy k</t>
  </si>
  <si>
    <t>c</t>
  </si>
  <si>
    <r>
      <t>I</t>
    </r>
    <r>
      <rPr>
        <vertAlign val="subscript"/>
        <sz val="11"/>
        <color theme="1"/>
        <rFont val="Calibri"/>
        <family val="2"/>
        <scheme val="minor"/>
      </rPr>
      <t>k</t>
    </r>
  </si>
  <si>
    <t>Unit</t>
  </si>
  <si>
    <t>Energy Content</t>
  </si>
  <si>
    <t>Conversion</t>
  </si>
  <si>
    <t>car</t>
  </si>
  <si>
    <t>passenger</t>
  </si>
  <si>
    <t>Gasoline</t>
  </si>
  <si>
    <t>Gasoline Euro 1</t>
  </si>
  <si>
    <t>l/km</t>
  </si>
  <si>
    <t>MJ/l</t>
  </si>
  <si>
    <t>Gasoline Euro 2</t>
  </si>
  <si>
    <t>Diesel</t>
  </si>
  <si>
    <t>Gasoline Euro 3</t>
  </si>
  <si>
    <t>CNG</t>
  </si>
  <si>
    <t>Gasoline Euro 4</t>
  </si>
  <si>
    <t>LPG</t>
  </si>
  <si>
    <t>Gasoline Euro 5</t>
  </si>
  <si>
    <t>Heavy oil</t>
  </si>
  <si>
    <t>Gasoline Euro 6</t>
  </si>
  <si>
    <t>Ethanol</t>
  </si>
  <si>
    <t>Bio-Ethanol</t>
  </si>
  <si>
    <t>(Bio)Diesel</t>
  </si>
  <si>
    <t>Diesel Euro 1</t>
  </si>
  <si>
    <t>Bio -Diesel</t>
  </si>
  <si>
    <t>Diesel Euro 2</t>
  </si>
  <si>
    <t>Hydrogen</t>
  </si>
  <si>
    <t>Diesel Euro 3</t>
  </si>
  <si>
    <t>Electricity</t>
  </si>
  <si>
    <t>Diesel Euro 4</t>
  </si>
  <si>
    <t>Coal</t>
  </si>
  <si>
    <t>Diesel Euro 5</t>
  </si>
  <si>
    <t>Diesel Euro 6</t>
  </si>
  <si>
    <t>kg/km</t>
  </si>
  <si>
    <t>MJ/kg</t>
  </si>
  <si>
    <t>k = Fuel type [type]</t>
  </si>
  <si>
    <t>i = Transport mode (passenger car, tram, bus, train, motorcycle, inland vessel, freight train, truck, etc.) [type]</t>
  </si>
  <si>
    <t>j = Vehicle class (if available specified by model e.g. SUV, etc.) [type]</t>
  </si>
  <si>
    <t>Gasoline Hybrid</t>
  </si>
  <si>
    <t>Diesel Hybrid</t>
  </si>
  <si>
    <t>Electric</t>
  </si>
  <si>
    <t>ENERGY EFFICIENCY (MJ/km)</t>
  </si>
  <si>
    <r>
      <t>Tv</t>
    </r>
    <r>
      <rPr>
        <vertAlign val="subscript"/>
        <sz val="11"/>
        <color theme="1"/>
        <rFont val="Calibri"/>
        <family val="2"/>
        <scheme val="minor"/>
      </rPr>
      <t>fre</t>
    </r>
    <r>
      <rPr>
        <sz val="11"/>
        <color theme="1"/>
        <rFont val="Calibri"/>
        <family val="2"/>
        <scheme val="minor"/>
      </rPr>
      <t xml:space="preserve">
(millions ton km)</t>
    </r>
  </si>
  <si>
    <t>motorcycle</t>
  </si>
  <si>
    <t>Euro 5</t>
  </si>
  <si>
    <t>3 wheelers</t>
  </si>
  <si>
    <t xml:space="preserve">Euro 2 </t>
  </si>
  <si>
    <t>Euro 4 , Speed &lt;45km/h (L2e)</t>
  </si>
  <si>
    <t>Euro 5, all types</t>
  </si>
  <si>
    <t>light truck</t>
  </si>
  <si>
    <t>Heavy duty</t>
  </si>
  <si>
    <t>N1, N2&gt;2610kg and N3</t>
  </si>
  <si>
    <t>130 ≤ P ≤ 560 kW, 2006</t>
  </si>
  <si>
    <t>P&gt;560 kW, 2006</t>
  </si>
  <si>
    <t>railcar 130 kW &lt; P, 2012</t>
  </si>
  <si>
    <t>locomotive 130 kW &lt; P, 2012</t>
  </si>
  <si>
    <t>Values for diesel</t>
  </si>
  <si>
    <t>Displacement D ≤ 0.9, P &gt; 37 kW, 2007</t>
  </si>
  <si>
    <t>0.9 &lt; D ≤ 1.2, 2007</t>
  </si>
  <si>
    <t>1.2 &lt; D ≤ 2.5, 2007</t>
  </si>
  <si>
    <t>2.5 &lt; D ≤ 5, 2009</t>
  </si>
  <si>
    <t>5 &lt; D ≤ 15,2009</t>
  </si>
  <si>
    <t>15 &lt; D ≤ 20, P ≤ 3300 kW, 2009</t>
  </si>
  <si>
    <t>15 &lt; D ≤ 20, P &gt; 3300 kW, 2009</t>
  </si>
  <si>
    <t>20 &lt; D ≤ 25, 2009</t>
  </si>
  <si>
    <t>25 &lt; D ≤ 30, 2009</t>
  </si>
  <si>
    <t>REFERENCES FOR ENERGY EFFICIENCY</t>
  </si>
  <si>
    <t>Data for LDV</t>
  </si>
  <si>
    <t>MOTORCYCLE</t>
  </si>
  <si>
    <t>CARS</t>
  </si>
  <si>
    <t>EU fleet is majority 4 strokes</t>
  </si>
  <si>
    <t>http://www.orbeng.com.au/tech-training-publications/motorcycle-roadmap.html</t>
  </si>
  <si>
    <t>DATA for cars</t>
  </si>
  <si>
    <t>VALUES FOR CHINA</t>
  </si>
  <si>
    <t>http://ecib.emsd.gov.hk/en/indicator_trp.htm</t>
  </si>
  <si>
    <t>Euro 5 representative sample</t>
  </si>
  <si>
    <t>Avg cars in use</t>
  </si>
  <si>
    <t>AUSTRALIA http://www.thepep.org/ClearingHouse/docfiles/Vehicle.Fuel.Efficiency.pdf</t>
  </si>
  <si>
    <t>ORAN ref table</t>
  </si>
  <si>
    <t>Eck(en MJ/l)</t>
  </si>
  <si>
    <t>Proposed values (ORAN)</t>
  </si>
  <si>
    <t>Energy content (Mj/l) for different fuel types</t>
  </si>
  <si>
    <t>car (M1)</t>
  </si>
  <si>
    <t>bus (M2)</t>
  </si>
  <si>
    <t>bus (M3)</t>
  </si>
  <si>
    <t>passenger vehicles</t>
  </si>
  <si>
    <t>PTW/Motorcycle</t>
  </si>
  <si>
    <t>Motorised 3-wheeler</t>
  </si>
  <si>
    <t>train</t>
  </si>
  <si>
    <t>metro/tram</t>
  </si>
  <si>
    <t>lightrail</t>
  </si>
  <si>
    <t>goods vehicles</t>
  </si>
  <si>
    <t>heavy truck</t>
  </si>
  <si>
    <t>Fuel types</t>
  </si>
  <si>
    <t>Emission standards</t>
  </si>
  <si>
    <t>note: emission standards for goods vehicles is weight dependent (&lt;1305; 1305 - 1760; 1760 - 3500)</t>
  </si>
  <si>
    <t>VKM</t>
  </si>
  <si>
    <t>LGV (all)</t>
  </si>
  <si>
    <t>LGV (&lt;1305kg)</t>
  </si>
  <si>
    <t>LGV(1305-1760kg)</t>
  </si>
  <si>
    <t>LGV (&gt;1760kg)</t>
  </si>
  <si>
    <t>TVpass = Transport volume passenger transport (passenger km) [million passenger km]</t>
  </si>
  <si>
    <t>TVfre = Transport volume freight transport [million tonne km]</t>
  </si>
  <si>
    <t>Sjk = Share of fuel type k per vehicle type j [fraction]</t>
  </si>
  <si>
    <t>Ijk = Energy intensity per distance driven for vehicle type j and fuel type k [l/km or MJ/km or kWh/km]</t>
  </si>
  <si>
    <t>Aij= Activity volume (distance driven by transport mode I and vehicle type j) [million km per year]</t>
  </si>
  <si>
    <t>Comments</t>
  </si>
  <si>
    <r>
      <t>HGV (</t>
    </r>
    <r>
      <rPr>
        <sz val="11"/>
        <color theme="1"/>
        <rFont val="Calibri"/>
        <family val="2"/>
      </rPr>
      <t>≥3500kg)</t>
    </r>
  </si>
  <si>
    <t>LGV (all &lt;3500kg)</t>
  </si>
  <si>
    <t>Energy efficiency</t>
  </si>
  <si>
    <t>Parameter value:</t>
  </si>
  <si>
    <t>Total energy use by urban transport per passenger km and tonne km (annual average over all modes).</t>
  </si>
  <si>
    <t>Step 1: Base data collection/ verification</t>
  </si>
  <si>
    <t>Step 5: Indicator calculation</t>
  </si>
  <si>
    <t>Urban area values</t>
  </si>
  <si>
    <t>Train</t>
  </si>
  <si>
    <t>Metro/tram</t>
  </si>
  <si>
    <t>Lightrail</t>
  </si>
  <si>
    <t>Gasoline pre-Euro/Euro 0</t>
  </si>
  <si>
    <t>Diesel pre-Euro/Euro 0</t>
  </si>
  <si>
    <t>HGV</t>
  </si>
  <si>
    <t>n.a.</t>
  </si>
  <si>
    <t>gasoline hybrid</t>
  </si>
  <si>
    <t>diesel hybrid</t>
  </si>
  <si>
    <t>coach (M2/M3)</t>
  </si>
  <si>
    <t>Inland waterways</t>
  </si>
  <si>
    <t>Bio-Ethanol / ethanol</t>
  </si>
  <si>
    <t>hydrogen</t>
  </si>
  <si>
    <t>Coach,M2 / M3</t>
  </si>
  <si>
    <t>pre-Euro/Euro 0</t>
  </si>
  <si>
    <t>Euro 1</t>
  </si>
  <si>
    <t>Step 2: Information on transport volumes</t>
  </si>
  <si>
    <t>Tvpass (in millions passenger km)</t>
  </si>
  <si>
    <t>min scale</t>
  </si>
  <si>
    <t>max scale</t>
  </si>
  <si>
    <t>Step 3: Data collection</t>
  </si>
  <si>
    <t xml:space="preserve">Note: no information is requested for the good types as Euroclass is less important than weight. </t>
  </si>
  <si>
    <t>Inland waterways ferry</t>
  </si>
  <si>
    <t xml:space="preserve">The tables below have to be filled insofar information is available. </t>
  </si>
  <si>
    <t>vehicle fleet (%)</t>
  </si>
  <si>
    <t>check</t>
  </si>
  <si>
    <t>Gasoline Euro 6 and post Euro 6</t>
  </si>
  <si>
    <t xml:space="preserve">check </t>
  </si>
  <si>
    <t>Diesel Euro 6 and post Euro 6</t>
  </si>
  <si>
    <t>Tables above are filled in insofar information is possible by the urban area.</t>
  </si>
  <si>
    <t>Where necessary (depending on the information availability) city coaches integrate the disaggregated data (e.g. more detailed Euro X) making reference to other data sources. Possible options:</t>
  </si>
  <si>
    <t xml:space="preserve">         -  for vehicle fleet: data at country level (EUROSTAT for fuels, national statistics/modelling for Emission standard)</t>
  </si>
  <si>
    <t xml:space="preserve">              For LGV, if data is available in total but not by weight class, the city coaches should integrate the table with appropriate assumptions.</t>
  </si>
  <si>
    <t xml:space="preserve">         -  for vkm, pkm, tkm by vehicle type: estimation from aggregated tool at urban level (related data input required from the urban area)</t>
  </si>
  <si>
    <r>
      <t>A</t>
    </r>
    <r>
      <rPr>
        <vertAlign val="subscript"/>
        <sz val="11"/>
        <color theme="1"/>
        <rFont val="Calibri"/>
        <family val="2"/>
        <scheme val="minor"/>
      </rPr>
      <t>ij</t>
    </r>
    <r>
      <rPr>
        <sz val="11"/>
        <color theme="1"/>
        <rFont val="Calibri"/>
        <family val="2"/>
        <scheme val="minor"/>
      </rPr>
      <t xml:space="preserve"> (Million vkm)</t>
    </r>
  </si>
  <si>
    <r>
      <t>S</t>
    </r>
    <r>
      <rPr>
        <vertAlign val="subscript"/>
        <sz val="11"/>
        <color theme="1"/>
        <rFont val="Calibri"/>
        <family val="2"/>
        <scheme val="minor"/>
      </rPr>
      <t>ijk</t>
    </r>
  </si>
  <si>
    <r>
      <t>C</t>
    </r>
    <r>
      <rPr>
        <vertAlign val="subscript"/>
        <sz val="11"/>
        <rFont val="Calibri"/>
        <family val="2"/>
        <scheme val="minor"/>
      </rPr>
      <t>ijkc</t>
    </r>
    <r>
      <rPr>
        <sz val="11"/>
        <rFont val="Calibri"/>
        <family val="2"/>
        <scheme val="minor"/>
      </rPr>
      <t xml:space="preserve"> </t>
    </r>
  </si>
  <si>
    <r>
      <t>A</t>
    </r>
    <r>
      <rPr>
        <vertAlign val="subscript"/>
        <sz val="11"/>
        <color theme="1"/>
        <rFont val="Calibri"/>
        <family val="2"/>
        <scheme val="minor"/>
      </rPr>
      <t>ij</t>
    </r>
    <r>
      <rPr>
        <sz val="11"/>
        <color theme="1"/>
        <rFont val="Calibri"/>
        <family val="2"/>
        <scheme val="minor"/>
      </rPr>
      <t xml:space="preserve"> * S</t>
    </r>
    <r>
      <rPr>
        <vertAlign val="subscript"/>
        <sz val="11"/>
        <color theme="1"/>
        <rFont val="Calibri"/>
        <family val="2"/>
        <scheme val="minor"/>
      </rPr>
      <t>ijk</t>
    </r>
    <r>
      <rPr>
        <sz val="11"/>
        <color theme="1"/>
        <rFont val="Calibri"/>
        <family val="2"/>
        <scheme val="minor"/>
      </rPr>
      <t xml:space="preserve"> * C</t>
    </r>
    <r>
      <rPr>
        <vertAlign val="subscript"/>
        <sz val="11"/>
        <color theme="1"/>
        <rFont val="Calibri"/>
        <family val="2"/>
        <scheme val="minor"/>
      </rPr>
      <t>ijkc</t>
    </r>
    <r>
      <rPr>
        <sz val="11"/>
        <color theme="1"/>
        <rFont val="Calibri"/>
        <family val="2"/>
        <scheme val="minor"/>
      </rPr>
      <t xml:space="preserve"> (million vkm)</t>
    </r>
  </si>
  <si>
    <t>Euro 3</t>
  </si>
  <si>
    <t>Euro 4</t>
  </si>
  <si>
    <t>Euro 6</t>
  </si>
  <si>
    <t>Euro 2</t>
  </si>
  <si>
    <t>N1 (goods) &lt; 1305 kg</t>
  </si>
  <si>
    <t xml:space="preserve">Gasoline pre-Euro/Euro 0 </t>
  </si>
  <si>
    <t xml:space="preserve">Gasoline Euro 1 </t>
  </si>
  <si>
    <t xml:space="preserve">Gasoline Euro 3 </t>
  </si>
  <si>
    <t xml:space="preserve">Gasoline Euro 4 </t>
  </si>
  <si>
    <t xml:space="preserve">Gasoline Euro 5 </t>
  </si>
  <si>
    <t xml:space="preserve">Gasoline Euro 6 </t>
  </si>
  <si>
    <t xml:space="preserve">Diesel pre-Euro/Euro 0 </t>
  </si>
  <si>
    <t xml:space="preserve">Diesel Euro 1 </t>
  </si>
  <si>
    <t xml:space="preserve">Diesel Euro 2 </t>
  </si>
  <si>
    <t xml:space="preserve">Diesel Euro 3 </t>
  </si>
  <si>
    <t xml:space="preserve">Diesel Euro 4 </t>
  </si>
  <si>
    <t xml:space="preserve">Diesel Euro 5 </t>
  </si>
  <si>
    <t xml:space="preserve">Diesel Euro 6 </t>
  </si>
  <si>
    <t>N1 (goods) 1305 - 1760 kg</t>
  </si>
  <si>
    <t>N1 (goods) &gt; 1700 (max 3.5t)</t>
  </si>
  <si>
    <t>Bus, M2</t>
  </si>
  <si>
    <t>Bus, M3</t>
  </si>
  <si>
    <t>leq/km gasoline</t>
  </si>
  <si>
    <t>The information given in the following tables is used to estimate the variable Aij (cell J158)</t>
  </si>
  <si>
    <t>The information given in the following tables is used to estimate the variable Aij (cell F158)</t>
  </si>
  <si>
    <t>The information is used to estimate the variable Sijk (cell G158) and the Emission class share (cell H158)</t>
  </si>
  <si>
    <t>This table takes over the values entered in lines 11-22</t>
  </si>
  <si>
    <t>Used values (MJ/l)</t>
  </si>
  <si>
    <t>The shares of Euro classes for CNG, LPG, hybrids used for the calculation refer to average EU values.</t>
  </si>
  <si>
    <t>E = Energy consumption rate [MJ/km]</t>
  </si>
  <si>
    <t xml:space="preserve">The table below includes the linkages to the blue cells of the input tables above. </t>
  </si>
  <si>
    <t>Fuel consumption (l/vkm)</t>
  </si>
  <si>
    <t>CNG (in kg/vkm)</t>
  </si>
  <si>
    <t>LPG (in l/vkm)</t>
  </si>
  <si>
    <t>Hydrogen (kg/vkm)</t>
  </si>
  <si>
    <t>Electricity (in leq/vkm gasoline)</t>
  </si>
  <si>
    <t>HGV (≥3500kg)</t>
  </si>
  <si>
    <r>
      <t xml:space="preserve">Fill in the cells marked in blue. If no information is availbale, default values are provided in the sheet "default values" from A2 to L12 and from A14 to L19. </t>
    </r>
    <r>
      <rPr>
        <u/>
        <sz val="11"/>
        <color theme="1"/>
        <rFont val="Calibri"/>
        <family val="2"/>
        <scheme val="minor"/>
      </rPr>
      <t>This table requires the same values entered for T13 on GHG emissions</t>
    </r>
  </si>
  <si>
    <t>in MJ/kg</t>
  </si>
  <si>
    <t>in lEq</t>
  </si>
  <si>
    <t>CNG (in kg/ vkm)</t>
  </si>
  <si>
    <t>LPG (in l/ vkm)</t>
  </si>
  <si>
    <t>Hydrogen (in kg/ vkm)</t>
  </si>
  <si>
    <t>Electricity (in leq/ vkm gasoline)</t>
  </si>
  <si>
    <t>ECk = Fuel energy content for fuel k [MJ/l or MJ/kg]</t>
  </si>
  <si>
    <t>Millions vehicle-km</t>
  </si>
  <si>
    <t>ENERGY Consumed (Million MJ)</t>
  </si>
  <si>
    <t>used default values</t>
  </si>
  <si>
    <t>transport model output year 2017</t>
  </si>
  <si>
    <t>metro/tram/trolleybus</t>
  </si>
  <si>
    <t>bus (M2, &lt; 5 t)</t>
  </si>
  <si>
    <t>bus (M3, &gt; 5 t)</t>
  </si>
  <si>
    <t>LGV</t>
  </si>
  <si>
    <t>ORAN values</t>
  </si>
  <si>
    <t>Calculation table</t>
  </si>
  <si>
    <t>a) Information on transport volumes: vkm at vehicle level</t>
  </si>
  <si>
    <t>c) information on fuel consumption factors</t>
  </si>
  <si>
    <t>ACI data, year 2018</t>
  </si>
  <si>
    <t>comment box
(please add source of data, year, geographical area)</t>
  </si>
  <si>
    <t>Please fill in the blue cells</t>
  </si>
  <si>
    <t>USER GUIDE FOR INDICATOR 9 "ENERGY EFFICIENCY"</t>
  </si>
  <si>
    <t>The completion of this worksheet takes 5 steps:
Step 1: Verify energy content (Mj/l) for different fuel types (see worksheet "example", lines 6 to 22).
Step 2: Provide information on transport volumes.
Step 3: data collection. Provide information on transport volumes, vehicle stock composition and fuel consumption factors, based on the available level of detail.  This step has been subdivided into three sections. 
 -  Section a) is related to transport activity (at aggregate level), 
 -  section b) to vehicle stock, with different level of details (first of all by fuel, secondarily by emission standard for gasoline and diesel), 
 -  section c) fuel consumption factors 
Step 4: Data integration (completion, harmonisation, etc.) (see worksheet "example", lines 144 to 151). Other data sources can be used as reference, e.g.:
 -  For vehicle fleet and fuel consumption factors: data at country level (Eurostat for fuels, national statistics / modelling for emission standard). Default values for fuel consumption can be found in the sheet "default values".
 -  For vkm, pkm, tkm by vehicle type: estimation from aggregated tool at urban level (related data input required from the urban area).
For LGV, if data is available in total but not by weight class, the table can be filled in with appropriate assumptions.
The input tables are directly linked to the calculation table for the estimation of the indicator (see worksheet "example" from row 162).
Step 5: Formula application and calculation of the parameter (cell B157)</t>
  </si>
  <si>
    <t>Ideally, information on the number of vehicle kilometres should be available for each combination of vehicle type, vehicle emission category (emission standard) and fuel type. This is, for example, the case when detailed (transport) models are available for the urban area and modelling results are further elaborated.
Nevertheless, this level of detail is hardly available in most cases, therefore it is requested that data is provided on transport activity by vehicle type, in combination with information on vehicle stock used to make an additional disaggregation towards the spread of "fuel type" and/ or "emission standards".
In case data on transport activity by vehicle type and vehicle stock composition are not available for the urban areas, reference should made to other existing data sources in order to integrate the input tables.</t>
  </si>
  <si>
    <t>Fill in the urban area values. If no specific values are available, enter the proposed values.</t>
  </si>
  <si>
    <r>
      <t>This table requires the same values entered for indicator 7 "Greenhouse gas emissions"</t>
    </r>
    <r>
      <rPr>
        <sz val="11"/>
        <color theme="1"/>
        <rFont val="Calibri"/>
        <family val="2"/>
        <scheme val="minor"/>
      </rPr>
      <t>.</t>
    </r>
  </si>
  <si>
    <t>For your information, the table below gives the different classifications possible with respect to vehicle type, fuel type and emission standard.</t>
  </si>
  <si>
    <t>Please fill information on transport volumes at aggregated level for vehicle types, in terms of vkm (Millions vkm/year). Information could also be estimated from pkm or tkm with the application of average occupancy factor or load factor.</t>
  </si>
  <si>
    <t>LGV (1305-1760kg)</t>
  </si>
  <si>
    <r>
      <t>b) Information on</t>
    </r>
    <r>
      <rPr>
        <b/>
        <u/>
        <sz val="11"/>
        <color theme="1"/>
        <rFont val="Calibri"/>
        <family val="2"/>
        <scheme val="minor"/>
      </rPr>
      <t xml:space="preserve"> vehicle fleet</t>
    </r>
    <r>
      <rPr>
        <b/>
        <sz val="11"/>
        <color theme="1"/>
        <rFont val="Calibri"/>
        <family val="2"/>
        <scheme val="minor"/>
      </rPr>
      <t xml:space="preserve"> by vehicle types: First by fuel (where more than one technology is available), secondly by emission standard for gasoline and diesel.</t>
    </r>
  </si>
  <si>
    <t xml:space="preserve">         -  for average fuel consumption factors: default values are provided in the sheet "default values". Otherwise data at country level or from appropriate sources could be used</t>
  </si>
  <si>
    <t xml:space="preserve">Enter the information on transport volumes. They should be derived from the "modal split" spreadsheet. </t>
  </si>
  <si>
    <r>
      <t xml:space="preserve">If no information is available for one vehicle type, leave it blanc. </t>
    </r>
    <r>
      <rPr>
        <b/>
        <u/>
        <sz val="11"/>
        <color theme="1"/>
        <rFont val="Calibri"/>
        <family val="2"/>
        <scheme val="minor"/>
      </rPr>
      <t>Nevertheless, this data is strictly required to calculate the indicator.</t>
    </r>
    <r>
      <rPr>
        <sz val="11"/>
        <color theme="1"/>
        <rFont val="Calibri"/>
        <family val="2"/>
        <scheme val="minor"/>
      </rPr>
      <t xml:space="preserve"> </t>
    </r>
    <r>
      <rPr>
        <u/>
        <sz val="11"/>
        <color theme="1"/>
        <rFont val="Calibri"/>
        <family val="2"/>
        <scheme val="minor"/>
      </rPr>
      <t>This table requires the same values entered for indicator 3 "air pollutant emissions" and indicator 7 "Greenhouse gas emissions"</t>
    </r>
    <r>
      <rPr>
        <sz val="11"/>
        <color theme="1"/>
        <rFont val="Calibri"/>
        <family val="2"/>
        <scheme val="minor"/>
      </rPr>
      <t>.</t>
    </r>
  </si>
  <si>
    <r>
      <t xml:space="preserve">Please fill in the blue cells. Please check that the sum is 100% in the column 'check'. </t>
    </r>
    <r>
      <rPr>
        <u/>
        <sz val="11"/>
        <color theme="1"/>
        <rFont val="Calibri"/>
        <family val="2"/>
        <scheme val="minor"/>
      </rPr>
      <t>This table requires the same values entered for indicator 3 "air pollutant emissions" and indicator 7 "Greenhouse gas emissions"</t>
    </r>
    <r>
      <rPr>
        <sz val="11"/>
        <color theme="1"/>
        <rFont val="Calibri"/>
        <family val="2"/>
        <scheme val="minor"/>
      </rPr>
      <t>.</t>
    </r>
  </si>
  <si>
    <t>Step 4: Data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</si>
</sst>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
    <numFmt numFmtId="165" formatCode="0.000"/>
    <numFmt numFmtId="166" formatCode="0.0"/>
    <numFmt numFmtId="167" formatCode="0.0%"/>
  </numFmts>
  <fonts count="27" x14ac:knownFonts="1">
    <font>
      <sz val="11"/>
      <color theme="1"/>
      <name val="Calibri"/>
      <family val="2"/>
      <scheme val="minor"/>
    </font>
    <font>
      <b/>
      <sz val="11"/>
      <color theme="1"/>
      <name val="Arial"/>
      <family val="2"/>
    </font>
    <font>
      <b/>
      <sz val="1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vertAlign val="subscript"/>
      <sz val="11"/>
      <color theme="1"/>
      <name val="Calibri"/>
      <family val="2"/>
      <scheme val="minor"/>
    </font>
    <font>
      <sz val="11"/>
      <color rgb="FFFF0000"/>
      <name val="Calibri"/>
      <family val="2"/>
      <scheme val="minor"/>
    </font>
    <font>
      <i/>
      <sz val="11"/>
      <color theme="1"/>
      <name val="Calibri"/>
      <family val="2"/>
      <scheme val="minor"/>
    </font>
    <font>
      <sz val="8"/>
      <color rgb="FFFF0000"/>
      <name val="Calibri"/>
      <family val="2"/>
      <scheme val="minor"/>
    </font>
    <font>
      <sz val="12"/>
      <color theme="1"/>
      <name val="Calibri"/>
      <family val="2"/>
      <scheme val="minor"/>
    </font>
    <font>
      <b/>
      <sz val="14"/>
      <color theme="1"/>
      <name val="Calibri"/>
      <family val="2"/>
      <scheme val="minor"/>
    </font>
    <font>
      <sz val="8"/>
      <color theme="1"/>
      <name val="Calibri"/>
      <family val="2"/>
      <scheme val="minor"/>
    </font>
    <font>
      <sz val="11"/>
      <color theme="1"/>
      <name val="Calibri"/>
      <family val="2"/>
    </font>
    <font>
      <b/>
      <u/>
      <sz val="11"/>
      <color theme="1"/>
      <name val="Calibri"/>
      <family val="2"/>
      <scheme val="minor"/>
    </font>
    <font>
      <sz val="11"/>
      <color rgb="FF000000"/>
      <name val="Calibri"/>
      <family val="2"/>
      <scheme val="minor"/>
    </font>
    <font>
      <b/>
      <sz val="8"/>
      <color rgb="FFFF0000"/>
      <name val="Calibri"/>
      <family val="2"/>
      <scheme val="minor"/>
    </font>
    <font>
      <b/>
      <sz val="11"/>
      <color theme="0"/>
      <name val="Calibri"/>
      <family val="2"/>
      <scheme val="minor"/>
    </font>
    <font>
      <sz val="11"/>
      <name val="Calibri"/>
      <family val="2"/>
    </font>
    <font>
      <sz val="8"/>
      <color rgb="FFFF0000"/>
      <name val="Calibri"/>
      <family val="2"/>
    </font>
    <font>
      <vertAlign val="subscript"/>
      <sz val="11"/>
      <name val="Calibri"/>
      <family val="2"/>
      <scheme val="minor"/>
    </font>
    <font>
      <u/>
      <sz val="11"/>
      <color theme="1"/>
      <name val="Calibri"/>
      <family val="2"/>
      <scheme val="minor"/>
    </font>
    <font>
      <b/>
      <sz val="11"/>
      <color rgb="FF000000"/>
      <name val="Calibri"/>
      <family val="2"/>
    </font>
    <font>
      <b/>
      <sz val="11"/>
      <color theme="1"/>
      <name val="Calibri"/>
      <family val="2"/>
    </font>
    <font>
      <b/>
      <sz val="18"/>
      <name val="Calibri"/>
      <family val="2"/>
      <scheme val="minor"/>
    </font>
  </fonts>
  <fills count="2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1" tint="0.499984740745262"/>
        <bgColor indexed="64"/>
      </patternFill>
    </fill>
    <fill>
      <patternFill patternType="solid">
        <fgColor theme="1"/>
        <bgColor indexed="64"/>
      </patternFill>
    </fill>
    <fill>
      <patternFill patternType="solid">
        <fgColor rgb="FFA86ED4"/>
        <bgColor indexed="64"/>
      </patternFill>
    </fill>
    <fill>
      <patternFill patternType="solid">
        <fgColor theme="9" tint="0.79998168889431442"/>
        <bgColor indexed="64"/>
      </patternFill>
    </fill>
    <fill>
      <patternFill patternType="solid">
        <fgColor theme="7"/>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5B3D7"/>
        <bgColor rgb="FF000000"/>
      </patternFill>
    </fill>
    <fill>
      <patternFill patternType="solid">
        <fgColor theme="0" tint="-0.34998626667073579"/>
        <bgColor indexed="64"/>
      </patternFill>
    </fill>
    <fill>
      <patternFill patternType="solid">
        <fgColor rgb="FF808080"/>
        <bgColor rgb="FF000000"/>
      </patternFill>
    </fill>
    <fill>
      <patternFill patternType="solid">
        <fgColor theme="6"/>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FF00"/>
        <bgColor rgb="FF000000"/>
      </patternFill>
    </fill>
    <fill>
      <patternFill patternType="solid">
        <fgColor theme="6" tint="0.59999389629810485"/>
        <bgColor rgb="FF000000"/>
      </patternFill>
    </fill>
    <fill>
      <patternFill patternType="solid">
        <fgColor theme="1" tint="0.499984740745262"/>
        <bgColor rgb="FF000000"/>
      </patternFill>
    </fill>
  </fills>
  <borders count="11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style="medium">
        <color auto="1"/>
      </top>
      <bottom style="thin">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thin">
        <color theme="9"/>
      </left>
      <right style="thin">
        <color theme="9"/>
      </right>
      <top style="thin">
        <color theme="9"/>
      </top>
      <bottom/>
      <diagonal/>
    </border>
    <border>
      <left style="thin">
        <color theme="9"/>
      </left>
      <right/>
      <top style="thin">
        <color theme="9"/>
      </top>
      <bottom/>
      <diagonal/>
    </border>
    <border>
      <left style="medium">
        <color auto="1"/>
      </left>
      <right style="thin">
        <color theme="9"/>
      </right>
      <top style="medium">
        <color auto="1"/>
      </top>
      <bottom style="medium">
        <color auto="1"/>
      </bottom>
      <diagonal/>
    </border>
    <border>
      <left style="thin">
        <color theme="9"/>
      </left>
      <right style="thin">
        <color theme="9"/>
      </right>
      <top style="medium">
        <color auto="1"/>
      </top>
      <bottom style="medium">
        <color auto="1"/>
      </bottom>
      <diagonal/>
    </border>
    <border>
      <left style="thin">
        <color theme="9"/>
      </left>
      <right/>
      <top style="medium">
        <color auto="1"/>
      </top>
      <bottom style="medium">
        <color auto="1"/>
      </bottom>
      <diagonal/>
    </border>
    <border>
      <left style="thin">
        <color theme="9" tint="0.39994506668294322"/>
      </left>
      <right style="medium">
        <color auto="1"/>
      </right>
      <top style="medium">
        <color auto="1"/>
      </top>
      <bottom style="medium">
        <color auto="1"/>
      </bottom>
      <diagonal/>
    </border>
    <border>
      <left style="thin">
        <color theme="9"/>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theme="9"/>
      </right>
      <top style="medium">
        <color auto="1"/>
      </top>
      <bottom style="thin">
        <color theme="9"/>
      </bottom>
      <diagonal/>
    </border>
    <border>
      <left style="thin">
        <color theme="9"/>
      </left>
      <right/>
      <top style="medium">
        <color auto="1"/>
      </top>
      <bottom style="thin">
        <color theme="9"/>
      </bottom>
      <diagonal/>
    </border>
    <border>
      <left style="thin">
        <color theme="9"/>
      </left>
      <right style="thin">
        <color theme="9"/>
      </right>
      <top style="medium">
        <color auto="1"/>
      </top>
      <bottom style="thin">
        <color theme="9"/>
      </bottom>
      <diagonal/>
    </border>
    <border>
      <left style="thin">
        <color theme="9" tint="0.39994506668294322"/>
      </left>
      <right style="medium">
        <color auto="1"/>
      </right>
      <top style="medium">
        <color auto="1"/>
      </top>
      <bottom style="thin">
        <color theme="9"/>
      </bottom>
      <diagonal/>
    </border>
    <border>
      <left style="thin">
        <color theme="9"/>
      </left>
      <right style="medium">
        <color auto="1"/>
      </right>
      <top style="medium">
        <color auto="1"/>
      </top>
      <bottom style="thin">
        <color theme="9"/>
      </bottom>
      <diagonal/>
    </border>
    <border>
      <left style="medium">
        <color auto="1"/>
      </left>
      <right style="thin">
        <color theme="9"/>
      </right>
      <top style="thin">
        <color theme="9"/>
      </top>
      <bottom style="thin">
        <color theme="9"/>
      </bottom>
      <diagonal/>
    </border>
    <border>
      <left style="thin">
        <color theme="9"/>
      </left>
      <right/>
      <top style="thin">
        <color theme="9"/>
      </top>
      <bottom style="thin">
        <color theme="9"/>
      </bottom>
      <diagonal/>
    </border>
    <border>
      <left style="thin">
        <color theme="9"/>
      </left>
      <right style="thin">
        <color theme="9"/>
      </right>
      <top style="thin">
        <color theme="9"/>
      </top>
      <bottom style="thin">
        <color theme="9"/>
      </bottom>
      <diagonal/>
    </border>
    <border>
      <left style="thin">
        <color theme="9" tint="0.39994506668294322"/>
      </left>
      <right style="medium">
        <color auto="1"/>
      </right>
      <top style="thin">
        <color theme="9"/>
      </top>
      <bottom style="thin">
        <color theme="9"/>
      </bottom>
      <diagonal/>
    </border>
    <border>
      <left style="thin">
        <color theme="9"/>
      </left>
      <right style="medium">
        <color auto="1"/>
      </right>
      <top style="thin">
        <color theme="9"/>
      </top>
      <bottom style="thin">
        <color theme="9"/>
      </bottom>
      <diagonal/>
    </border>
    <border>
      <left/>
      <right style="thin">
        <color theme="9"/>
      </right>
      <top style="thin">
        <color theme="9"/>
      </top>
      <bottom style="thin">
        <color theme="9"/>
      </bottom>
      <diagonal/>
    </border>
    <border>
      <left style="medium">
        <color auto="1"/>
      </left>
      <right style="thin">
        <color theme="9"/>
      </right>
      <top/>
      <bottom style="thin">
        <color theme="9"/>
      </bottom>
      <diagonal/>
    </border>
    <border>
      <left style="medium">
        <color auto="1"/>
      </left>
      <right style="thin">
        <color theme="9"/>
      </right>
      <top style="thin">
        <color theme="9"/>
      </top>
      <bottom style="medium">
        <color auto="1"/>
      </bottom>
      <diagonal/>
    </border>
    <border>
      <left style="thin">
        <color theme="9"/>
      </left>
      <right/>
      <top style="thin">
        <color theme="9"/>
      </top>
      <bottom style="medium">
        <color auto="1"/>
      </bottom>
      <diagonal/>
    </border>
    <border>
      <left style="thin">
        <color theme="9"/>
      </left>
      <right style="thin">
        <color theme="9"/>
      </right>
      <top style="thin">
        <color theme="9"/>
      </top>
      <bottom style="medium">
        <color auto="1"/>
      </bottom>
      <diagonal/>
    </border>
    <border>
      <left style="thin">
        <color theme="9" tint="0.39994506668294322"/>
      </left>
      <right style="medium">
        <color auto="1"/>
      </right>
      <top style="thin">
        <color theme="9"/>
      </top>
      <bottom style="medium">
        <color auto="1"/>
      </bottom>
      <diagonal/>
    </border>
    <border>
      <left style="medium">
        <color auto="1"/>
      </left>
      <right/>
      <top style="medium">
        <color auto="1"/>
      </top>
      <bottom style="thin">
        <color theme="9"/>
      </bottom>
      <diagonal/>
    </border>
    <border>
      <left style="medium">
        <color auto="1"/>
      </left>
      <right/>
      <top style="thin">
        <color theme="9"/>
      </top>
      <bottom style="thin">
        <color theme="9"/>
      </bottom>
      <diagonal/>
    </border>
    <border>
      <left style="medium">
        <color auto="1"/>
      </left>
      <right style="thin">
        <color theme="9"/>
      </right>
      <top style="thin">
        <color theme="9"/>
      </top>
      <bottom/>
      <diagonal/>
    </border>
    <border>
      <left style="medium">
        <color auto="1"/>
      </left>
      <right style="thin">
        <color theme="9"/>
      </right>
      <top/>
      <bottom/>
      <diagonal/>
    </border>
    <border>
      <left style="medium">
        <color auto="1"/>
      </left>
      <right style="thin">
        <color theme="9"/>
      </right>
      <top/>
      <bottom style="medium">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medium">
        <color auto="1"/>
      </bottom>
      <diagonal/>
    </border>
    <border>
      <left style="thin">
        <color theme="9"/>
      </left>
      <right/>
      <top/>
      <bottom style="medium">
        <color auto="1"/>
      </bottom>
      <diagonal/>
    </border>
    <border>
      <left style="thin">
        <color theme="9"/>
      </left>
      <right style="medium">
        <color auto="1"/>
      </right>
      <top/>
      <bottom style="medium">
        <color auto="1"/>
      </bottom>
      <diagonal/>
    </border>
    <border>
      <left style="thin">
        <color theme="9"/>
      </left>
      <right style="thin">
        <color theme="9"/>
      </right>
      <top/>
      <bottom style="medium">
        <color auto="1"/>
      </bottom>
      <diagonal/>
    </border>
    <border>
      <left style="thin">
        <color theme="9" tint="0.39994506668294322"/>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theme="9"/>
      </left>
      <right style="thin">
        <color theme="9"/>
      </right>
      <top/>
      <bottom style="thin">
        <color theme="9"/>
      </bottom>
      <diagonal/>
    </border>
    <border>
      <left style="thin">
        <color theme="9"/>
      </left>
      <right/>
      <top/>
      <bottom style="thin">
        <color theme="9"/>
      </bottom>
      <diagonal/>
    </border>
    <border>
      <left style="thin">
        <color theme="9" tint="0.39994506668294322"/>
      </left>
      <right style="medium">
        <color auto="1"/>
      </right>
      <top/>
      <bottom style="thin">
        <color theme="9"/>
      </bottom>
      <diagonal/>
    </border>
    <border>
      <left style="thin">
        <color theme="9"/>
      </left>
      <right style="medium">
        <color auto="1"/>
      </right>
      <top/>
      <bottom style="thin">
        <color theme="9"/>
      </bottom>
      <diagonal/>
    </border>
    <border>
      <left style="thin">
        <color theme="9"/>
      </left>
      <right style="thin">
        <color theme="9"/>
      </right>
      <top/>
      <bottom/>
      <diagonal/>
    </border>
    <border>
      <left style="medium">
        <color auto="1"/>
      </left>
      <right/>
      <top/>
      <bottom style="thin">
        <color auto="1"/>
      </bottom>
      <diagonal/>
    </border>
    <border>
      <left/>
      <right/>
      <top style="medium">
        <color indexed="64"/>
      </top>
      <bottom style="medium">
        <color indexed="64"/>
      </bottom>
      <diagonal/>
    </border>
    <border>
      <left/>
      <right/>
      <top style="medium">
        <color auto="1"/>
      </top>
      <bottom style="thin">
        <color auto="1"/>
      </bottom>
      <diagonal/>
    </border>
    <border>
      <left/>
      <right style="medium">
        <color auto="1"/>
      </right>
      <top style="medium">
        <color auto="1"/>
      </top>
      <bottom/>
      <diagonal/>
    </border>
    <border>
      <left style="medium">
        <color indexed="64"/>
      </left>
      <right/>
      <top/>
      <bottom/>
      <diagonal/>
    </border>
    <border>
      <left style="thin">
        <color theme="9"/>
      </left>
      <right/>
      <top/>
      <bottom/>
      <diagonal/>
    </border>
    <border>
      <left style="thin">
        <color theme="9"/>
      </left>
      <right style="thin">
        <color theme="9"/>
      </right>
      <top style="medium">
        <color auto="1"/>
      </top>
      <bottom/>
      <diagonal/>
    </border>
    <border>
      <left style="thin">
        <color theme="9" tint="0.39994506668294322"/>
      </left>
      <right style="medium">
        <color auto="1"/>
      </right>
      <top/>
      <bottom/>
      <diagonal/>
    </border>
    <border>
      <left style="thin">
        <color auto="1"/>
      </left>
      <right/>
      <top style="medium">
        <color auto="1"/>
      </top>
      <bottom style="medium">
        <color auto="1"/>
      </bottom>
      <diagonal/>
    </border>
    <border>
      <left style="medium">
        <color auto="1"/>
      </left>
      <right style="thin">
        <color theme="9"/>
      </right>
      <top style="thin">
        <color theme="9"/>
      </top>
      <bottom style="thin">
        <color indexed="64"/>
      </bottom>
      <diagonal/>
    </border>
    <border>
      <left style="thin">
        <color theme="9"/>
      </left>
      <right style="thin">
        <color theme="9"/>
      </right>
      <top style="thin">
        <color theme="9"/>
      </top>
      <bottom style="thin">
        <color indexed="64"/>
      </bottom>
      <diagonal/>
    </border>
    <border>
      <left style="thin">
        <color theme="9"/>
      </left>
      <right style="medium">
        <color auto="1"/>
      </right>
      <top style="thin">
        <color theme="9"/>
      </top>
      <bottom style="thin">
        <color indexed="64"/>
      </bottom>
      <diagonal/>
    </border>
    <border>
      <left style="medium">
        <color auto="1"/>
      </left>
      <right style="thin">
        <color theme="9"/>
      </right>
      <top/>
      <bottom style="thin">
        <color indexed="64"/>
      </bottom>
      <diagonal/>
    </border>
    <border>
      <left style="thin">
        <color theme="9"/>
      </left>
      <right style="thin">
        <color theme="9"/>
      </right>
      <top/>
      <bottom style="thin">
        <color indexed="64"/>
      </bottom>
      <diagonal/>
    </border>
    <border>
      <left style="thin">
        <color theme="9"/>
      </left>
      <right style="medium">
        <color auto="1"/>
      </right>
      <top/>
      <bottom style="thin">
        <color indexed="64"/>
      </bottom>
      <diagonal/>
    </border>
    <border>
      <left style="medium">
        <color auto="1"/>
      </left>
      <right style="thin">
        <color theme="9"/>
      </right>
      <top style="thin">
        <color auto="1"/>
      </top>
      <bottom style="thin">
        <color auto="1"/>
      </bottom>
      <diagonal/>
    </border>
    <border>
      <left style="thin">
        <color theme="9"/>
      </left>
      <right style="thin">
        <color theme="9"/>
      </right>
      <top style="thin">
        <color auto="1"/>
      </top>
      <bottom style="thin">
        <color auto="1"/>
      </bottom>
      <diagonal/>
    </border>
    <border>
      <left style="thin">
        <color theme="9"/>
      </left>
      <right style="medium">
        <color auto="1"/>
      </right>
      <top style="thin">
        <color auto="1"/>
      </top>
      <bottom style="thin">
        <color auto="1"/>
      </bottom>
      <diagonal/>
    </border>
    <border>
      <left style="thin">
        <color theme="9"/>
      </left>
      <right/>
      <top style="thin">
        <color theme="9"/>
      </top>
      <bottom style="thin">
        <color indexed="64"/>
      </bottom>
      <diagonal/>
    </border>
    <border>
      <left style="medium">
        <color auto="1"/>
      </left>
      <right/>
      <top/>
      <bottom style="thin">
        <color theme="9"/>
      </bottom>
      <diagonal/>
    </border>
    <border>
      <left style="medium">
        <color auto="1"/>
      </left>
      <right/>
      <top style="thin">
        <color theme="9"/>
      </top>
      <bottom style="thin">
        <color indexed="64"/>
      </bottom>
      <diagonal/>
    </border>
    <border>
      <left style="medium">
        <color auto="1"/>
      </left>
      <right style="thin">
        <color theme="9"/>
      </right>
      <top style="medium">
        <color auto="1"/>
      </top>
      <bottom style="thin">
        <color indexed="64"/>
      </bottom>
      <diagonal/>
    </border>
    <border>
      <left style="thin">
        <color theme="9"/>
      </left>
      <right style="thin">
        <color theme="9"/>
      </right>
      <top style="medium">
        <color auto="1"/>
      </top>
      <bottom style="thin">
        <color indexed="64"/>
      </bottom>
      <diagonal/>
    </border>
    <border>
      <left style="thin">
        <color theme="9"/>
      </left>
      <right style="medium">
        <color auto="1"/>
      </right>
      <top style="medium">
        <color auto="1"/>
      </top>
      <bottom style="thin">
        <color indexed="64"/>
      </bottom>
      <diagonal/>
    </border>
    <border>
      <left style="thin">
        <color theme="9" tint="0.39994506668294322"/>
      </left>
      <right style="medium">
        <color auto="1"/>
      </right>
      <top style="thin">
        <color theme="9"/>
      </top>
      <bottom style="thin">
        <color indexed="64"/>
      </bottom>
      <diagonal/>
    </border>
    <border>
      <left style="thin">
        <color theme="9" tint="0.39994506668294322"/>
      </left>
      <right style="medium">
        <color auto="1"/>
      </right>
      <top/>
      <bottom style="thin">
        <color indexed="64"/>
      </bottom>
      <diagonal/>
    </border>
    <border>
      <left/>
      <right style="thin">
        <color theme="9"/>
      </right>
      <top style="thin">
        <color theme="9"/>
      </top>
      <bottom style="thin">
        <color indexed="64"/>
      </bottom>
      <diagonal/>
    </border>
    <border>
      <left style="thin">
        <color theme="9"/>
      </left>
      <right/>
      <top/>
      <bottom style="thin">
        <color indexed="64"/>
      </bottom>
      <diagonal/>
    </border>
    <border>
      <left style="thin">
        <color theme="9" tint="0.39994506668294322"/>
      </left>
      <right style="medium">
        <color auto="1"/>
      </right>
      <top style="medium">
        <color auto="1"/>
      </top>
      <bottom style="thin">
        <color indexed="64"/>
      </bottom>
      <diagonal/>
    </border>
    <border>
      <left style="medium">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9"/>
      </left>
      <right style="thin">
        <color theme="9" tint="0.39994506668294322"/>
      </right>
      <top style="thin">
        <color theme="9"/>
      </top>
      <bottom style="thin">
        <color theme="9"/>
      </bottom>
      <diagonal/>
    </border>
    <border>
      <left style="thin">
        <color theme="9"/>
      </left>
      <right style="thin">
        <color theme="9" tint="0.39994506668294322"/>
      </right>
      <top/>
      <bottom style="thin">
        <color indexed="64"/>
      </bottom>
      <diagonal/>
    </border>
    <border>
      <left style="medium">
        <color auto="1"/>
      </left>
      <right style="thin">
        <color theme="9"/>
      </right>
      <top style="thin">
        <color indexed="64"/>
      </top>
      <bottom/>
      <diagonal/>
    </border>
    <border>
      <left style="thin">
        <color theme="9"/>
      </left>
      <right/>
      <top style="thin">
        <color indexed="64"/>
      </top>
      <bottom style="thin">
        <color theme="9"/>
      </bottom>
      <diagonal/>
    </border>
    <border>
      <left style="thin">
        <color theme="9"/>
      </left>
      <right style="thin">
        <color theme="9"/>
      </right>
      <top style="thin">
        <color indexed="64"/>
      </top>
      <bottom style="thin">
        <color theme="9"/>
      </bottom>
      <diagonal/>
    </border>
    <border>
      <left style="thin">
        <color theme="9"/>
      </left>
      <right style="medium">
        <color auto="1"/>
      </right>
      <top style="thin">
        <color indexed="64"/>
      </top>
      <bottom style="thin">
        <color theme="9"/>
      </bottom>
      <diagonal/>
    </border>
    <border>
      <left style="thin">
        <color theme="9" tint="0.39994506668294322"/>
      </left>
      <right style="medium">
        <color auto="1"/>
      </right>
      <top style="thin">
        <color auto="1"/>
      </top>
      <bottom style="thin">
        <color auto="1"/>
      </bottom>
      <diagonal/>
    </border>
    <border>
      <left style="medium">
        <color auto="1"/>
      </left>
      <right style="thin">
        <color theme="9"/>
      </right>
      <top style="thin">
        <color auto="1"/>
      </top>
      <bottom style="medium">
        <color auto="1"/>
      </bottom>
      <diagonal/>
    </border>
    <border>
      <left style="thin">
        <color theme="9"/>
      </left>
      <right style="thin">
        <color theme="9"/>
      </right>
      <top style="thin">
        <color auto="1"/>
      </top>
      <bottom style="medium">
        <color auto="1"/>
      </bottom>
      <diagonal/>
    </border>
    <border>
      <left style="thin">
        <color theme="9" tint="0.39994506668294322"/>
      </left>
      <right style="medium">
        <color auto="1"/>
      </right>
      <top style="thin">
        <color auto="1"/>
      </top>
      <bottom style="medium">
        <color auto="1"/>
      </bottom>
      <diagonal/>
    </border>
    <border>
      <left/>
      <right style="thin">
        <color auto="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thin">
        <color rgb="FFF79646"/>
      </right>
      <top/>
      <bottom style="thin">
        <color rgb="FFF79646"/>
      </bottom>
      <diagonal/>
    </border>
    <border>
      <left style="medium">
        <color auto="1"/>
      </left>
      <right style="thin">
        <color rgb="FFF79646"/>
      </right>
      <top/>
      <bottom style="thin">
        <color indexed="64"/>
      </bottom>
      <diagonal/>
    </border>
    <border>
      <left style="medium">
        <color auto="1"/>
      </left>
      <right style="thin">
        <color rgb="FFF79646"/>
      </right>
      <top/>
      <bottom/>
      <diagonal/>
    </border>
    <border>
      <left style="medium">
        <color auto="1"/>
      </left>
      <right style="thin">
        <color rgb="FFF79646"/>
      </right>
      <top style="medium">
        <color auto="1"/>
      </top>
      <bottom style="thin">
        <color rgb="FFF79646"/>
      </bottom>
      <diagonal/>
    </border>
    <border>
      <left style="medium">
        <color auto="1"/>
      </left>
      <right style="medium">
        <color indexed="64"/>
      </right>
      <top/>
      <bottom style="thin">
        <color theme="9"/>
      </bottom>
      <diagonal/>
    </border>
  </borders>
  <cellStyleXfs count="4">
    <xf numFmtId="0" fontId="0" fillId="0" borderId="0"/>
    <xf numFmtId="0" fontId="7" fillId="0" borderId="0"/>
    <xf numFmtId="43" fontId="4" fillId="0" borderId="0" applyFont="0" applyFill="0" applyBorder="0" applyAlignment="0" applyProtection="0"/>
    <xf numFmtId="9" fontId="4" fillId="0" borderId="0" applyFont="0" applyFill="0" applyBorder="0" applyAlignment="0" applyProtection="0"/>
  </cellStyleXfs>
  <cellXfs count="455">
    <xf numFmtId="0" fontId="0" fillId="0" borderId="0" xfId="0"/>
    <xf numFmtId="0" fontId="1" fillId="2" borderId="0" xfId="0" applyFont="1" applyFill="1" applyAlignment="1">
      <alignment horizontal="center"/>
    </xf>
    <xf numFmtId="0" fontId="3" fillId="0" borderId="0" xfId="0" applyFont="1" applyAlignment="1">
      <alignment wrapText="1"/>
    </xf>
    <xf numFmtId="0" fontId="3" fillId="0" borderId="2" xfId="0" applyFont="1" applyBorder="1" applyAlignment="1">
      <alignment wrapText="1"/>
    </xf>
    <xf numFmtId="0" fontId="3" fillId="0" borderId="2" xfId="0" applyFont="1" applyBorder="1"/>
    <xf numFmtId="0" fontId="0" fillId="0" borderId="3" xfId="0" applyBorder="1"/>
    <xf numFmtId="0" fontId="2" fillId="3" borderId="1" xfId="0" applyFont="1" applyFill="1" applyBorder="1"/>
    <xf numFmtId="0" fontId="3" fillId="0" borderId="3" xfId="0" applyFont="1" applyBorder="1" applyAlignment="1">
      <alignment wrapText="1"/>
    </xf>
    <xf numFmtId="0" fontId="0" fillId="0" borderId="0" xfId="0" applyBorder="1"/>
    <xf numFmtId="0" fontId="6" fillId="0" borderId="0" xfId="0" applyFont="1" applyFill="1"/>
    <xf numFmtId="0" fontId="0" fillId="0" borderId="16" xfId="0" applyBorder="1"/>
    <xf numFmtId="0" fontId="11" fillId="0" borderId="0" xfId="0" applyFont="1" applyAlignment="1">
      <alignment wrapText="1"/>
    </xf>
    <xf numFmtId="0" fontId="12" fillId="0" borderId="19" xfId="0" applyFont="1" applyBorder="1"/>
    <xf numFmtId="0" fontId="0" fillId="0" borderId="0" xfId="0" applyFill="1" applyBorder="1" applyAlignment="1">
      <alignment horizontal="center" vertical="center"/>
    </xf>
    <xf numFmtId="0" fontId="0" fillId="8" borderId="0" xfId="0" applyFill="1"/>
    <xf numFmtId="0" fontId="0" fillId="0" borderId="23" xfId="0" applyBorder="1" applyAlignment="1">
      <alignment horizontal="center" vertical="center" wrapText="1"/>
    </xf>
    <xf numFmtId="0" fontId="0" fillId="0" borderId="24" xfId="0" applyBorder="1" applyAlignment="1">
      <alignment horizontal="center" vertical="center"/>
    </xf>
    <xf numFmtId="0" fontId="0" fillId="0" borderId="26" xfId="0" applyBorder="1" applyAlignment="1">
      <alignment horizontal="center" vertical="center" wrapText="1"/>
    </xf>
    <xf numFmtId="0" fontId="0" fillId="0" borderId="23" xfId="0" applyBorder="1" applyAlignment="1">
      <alignment horizontal="center" vertical="center"/>
    </xf>
    <xf numFmtId="0" fontId="14" fillId="0" borderId="1" xfId="0" applyFont="1" applyFill="1" applyBorder="1" applyAlignment="1">
      <alignment horizontal="center" vertical="center" wrapText="1"/>
    </xf>
    <xf numFmtId="0" fontId="0" fillId="9" borderId="11" xfId="0" applyFill="1" applyBorder="1"/>
    <xf numFmtId="0" fontId="0" fillId="9" borderId="10" xfId="0" applyFill="1" applyBorder="1"/>
    <xf numFmtId="0" fontId="0" fillId="9" borderId="9" xfId="0" applyFill="1" applyBorder="1"/>
    <xf numFmtId="0" fontId="0" fillId="0" borderId="15" xfId="0" applyBorder="1" applyAlignment="1">
      <alignment horizontal="center" vertical="center" wrapText="1"/>
    </xf>
    <xf numFmtId="0" fontId="0" fillId="0" borderId="28" xfId="0" applyFill="1" applyBorder="1"/>
    <xf numFmtId="0" fontId="0" fillId="0" borderId="52" xfId="0" applyFill="1" applyBorder="1"/>
    <xf numFmtId="0" fontId="0" fillId="0" borderId="29" xfId="0" applyFill="1" applyBorder="1"/>
    <xf numFmtId="0" fontId="0" fillId="0" borderId="5" xfId="0" applyFill="1" applyBorder="1"/>
    <xf numFmtId="2" fontId="5" fillId="0" borderId="0" xfId="0" applyNumberFormat="1" applyFont="1" applyFill="1" applyBorder="1" applyAlignment="1">
      <alignment horizontal="center"/>
    </xf>
    <xf numFmtId="0" fontId="13" fillId="0" borderId="0" xfId="0" applyFont="1" applyFill="1"/>
    <xf numFmtId="0" fontId="0" fillId="12" borderId="0" xfId="0" applyFill="1"/>
    <xf numFmtId="0" fontId="0" fillId="0" borderId="57" xfId="0" applyFill="1" applyBorder="1"/>
    <xf numFmtId="0" fontId="0" fillId="0" borderId="58" xfId="0" applyFill="1" applyBorder="1"/>
    <xf numFmtId="0" fontId="0" fillId="0" borderId="1" xfId="0" applyBorder="1"/>
    <xf numFmtId="0" fontId="0" fillId="0" borderId="1" xfId="0" applyFill="1" applyBorder="1"/>
    <xf numFmtId="0" fontId="0" fillId="0" borderId="14" xfId="0" applyBorder="1"/>
    <xf numFmtId="0" fontId="0" fillId="0" borderId="13" xfId="0" applyBorder="1"/>
    <xf numFmtId="0" fontId="0" fillId="0" borderId="12" xfId="0" applyBorder="1"/>
    <xf numFmtId="0" fontId="5" fillId="12" borderId="1" xfId="0" applyFont="1" applyFill="1" applyBorder="1"/>
    <xf numFmtId="0" fontId="0" fillId="0" borderId="13" xfId="0" applyBorder="1" applyAlignment="1">
      <alignment horizontal="right"/>
    </xf>
    <xf numFmtId="0" fontId="11" fillId="0" borderId="0" xfId="0" applyFont="1" applyFill="1" applyBorder="1" applyAlignment="1">
      <alignment wrapText="1"/>
    </xf>
    <xf numFmtId="0" fontId="0" fillId="0" borderId="20" xfId="0" applyFont="1" applyFill="1" applyBorder="1"/>
    <xf numFmtId="0" fontId="0" fillId="0" borderId="68" xfId="0" applyBorder="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57" xfId="0" applyFont="1" applyFill="1" applyBorder="1"/>
    <xf numFmtId="0" fontId="5" fillId="0" borderId="58" xfId="0" applyFont="1" applyFill="1" applyBorder="1"/>
    <xf numFmtId="0" fontId="5" fillId="0" borderId="64" xfId="0" applyFont="1" applyFill="1" applyBorder="1"/>
    <xf numFmtId="0" fontId="13" fillId="13" borderId="14" xfId="0" applyFont="1" applyFill="1" applyBorder="1" applyAlignment="1">
      <alignment horizontal="center" wrapText="1"/>
    </xf>
    <xf numFmtId="0" fontId="0" fillId="11" borderId="5" xfId="0" applyFill="1" applyBorder="1"/>
    <xf numFmtId="0" fontId="0" fillId="0" borderId="0" xfId="0"/>
    <xf numFmtId="0" fontId="0" fillId="0" borderId="0" xfId="0" applyFill="1"/>
    <xf numFmtId="0" fontId="0" fillId="0" borderId="0" xfId="0" applyFill="1" applyAlignment="1"/>
    <xf numFmtId="0" fontId="11" fillId="0" borderId="0" xfId="0" applyFont="1" applyFill="1" applyAlignment="1">
      <alignment wrapText="1"/>
    </xf>
    <xf numFmtId="0" fontId="0" fillId="0" borderId="0" xfId="0" applyFill="1" applyAlignment="1">
      <alignment wrapText="1"/>
    </xf>
    <xf numFmtId="0" fontId="0" fillId="0" borderId="0" xfId="0" applyFill="1" applyBorder="1"/>
    <xf numFmtId="0" fontId="5" fillId="0" borderId="0" xfId="0" applyFont="1"/>
    <xf numFmtId="0" fontId="0" fillId="0" borderId="0" xfId="0" applyFont="1"/>
    <xf numFmtId="0" fontId="0" fillId="0" borderId="51" xfId="0" applyBorder="1"/>
    <xf numFmtId="0" fontId="0" fillId="0" borderId="57" xfId="0" applyBorder="1"/>
    <xf numFmtId="0" fontId="0" fillId="0" borderId="28" xfId="0" applyFill="1" applyBorder="1" applyAlignment="1">
      <alignment wrapText="1"/>
    </xf>
    <xf numFmtId="0" fontId="3" fillId="0" borderId="52" xfId="0" applyFont="1" applyFill="1" applyBorder="1" applyAlignment="1">
      <alignment wrapText="1"/>
    </xf>
    <xf numFmtId="0" fontId="0" fillId="0" borderId="52" xfId="0" applyFill="1" applyBorder="1" applyAlignment="1">
      <alignment wrapText="1"/>
    </xf>
    <xf numFmtId="0" fontId="0" fillId="0" borderId="72" xfId="0" applyFill="1" applyBorder="1" applyAlignment="1">
      <alignment wrapText="1"/>
    </xf>
    <xf numFmtId="0" fontId="0" fillId="0" borderId="28" xfId="0" applyBorder="1" applyAlignment="1">
      <alignment wrapText="1"/>
    </xf>
    <xf numFmtId="0" fontId="0" fillId="0" borderId="29" xfId="0" applyFill="1" applyBorder="1" applyAlignment="1">
      <alignment wrapText="1"/>
    </xf>
    <xf numFmtId="0" fontId="0" fillId="0" borderId="0" xfId="0" applyAlignment="1">
      <alignment wrapText="1"/>
    </xf>
    <xf numFmtId="0" fontId="0" fillId="0" borderId="0" xfId="0" applyFont="1" applyFill="1" applyBorder="1"/>
    <xf numFmtId="0" fontId="0" fillId="0" borderId="0" xfId="0" applyFont="1" applyFill="1"/>
    <xf numFmtId="0" fontId="0" fillId="0" borderId="0" xfId="0" applyFont="1" applyFill="1" applyAlignment="1"/>
    <xf numFmtId="0" fontId="0" fillId="0" borderId="0" xfId="0" applyFont="1" applyFill="1" applyAlignment="1">
      <alignment wrapText="1"/>
    </xf>
    <xf numFmtId="0" fontId="0" fillId="0" borderId="0" xfId="0" applyFont="1" applyFill="1" applyAlignment="1">
      <alignment horizontal="left"/>
    </xf>
    <xf numFmtId="0" fontId="0" fillId="5" borderId="50" xfId="0" applyFont="1" applyFill="1" applyBorder="1"/>
    <xf numFmtId="0" fontId="0" fillId="9" borderId="17" xfId="0" applyFill="1" applyBorder="1" applyAlignment="1">
      <alignment wrapText="1"/>
    </xf>
    <xf numFmtId="0" fontId="0" fillId="0" borderId="21" xfId="0" applyFont="1" applyBorder="1" applyAlignment="1">
      <alignment horizontal="center" vertical="center" wrapText="1"/>
    </xf>
    <xf numFmtId="0" fontId="0" fillId="0" borderId="22" xfId="0" applyFont="1" applyBorder="1" applyAlignment="1">
      <alignment horizontal="center" vertical="center" wrapText="1"/>
    </xf>
    <xf numFmtId="0" fontId="0" fillId="5" borderId="30" xfId="0" applyFont="1" applyFill="1" applyBorder="1"/>
    <xf numFmtId="0" fontId="0" fillId="5" borderId="31" xfId="0" applyFont="1" applyFill="1" applyBorder="1"/>
    <xf numFmtId="0" fontId="0" fillId="5" borderId="32" xfId="0" applyFont="1" applyFill="1" applyBorder="1"/>
    <xf numFmtId="0" fontId="0" fillId="5" borderId="35" xfId="0" applyFont="1" applyFill="1" applyBorder="1"/>
    <xf numFmtId="0" fontId="0" fillId="5" borderId="36" xfId="0" applyFont="1" applyFill="1" applyBorder="1"/>
    <xf numFmtId="0" fontId="0" fillId="5" borderId="37" xfId="0" applyFont="1" applyFill="1" applyBorder="1"/>
    <xf numFmtId="0" fontId="0" fillId="5" borderId="73" xfId="0" applyFont="1" applyFill="1" applyBorder="1"/>
    <xf numFmtId="0" fontId="0" fillId="5" borderId="82" xfId="0" applyFont="1" applyFill="1" applyBorder="1"/>
    <xf numFmtId="0" fontId="0" fillId="5" borderId="74" xfId="0" applyFont="1" applyFill="1" applyBorder="1"/>
    <xf numFmtId="0" fontId="0" fillId="5" borderId="75" xfId="0" applyFont="1" applyFill="1" applyBorder="1"/>
    <xf numFmtId="0" fontId="0" fillId="5" borderId="49" xfId="0" applyFont="1" applyFill="1" applyBorder="1"/>
    <xf numFmtId="0" fontId="0" fillId="5" borderId="69" xfId="0" applyFont="1" applyFill="1" applyBorder="1"/>
    <xf numFmtId="0" fontId="0" fillId="5" borderId="63" xfId="0" applyFont="1" applyFill="1" applyBorder="1"/>
    <xf numFmtId="0" fontId="0" fillId="5" borderId="60" xfId="0" applyFont="1" applyFill="1" applyBorder="1"/>
    <xf numFmtId="0" fontId="0" fillId="5" borderId="41" xfId="0" applyFont="1" applyFill="1" applyBorder="1"/>
    <xf numFmtId="0" fontId="0" fillId="5" borderId="59" xfId="0" applyFont="1" applyFill="1" applyBorder="1"/>
    <xf numFmtId="0" fontId="0" fillId="5" borderId="83" xfId="0" applyFont="1" applyFill="1" applyBorder="1"/>
    <xf numFmtId="0" fontId="0" fillId="5" borderId="47" xfId="0" applyFont="1" applyFill="1" applyBorder="1"/>
    <xf numFmtId="0" fontId="0" fillId="5" borderId="84" xfId="0" applyFont="1" applyFill="1" applyBorder="1"/>
    <xf numFmtId="0" fontId="0" fillId="5" borderId="79" xfId="0" applyFont="1" applyFill="1" applyBorder="1"/>
    <xf numFmtId="0" fontId="0" fillId="5" borderId="80" xfId="0" applyFont="1" applyFill="1" applyBorder="1"/>
    <xf numFmtId="0" fontId="0" fillId="5" borderId="81" xfId="0" applyFont="1" applyFill="1" applyBorder="1"/>
    <xf numFmtId="0" fontId="0" fillId="5" borderId="53" xfId="0" applyFont="1" applyFill="1" applyBorder="1"/>
    <xf numFmtId="0" fontId="0" fillId="5" borderId="39" xfId="0" applyFont="1" applyFill="1" applyBorder="1"/>
    <xf numFmtId="0" fontId="0" fillId="5" borderId="55" xfId="0" applyFont="1" applyFill="1" applyBorder="1"/>
    <xf numFmtId="0" fontId="0" fillId="5" borderId="48" xfId="0" applyFont="1" applyFill="1" applyBorder="1"/>
    <xf numFmtId="0" fontId="0" fillId="5" borderId="21" xfId="0" applyFont="1" applyFill="1" applyBorder="1"/>
    <xf numFmtId="0" fontId="0" fillId="5" borderId="76" xfId="0" applyFont="1" applyFill="1" applyBorder="1"/>
    <xf numFmtId="0" fontId="0" fillId="5" borderId="77" xfId="0" applyFont="1" applyFill="1" applyBorder="1"/>
    <xf numFmtId="0" fontId="0" fillId="5" borderId="78" xfId="0" applyFont="1" applyFill="1" applyBorder="1"/>
    <xf numFmtId="0" fontId="0" fillId="5" borderId="70" xfId="0" applyFont="1" applyFill="1" applyBorder="1"/>
    <xf numFmtId="0" fontId="0" fillId="5" borderId="23" xfId="0" applyFont="1" applyFill="1" applyBorder="1"/>
    <xf numFmtId="0" fontId="0" fillId="5" borderId="24" xfId="0" applyFont="1" applyFill="1" applyBorder="1"/>
    <xf numFmtId="0" fontId="0" fillId="5" borderId="25" xfId="0" applyFont="1" applyFill="1" applyBorder="1"/>
    <xf numFmtId="0" fontId="0" fillId="5" borderId="85" xfId="0" applyFont="1" applyFill="1" applyBorder="1"/>
    <xf numFmtId="0" fontId="0" fillId="5" borderId="86" xfId="0" applyFont="1" applyFill="1" applyBorder="1"/>
    <xf numFmtId="0" fontId="0" fillId="5" borderId="87" xfId="0" applyFont="1" applyFill="1" applyBorder="1"/>
    <xf numFmtId="0" fontId="0" fillId="5" borderId="62" xfId="0" applyFont="1" applyFill="1" applyBorder="1"/>
    <xf numFmtId="0" fontId="0" fillId="5" borderId="42" xfId="0" applyFont="1" applyFill="1" applyBorder="1"/>
    <xf numFmtId="0" fontId="0" fillId="5" borderId="44" xfId="0" applyFont="1" applyFill="1" applyBorder="1"/>
    <xf numFmtId="0" fontId="17" fillId="5" borderId="36" xfId="0" applyFont="1" applyFill="1" applyBorder="1"/>
    <xf numFmtId="0" fontId="17" fillId="5" borderId="36" xfId="0" applyFont="1" applyFill="1" applyBorder="1" applyAlignment="1">
      <alignment vertical="center" wrapText="1"/>
    </xf>
    <xf numFmtId="0" fontId="17" fillId="5" borderId="43" xfId="0" applyFont="1" applyFill="1" applyBorder="1"/>
    <xf numFmtId="0" fontId="0" fillId="5" borderId="91" xfId="0" applyFont="1" applyFill="1" applyBorder="1"/>
    <xf numFmtId="0" fontId="17" fillId="5" borderId="31" xfId="0" applyFont="1" applyFill="1" applyBorder="1" applyAlignment="1">
      <alignment vertical="center" wrapText="1"/>
    </xf>
    <xf numFmtId="0" fontId="2" fillId="0" borderId="0" xfId="0" applyFont="1"/>
    <xf numFmtId="0" fontId="5" fillId="12" borderId="0" xfId="0" applyFont="1" applyFill="1"/>
    <xf numFmtId="0" fontId="5" fillId="0" borderId="5" xfId="0" applyFont="1" applyFill="1" applyBorder="1"/>
    <xf numFmtId="0" fontId="0" fillId="0" borderId="5" xfId="0" applyBorder="1"/>
    <xf numFmtId="0" fontId="5" fillId="0" borderId="5" xfId="0" applyFont="1" applyBorder="1"/>
    <xf numFmtId="0" fontId="3" fillId="0" borderId="5" xfId="0" applyFont="1" applyBorder="1"/>
    <xf numFmtId="0" fontId="0" fillId="4" borderId="13" xfId="0" applyFill="1" applyBorder="1"/>
    <xf numFmtId="0" fontId="0" fillId="0" borderId="0" xfId="0" applyBorder="1" applyAlignment="1"/>
    <xf numFmtId="0" fontId="0" fillId="0" borderId="93" xfId="0" applyFill="1" applyBorder="1"/>
    <xf numFmtId="0" fontId="5" fillId="12" borderId="0" xfId="0" applyFont="1" applyFill="1" applyBorder="1"/>
    <xf numFmtId="0" fontId="18" fillId="12" borderId="0" xfId="0" applyFont="1" applyFill="1" applyAlignment="1">
      <alignment wrapText="1"/>
    </xf>
    <xf numFmtId="0" fontId="5" fillId="12" borderId="0" xfId="0" applyFont="1" applyFill="1" applyAlignment="1"/>
    <xf numFmtId="0" fontId="5" fillId="12" borderId="0" xfId="0" applyFont="1" applyFill="1" applyAlignment="1">
      <alignment wrapText="1"/>
    </xf>
    <xf numFmtId="0" fontId="10" fillId="0" borderId="0" xfId="0" applyFont="1" applyFill="1" applyBorder="1" applyAlignment="1">
      <alignment horizontal="center"/>
    </xf>
    <xf numFmtId="0" fontId="0" fillId="0" borderId="0" xfId="0" applyAlignment="1">
      <alignment horizontal="right"/>
    </xf>
    <xf numFmtId="0" fontId="0" fillId="15" borderId="0" xfId="0" applyFill="1" applyBorder="1" applyAlignment="1"/>
    <xf numFmtId="167" fontId="0" fillId="4" borderId="14" xfId="3" applyNumberFormat="1" applyFont="1" applyFill="1" applyBorder="1"/>
    <xf numFmtId="167" fontId="0" fillId="11" borderId="5" xfId="3" applyNumberFormat="1" applyFont="1" applyFill="1" applyBorder="1"/>
    <xf numFmtId="167" fontId="0" fillId="4" borderId="13" xfId="3" applyNumberFormat="1" applyFont="1" applyFill="1" applyBorder="1"/>
    <xf numFmtId="0" fontId="0" fillId="0" borderId="68" xfId="0" applyFill="1" applyBorder="1"/>
    <xf numFmtId="0" fontId="15" fillId="0" borderId="28" xfId="0" applyFont="1" applyFill="1" applyBorder="1"/>
    <xf numFmtId="0" fontId="15" fillId="0" borderId="52" xfId="0" applyFont="1" applyFill="1" applyBorder="1"/>
    <xf numFmtId="0" fontId="15" fillId="0" borderId="29" xfId="0" applyFont="1" applyFill="1" applyBorder="1"/>
    <xf numFmtId="0" fontId="15" fillId="0" borderId="0" xfId="0" applyFont="1" applyFill="1" applyBorder="1" applyAlignment="1">
      <alignment wrapText="1"/>
    </xf>
    <xf numFmtId="0" fontId="15" fillId="0" borderId="0" xfId="0" applyFont="1" applyFill="1" applyBorder="1"/>
    <xf numFmtId="0" fontId="15" fillId="0" borderId="14" xfId="0" applyFont="1" applyFill="1" applyBorder="1"/>
    <xf numFmtId="167" fontId="15" fillId="14" borderId="13" xfId="3" applyNumberFormat="1" applyFont="1" applyFill="1" applyBorder="1"/>
    <xf numFmtId="167" fontId="15" fillId="16" borderId="5" xfId="3" applyNumberFormat="1" applyFont="1" applyFill="1" applyBorder="1"/>
    <xf numFmtId="0" fontId="15" fillId="0" borderId="13" xfId="0" applyFont="1" applyFill="1" applyBorder="1" applyAlignment="1">
      <alignment horizontal="right"/>
    </xf>
    <xf numFmtId="0" fontId="15" fillId="0" borderId="12" xfId="0" applyFont="1" applyFill="1" applyBorder="1"/>
    <xf numFmtId="0" fontId="15" fillId="0" borderId="19" xfId="0" applyFont="1" applyFill="1" applyBorder="1" applyAlignment="1"/>
    <xf numFmtId="0" fontId="15" fillId="0" borderId="65" xfId="0" applyFont="1" applyFill="1" applyBorder="1" applyAlignment="1"/>
    <xf numFmtId="0" fontId="15" fillId="0" borderId="4" xfId="0" applyFont="1" applyFill="1" applyBorder="1" applyAlignment="1"/>
    <xf numFmtId="0" fontId="15" fillId="0" borderId="28" xfId="0" applyFont="1" applyFill="1" applyBorder="1" applyAlignment="1">
      <alignment wrapText="1"/>
    </xf>
    <xf numFmtId="0" fontId="20" fillId="0" borderId="52" xfId="0" applyFont="1" applyFill="1" applyBorder="1" applyAlignment="1">
      <alignment wrapText="1"/>
    </xf>
    <xf numFmtId="0" fontId="15" fillId="0" borderId="52" xfId="0" applyFont="1" applyFill="1" applyBorder="1" applyAlignment="1">
      <alignment wrapText="1"/>
    </xf>
    <xf numFmtId="0" fontId="15" fillId="0" borderId="72" xfId="0" applyFont="1" applyFill="1" applyBorder="1" applyAlignment="1">
      <alignment wrapText="1"/>
    </xf>
    <xf numFmtId="0" fontId="15" fillId="0" borderId="29" xfId="0" applyFont="1" applyFill="1" applyBorder="1" applyAlignment="1">
      <alignment wrapText="1"/>
    </xf>
    <xf numFmtId="0" fontId="15" fillId="0" borderId="13" xfId="0" applyFont="1" applyFill="1" applyBorder="1"/>
    <xf numFmtId="0" fontId="21" fillId="0" borderId="0" xfId="0" applyFont="1" applyFill="1" applyBorder="1" applyAlignment="1">
      <alignment wrapText="1"/>
    </xf>
    <xf numFmtId="9" fontId="0" fillId="11" borderId="5" xfId="3" applyFont="1" applyFill="1" applyBorder="1"/>
    <xf numFmtId="0" fontId="15" fillId="16" borderId="5" xfId="0" applyFont="1" applyFill="1" applyBorder="1"/>
    <xf numFmtId="0" fontId="3" fillId="0" borderId="0" xfId="0" applyFont="1"/>
    <xf numFmtId="0" fontId="9" fillId="0" borderId="0" xfId="0" applyFont="1" applyFill="1" applyBorder="1" applyAlignment="1">
      <alignment wrapText="1"/>
    </xf>
    <xf numFmtId="0" fontId="9" fillId="0" borderId="0" xfId="0" applyFont="1" applyFill="1" applyAlignment="1">
      <alignment wrapText="1"/>
    </xf>
    <xf numFmtId="0" fontId="9" fillId="0" borderId="0" xfId="0" applyFont="1" applyFill="1"/>
    <xf numFmtId="0" fontId="3" fillId="0" borderId="1" xfId="0" applyFont="1" applyBorder="1" applyAlignment="1">
      <alignment horizontal="center" vertical="center"/>
    </xf>
    <xf numFmtId="0" fontId="0" fillId="6" borderId="33" xfId="0" applyFont="1" applyFill="1" applyBorder="1" applyAlignment="1">
      <alignment horizontal="right"/>
    </xf>
    <xf numFmtId="166" fontId="0" fillId="6" borderId="35" xfId="0" applyNumberFormat="1" applyFont="1" applyFill="1" applyBorder="1" applyAlignment="1">
      <alignment horizontal="right"/>
    </xf>
    <xf numFmtId="167" fontId="0" fillId="6" borderId="37" xfId="3" applyNumberFormat="1" applyFont="1" applyFill="1" applyBorder="1" applyAlignment="1">
      <alignment horizontal="right"/>
    </xf>
    <xf numFmtId="0" fontId="0" fillId="6" borderId="38" xfId="0" applyFont="1" applyFill="1" applyBorder="1" applyAlignment="1">
      <alignment horizontal="right"/>
    </xf>
    <xf numFmtId="166" fontId="0" fillId="6" borderId="73" xfId="0" applyNumberFormat="1" applyFont="1" applyFill="1" applyBorder="1" applyAlignment="1">
      <alignment horizontal="right"/>
    </xf>
    <xf numFmtId="167" fontId="0" fillId="6" borderId="74" xfId="3" applyNumberFormat="1" applyFont="1" applyFill="1" applyBorder="1" applyAlignment="1">
      <alignment horizontal="right"/>
    </xf>
    <xf numFmtId="0" fontId="0" fillId="6" borderId="88" xfId="0" applyFont="1" applyFill="1" applyBorder="1" applyAlignment="1">
      <alignment horizontal="right"/>
    </xf>
    <xf numFmtId="166" fontId="0" fillId="6" borderId="41" xfId="0" applyNumberFormat="1" applyFont="1" applyFill="1" applyBorder="1" applyAlignment="1">
      <alignment horizontal="right"/>
    </xf>
    <xf numFmtId="0" fontId="0" fillId="6" borderId="61" xfId="0" applyFont="1" applyFill="1" applyBorder="1" applyAlignment="1">
      <alignment horizontal="right"/>
    </xf>
    <xf numFmtId="166" fontId="0" fillId="6" borderId="76" xfId="0" applyNumberFormat="1" applyFont="1" applyFill="1" applyBorder="1" applyAlignment="1">
      <alignment horizontal="right"/>
    </xf>
    <xf numFmtId="167" fontId="3" fillId="6" borderId="77" xfId="3" applyNumberFormat="1" applyFont="1" applyFill="1" applyBorder="1" applyAlignment="1">
      <alignment horizontal="right"/>
    </xf>
    <xf numFmtId="0" fontId="0" fillId="6" borderId="89" xfId="0" applyFont="1" applyFill="1" applyBorder="1" applyAlignment="1">
      <alignment horizontal="right"/>
    </xf>
    <xf numFmtId="166" fontId="0" fillId="6" borderId="50" xfId="0" applyNumberFormat="1" applyFont="1" applyFill="1" applyBorder="1" applyAlignment="1">
      <alignment horizontal="right"/>
    </xf>
    <xf numFmtId="167" fontId="3" fillId="6" borderId="55" xfId="3" applyNumberFormat="1" applyFont="1" applyFill="1" applyBorder="1" applyAlignment="1">
      <alignment horizontal="right"/>
    </xf>
    <xf numFmtId="0" fontId="0" fillId="6" borderId="56" xfId="0" applyFont="1" applyFill="1" applyBorder="1" applyAlignment="1">
      <alignment horizontal="right"/>
    </xf>
    <xf numFmtId="0" fontId="0" fillId="6" borderId="47" xfId="0" applyFont="1" applyFill="1" applyBorder="1" applyAlignment="1">
      <alignment horizontal="right"/>
    </xf>
    <xf numFmtId="167" fontId="0" fillId="6" borderId="40" xfId="3" applyNumberFormat="1" applyFont="1" applyFill="1" applyBorder="1" applyAlignment="1">
      <alignment horizontal="right"/>
    </xf>
    <xf numFmtId="0" fontId="0" fillId="6" borderId="64" xfId="0" applyFont="1" applyFill="1" applyBorder="1" applyAlignment="1">
      <alignment horizontal="right"/>
    </xf>
    <xf numFmtId="167" fontId="0" fillId="6" borderId="90" xfId="3" applyNumberFormat="1" applyFont="1" applyFill="1" applyBorder="1" applyAlignment="1">
      <alignment horizontal="right"/>
    </xf>
    <xf numFmtId="0" fontId="0" fillId="6" borderId="50" xfId="0" applyFont="1" applyFill="1" applyBorder="1" applyAlignment="1">
      <alignment horizontal="right"/>
    </xf>
    <xf numFmtId="0" fontId="0" fillId="5" borderId="22" xfId="0" applyFont="1" applyFill="1" applyBorder="1"/>
    <xf numFmtId="0" fontId="0" fillId="6" borderId="84" xfId="0" applyFont="1" applyFill="1" applyBorder="1" applyAlignment="1">
      <alignment horizontal="right"/>
    </xf>
    <xf numFmtId="0" fontId="0" fillId="5" borderId="98" xfId="0" applyFont="1" applyFill="1" applyBorder="1"/>
    <xf numFmtId="0" fontId="0" fillId="5" borderId="99" xfId="0" applyFont="1" applyFill="1" applyBorder="1"/>
    <xf numFmtId="0" fontId="0" fillId="5" borderId="100" xfId="0" applyFont="1" applyFill="1" applyBorder="1"/>
    <xf numFmtId="0" fontId="0" fillId="5" borderId="101" xfId="0" applyFont="1" applyFill="1" applyBorder="1"/>
    <xf numFmtId="0" fontId="0" fillId="6" borderId="49" xfId="0" applyFont="1" applyFill="1" applyBorder="1" applyAlignment="1">
      <alignment horizontal="right"/>
    </xf>
    <xf numFmtId="0" fontId="0" fillId="6" borderId="48" xfId="0" applyFont="1" applyFill="1" applyBorder="1" applyAlignment="1">
      <alignment horizontal="right"/>
    </xf>
    <xf numFmtId="167" fontId="0" fillId="6" borderId="21" xfId="3" applyNumberFormat="1" applyFont="1" applyFill="1" applyBorder="1" applyAlignment="1">
      <alignment horizontal="right"/>
    </xf>
    <xf numFmtId="0" fontId="0" fillId="6" borderId="76" xfId="0" applyFont="1" applyFill="1" applyBorder="1" applyAlignment="1">
      <alignment horizontal="right"/>
    </xf>
    <xf numFmtId="0" fontId="0" fillId="5" borderId="34" xfId="0" applyFont="1" applyFill="1" applyBorder="1"/>
    <xf numFmtId="0" fontId="0" fillId="6" borderId="35" xfId="0" applyFont="1" applyFill="1" applyBorder="1" applyAlignment="1">
      <alignment horizontal="right"/>
    </xf>
    <xf numFmtId="0" fontId="0" fillId="6" borderId="73" xfId="0" applyFont="1" applyFill="1" applyBorder="1" applyAlignment="1">
      <alignment horizontal="right"/>
    </xf>
    <xf numFmtId="0" fontId="0" fillId="6" borderId="41" xfId="0" applyFont="1" applyFill="1" applyBorder="1" applyAlignment="1">
      <alignment horizontal="right"/>
    </xf>
    <xf numFmtId="0" fontId="0" fillId="6" borderId="79" xfId="0" applyFont="1" applyFill="1" applyBorder="1" applyAlignment="1">
      <alignment horizontal="right"/>
    </xf>
    <xf numFmtId="167" fontId="3" fillId="6" borderId="80" xfId="3" applyNumberFormat="1" applyFont="1" applyFill="1" applyBorder="1" applyAlignment="1">
      <alignment horizontal="right"/>
    </xf>
    <xf numFmtId="0" fontId="0" fillId="6" borderId="102" xfId="0" applyFont="1" applyFill="1" applyBorder="1" applyAlignment="1">
      <alignment horizontal="right"/>
    </xf>
    <xf numFmtId="0" fontId="0" fillId="5" borderId="54" xfId="0" applyFont="1" applyFill="1" applyBorder="1"/>
    <xf numFmtId="0" fontId="0" fillId="6" borderId="103" xfId="0" applyFont="1" applyFill="1" applyBorder="1" applyAlignment="1">
      <alignment horizontal="right"/>
    </xf>
    <xf numFmtId="167" fontId="3" fillId="6" borderId="104" xfId="3" applyNumberFormat="1" applyFont="1" applyFill="1" applyBorder="1" applyAlignment="1">
      <alignment horizontal="right"/>
    </xf>
    <xf numFmtId="0" fontId="0" fillId="6" borderId="105" xfId="0" applyFont="1" applyFill="1" applyBorder="1" applyAlignment="1">
      <alignment horizontal="right"/>
    </xf>
    <xf numFmtId="167" fontId="0" fillId="6" borderId="60" xfId="3" applyNumberFormat="1" applyFont="1" applyFill="1" applyBorder="1" applyAlignment="1">
      <alignment horizontal="right"/>
    </xf>
    <xf numFmtId="166" fontId="0" fillId="6" borderId="49" xfId="0" applyNumberFormat="1" applyFont="1" applyFill="1" applyBorder="1" applyAlignment="1">
      <alignment horizontal="right"/>
    </xf>
    <xf numFmtId="167" fontId="3" fillId="6" borderId="63" xfId="3" applyNumberFormat="1" applyFont="1" applyFill="1" applyBorder="1" applyAlignment="1">
      <alignment horizontal="right"/>
    </xf>
    <xf numFmtId="0" fontId="0" fillId="6" borderId="71" xfId="0" applyFont="1" applyFill="1" applyBorder="1" applyAlignment="1">
      <alignment horizontal="right"/>
    </xf>
    <xf numFmtId="167" fontId="3" fillId="6" borderId="24" xfId="3" applyNumberFormat="1" applyFont="1" applyFill="1" applyBorder="1" applyAlignment="1">
      <alignment horizontal="right"/>
    </xf>
    <xf numFmtId="0" fontId="0" fillId="6" borderId="26" xfId="0" applyFont="1" applyFill="1" applyBorder="1" applyAlignment="1">
      <alignment horizontal="right"/>
    </xf>
    <xf numFmtId="167" fontId="3" fillId="6" borderId="86" xfId="3" applyNumberFormat="1" applyFont="1" applyFill="1" applyBorder="1" applyAlignment="1">
      <alignment horizontal="right"/>
    </xf>
    <xf numFmtId="0" fontId="0" fillId="6" borderId="92" xfId="0" applyFont="1" applyFill="1" applyBorder="1" applyAlignment="1">
      <alignment horizontal="right"/>
    </xf>
    <xf numFmtId="167" fontId="17" fillId="6" borderId="32" xfId="3" applyNumberFormat="1" applyFont="1" applyFill="1" applyBorder="1" applyAlignment="1">
      <alignment horizontal="right" vertical="center" wrapText="1"/>
    </xf>
    <xf numFmtId="167" fontId="17" fillId="6" borderId="31" xfId="3" applyNumberFormat="1" applyFont="1" applyFill="1" applyBorder="1" applyAlignment="1">
      <alignment horizontal="right" vertical="center" wrapText="1"/>
    </xf>
    <xf numFmtId="166" fontId="0" fillId="6" borderId="42" xfId="0" applyNumberFormat="1" applyFont="1" applyFill="1" applyBorder="1" applyAlignment="1">
      <alignment horizontal="right"/>
    </xf>
    <xf numFmtId="167" fontId="0" fillId="6" borderId="44" xfId="3" applyNumberFormat="1" applyFont="1" applyFill="1" applyBorder="1" applyAlignment="1">
      <alignment horizontal="right"/>
    </xf>
    <xf numFmtId="0" fontId="0" fillId="6" borderId="45" xfId="0" applyFont="1" applyFill="1" applyBorder="1" applyAlignment="1">
      <alignment horizontal="right"/>
    </xf>
    <xf numFmtId="0" fontId="0" fillId="0" borderId="0" xfId="0" applyFont="1" applyFill="1" applyBorder="1" applyAlignment="1">
      <alignment horizontal="center" wrapText="1"/>
    </xf>
    <xf numFmtId="0" fontId="0" fillId="0" borderId="0" xfId="0" applyFill="1" applyBorder="1" applyAlignment="1">
      <alignment vertical="center" wrapText="1"/>
    </xf>
    <xf numFmtId="0" fontId="0" fillId="0" borderId="0" xfId="0" applyFill="1" applyBorder="1" applyAlignment="1">
      <alignment horizontal="right" vertical="center" indent="2"/>
    </xf>
    <xf numFmtId="0" fontId="0" fillId="0" borderId="0" xfId="0" applyFill="1" applyBorder="1" applyAlignment="1">
      <alignment wrapText="1"/>
    </xf>
    <xf numFmtId="166" fontId="0" fillId="6" borderId="33" xfId="0" applyNumberFormat="1" applyFont="1" applyFill="1" applyBorder="1" applyAlignment="1">
      <alignment horizontal="right"/>
    </xf>
    <xf numFmtId="166" fontId="0" fillId="6" borderId="38" xfId="0" applyNumberFormat="1" applyFont="1" applyFill="1" applyBorder="1" applyAlignment="1">
      <alignment horizontal="right"/>
    </xf>
    <xf numFmtId="166" fontId="0" fillId="6" borderId="88" xfId="0" applyNumberFormat="1" applyFont="1" applyFill="1" applyBorder="1" applyAlignment="1">
      <alignment horizontal="right"/>
    </xf>
    <xf numFmtId="166" fontId="0" fillId="6" borderId="61" xfId="0" applyNumberFormat="1" applyFont="1" applyFill="1" applyBorder="1" applyAlignment="1">
      <alignment horizontal="right"/>
    </xf>
    <xf numFmtId="166" fontId="0" fillId="6" borderId="89" xfId="0" applyNumberFormat="1" applyFont="1" applyFill="1" applyBorder="1" applyAlignment="1">
      <alignment horizontal="right"/>
    </xf>
    <xf numFmtId="166" fontId="0" fillId="6" borderId="56" xfId="0" applyNumberFormat="1" applyFont="1" applyFill="1" applyBorder="1" applyAlignment="1">
      <alignment horizontal="right"/>
    </xf>
    <xf numFmtId="166" fontId="0" fillId="6" borderId="102" xfId="0" applyNumberFormat="1" applyFont="1" applyFill="1" applyBorder="1" applyAlignment="1">
      <alignment horizontal="right"/>
    </xf>
    <xf numFmtId="166" fontId="0" fillId="6" borderId="105" xfId="0" applyNumberFormat="1" applyFont="1" applyFill="1" applyBorder="1" applyAlignment="1">
      <alignment horizontal="right"/>
    </xf>
    <xf numFmtId="166" fontId="0" fillId="6" borderId="71" xfId="0" applyNumberFormat="1" applyFont="1" applyFill="1" applyBorder="1" applyAlignment="1">
      <alignment horizontal="right"/>
    </xf>
    <xf numFmtId="166" fontId="0" fillId="6" borderId="26" xfId="0" applyNumberFormat="1" applyFont="1" applyFill="1" applyBorder="1" applyAlignment="1">
      <alignment horizontal="right"/>
    </xf>
    <xf numFmtId="166" fontId="0" fillId="6" borderId="92" xfId="0" applyNumberFormat="1" applyFont="1" applyFill="1" applyBorder="1" applyAlignment="1">
      <alignment horizontal="right"/>
    </xf>
    <xf numFmtId="166" fontId="0" fillId="6" borderId="45" xfId="0" applyNumberFormat="1" applyFont="1" applyFill="1" applyBorder="1" applyAlignment="1">
      <alignment horizontal="right"/>
    </xf>
    <xf numFmtId="0" fontId="0" fillId="0" borderId="33" xfId="0" applyFont="1" applyFill="1" applyBorder="1" applyAlignment="1">
      <alignment horizontal="right"/>
    </xf>
    <xf numFmtId="0" fontId="0" fillId="0" borderId="38" xfId="0" applyFont="1" applyFill="1" applyBorder="1" applyAlignment="1">
      <alignment horizontal="right"/>
    </xf>
    <xf numFmtId="0" fontId="0" fillId="0" borderId="88" xfId="0" applyFont="1" applyFill="1" applyBorder="1" applyAlignment="1">
      <alignment horizontal="right"/>
    </xf>
    <xf numFmtId="0" fontId="0" fillId="0" borderId="61" xfId="0" applyFont="1" applyFill="1" applyBorder="1" applyAlignment="1">
      <alignment horizontal="right"/>
    </xf>
    <xf numFmtId="0" fontId="0" fillId="0" borderId="89" xfId="0" applyFont="1" applyFill="1" applyBorder="1" applyAlignment="1">
      <alignment horizontal="right"/>
    </xf>
    <xf numFmtId="0" fontId="0" fillId="0" borderId="56" xfId="0" applyFont="1" applyFill="1" applyBorder="1" applyAlignment="1">
      <alignment horizontal="right"/>
    </xf>
    <xf numFmtId="0" fontId="0" fillId="0" borderId="102" xfId="0" applyFont="1" applyFill="1" applyBorder="1" applyAlignment="1">
      <alignment horizontal="right"/>
    </xf>
    <xf numFmtId="0" fontId="0" fillId="0" borderId="105" xfId="0" applyFont="1" applyFill="1" applyBorder="1" applyAlignment="1">
      <alignment horizontal="right"/>
    </xf>
    <xf numFmtId="0" fontId="0" fillId="0" borderId="45" xfId="0" applyFont="1" applyFill="1" applyBorder="1" applyAlignment="1">
      <alignment horizontal="right"/>
    </xf>
    <xf numFmtId="0" fontId="0" fillId="0" borderId="0" xfId="0" applyFill="1" applyAlignment="1">
      <alignment horizontal="right"/>
    </xf>
    <xf numFmtId="0" fontId="0" fillId="0" borderId="0" xfId="0" applyFill="1" applyBorder="1" applyAlignment="1">
      <alignment horizontal="right"/>
    </xf>
    <xf numFmtId="0" fontId="0" fillId="0" borderId="29" xfId="0" applyFill="1" applyBorder="1" applyAlignment="1">
      <alignment horizontal="right"/>
    </xf>
    <xf numFmtId="0" fontId="0" fillId="11" borderId="5" xfId="0" applyFill="1" applyBorder="1" applyAlignment="1">
      <alignment horizontal="right"/>
    </xf>
    <xf numFmtId="0" fontId="0" fillId="15" borderId="0" xfId="0" applyFill="1" applyBorder="1" applyAlignment="1">
      <alignment horizontal="right"/>
    </xf>
    <xf numFmtId="167" fontId="0" fillId="11" borderId="5" xfId="3" applyNumberFormat="1" applyFont="1" applyFill="1" applyBorder="1" applyAlignment="1">
      <alignment horizontal="right"/>
    </xf>
    <xf numFmtId="0" fontId="15" fillId="0" borderId="65" xfId="0" applyFont="1" applyFill="1" applyBorder="1" applyAlignment="1">
      <alignment horizontal="right"/>
    </xf>
    <xf numFmtId="0" fontId="15" fillId="0" borderId="52" xfId="0" applyFont="1" applyFill="1" applyBorder="1" applyAlignment="1">
      <alignment horizontal="right" wrapText="1"/>
    </xf>
    <xf numFmtId="167" fontId="15" fillId="14" borderId="13" xfId="3" applyNumberFormat="1" applyFont="1" applyFill="1" applyBorder="1" applyAlignment="1">
      <alignment horizontal="right"/>
    </xf>
    <xf numFmtId="167" fontId="15" fillId="16" borderId="5" xfId="3" applyNumberFormat="1" applyFont="1" applyFill="1" applyBorder="1" applyAlignment="1">
      <alignment horizontal="right"/>
    </xf>
    <xf numFmtId="0" fontId="15" fillId="0" borderId="0" xfId="0" applyFont="1" applyFill="1" applyBorder="1" applyAlignment="1">
      <alignment horizontal="right"/>
    </xf>
    <xf numFmtId="0" fontId="0" fillId="0" borderId="0" xfId="0" applyFont="1" applyFill="1" applyAlignment="1">
      <alignment horizontal="right"/>
    </xf>
    <xf numFmtId="0" fontId="0" fillId="0" borderId="52" xfId="0" applyFill="1" applyBorder="1" applyAlignment="1">
      <alignment horizontal="right" wrapText="1"/>
    </xf>
    <xf numFmtId="0" fontId="5" fillId="12" borderId="0" xfId="0" applyFont="1" applyFill="1" applyAlignment="1">
      <alignment horizontal="right"/>
    </xf>
    <xf numFmtId="0" fontId="14" fillId="0" borderId="27" xfId="0" applyFont="1" applyBorder="1" applyAlignment="1">
      <alignment horizontal="right" vertical="center" wrapText="1"/>
    </xf>
    <xf numFmtId="165" fontId="0" fillId="0" borderId="62" xfId="0" applyNumberFormat="1" applyBorder="1" applyAlignment="1">
      <alignment horizontal="right"/>
    </xf>
    <xf numFmtId="0" fontId="0" fillId="0" borderId="0" xfId="0" applyBorder="1" applyAlignment="1">
      <alignment horizontal="right"/>
    </xf>
    <xf numFmtId="167" fontId="0" fillId="4" borderId="14" xfId="3" applyNumberFormat="1" applyFont="1" applyFill="1" applyBorder="1" applyAlignment="1">
      <alignment horizontal="right"/>
    </xf>
    <xf numFmtId="0" fontId="0" fillId="0" borderId="0" xfId="0" applyFill="1" applyAlignment="1">
      <alignment horizontal="right" wrapText="1"/>
    </xf>
    <xf numFmtId="0" fontId="15" fillId="0" borderId="29" xfId="0" applyFont="1" applyFill="1" applyBorder="1" applyAlignment="1">
      <alignment horizontal="right"/>
    </xf>
    <xf numFmtId="0" fontId="20" fillId="0" borderId="52" xfId="0" applyFont="1" applyFill="1" applyBorder="1" applyAlignment="1">
      <alignment horizontal="right" wrapText="1"/>
    </xf>
    <xf numFmtId="0" fontId="0" fillId="0" borderId="27" xfId="0" applyBorder="1" applyAlignment="1">
      <alignment horizontal="right" vertical="center"/>
    </xf>
    <xf numFmtId="165" fontId="0" fillId="0" borderId="78" xfId="0" applyNumberFormat="1" applyBorder="1" applyAlignment="1">
      <alignment horizontal="right"/>
    </xf>
    <xf numFmtId="2" fontId="19" fillId="7" borderId="1" xfId="0" applyNumberFormat="1" applyFont="1" applyFill="1" applyBorder="1"/>
    <xf numFmtId="0" fontId="0" fillId="9" borderId="15" xfId="0" applyFill="1" applyBorder="1" applyAlignment="1">
      <alignment wrapText="1"/>
    </xf>
    <xf numFmtId="0" fontId="23" fillId="0" borderId="0" xfId="0" applyFont="1"/>
    <xf numFmtId="166" fontId="0" fillId="0" borderId="0" xfId="0" applyNumberFormat="1" applyFill="1" applyBorder="1"/>
    <xf numFmtId="166" fontId="0" fillId="0" borderId="0" xfId="0" applyNumberFormat="1" applyFill="1" applyBorder="1" applyAlignment="1">
      <alignment horizontal="right"/>
    </xf>
    <xf numFmtId="0" fontId="3" fillId="0" borderId="20" xfId="0" applyFont="1" applyBorder="1" applyAlignment="1">
      <alignment wrapText="1"/>
    </xf>
    <xf numFmtId="0" fontId="12" fillId="17" borderId="19" xfId="0" applyFont="1" applyFill="1" applyBorder="1"/>
    <xf numFmtId="2" fontId="5" fillId="17" borderId="20" xfId="0" applyNumberFormat="1" applyFont="1" applyFill="1" applyBorder="1" applyAlignment="1">
      <alignment horizontal="center"/>
    </xf>
    <xf numFmtId="0" fontId="12" fillId="17" borderId="18" xfId="0" applyFont="1" applyFill="1" applyBorder="1"/>
    <xf numFmtId="2" fontId="5" fillId="17" borderId="1" xfId="0" applyNumberFormat="1" applyFont="1" applyFill="1" applyBorder="1" applyAlignment="1">
      <alignment horizontal="center"/>
    </xf>
    <xf numFmtId="0" fontId="0" fillId="18" borderId="5" xfId="0" applyFill="1" applyBorder="1"/>
    <xf numFmtId="0" fontId="0" fillId="0" borderId="20" xfId="0" applyBorder="1"/>
    <xf numFmtId="0" fontId="0" fillId="0" borderId="20" xfId="0" applyFill="1" applyBorder="1"/>
    <xf numFmtId="0" fontId="0" fillId="0" borderId="51" xfId="0" applyFill="1" applyBorder="1"/>
    <xf numFmtId="0" fontId="0" fillId="0" borderId="17" xfId="0" applyBorder="1" applyAlignment="1">
      <alignment horizontal="center" vertical="center" wrapText="1"/>
    </xf>
    <xf numFmtId="166" fontId="0" fillId="4" borderId="14" xfId="0" applyNumberFormat="1" applyFill="1" applyBorder="1"/>
    <xf numFmtId="0" fontId="0" fillId="4" borderId="12" xfId="0" applyFill="1" applyBorder="1"/>
    <xf numFmtId="0" fontId="0" fillId="0" borderId="29" xfId="0" applyFill="1" applyBorder="1" applyAlignment="1">
      <alignment horizontal="right" wrapText="1"/>
    </xf>
    <xf numFmtId="0" fontId="0" fillId="0" borderId="14" xfId="0" applyFill="1" applyBorder="1"/>
    <xf numFmtId="0" fontId="0" fillId="19" borderId="33" xfId="0" applyFont="1" applyFill="1" applyBorder="1" applyAlignment="1">
      <alignment horizontal="right"/>
    </xf>
    <xf numFmtId="0" fontId="0" fillId="19" borderId="38" xfId="0" applyFont="1" applyFill="1" applyBorder="1" applyAlignment="1">
      <alignment horizontal="right"/>
    </xf>
    <xf numFmtId="0" fontId="0" fillId="19" borderId="88" xfId="0" applyFont="1" applyFill="1" applyBorder="1" applyAlignment="1">
      <alignment horizontal="right"/>
    </xf>
    <xf numFmtId="165" fontId="0" fillId="19" borderId="61" xfId="0" applyNumberFormat="1" applyFont="1" applyFill="1" applyBorder="1" applyAlignment="1">
      <alignment horizontal="right"/>
    </xf>
    <xf numFmtId="165" fontId="0" fillId="19" borderId="38" xfId="0" applyNumberFormat="1" applyFont="1" applyFill="1" applyBorder="1" applyAlignment="1">
      <alignment horizontal="right"/>
    </xf>
    <xf numFmtId="165" fontId="0" fillId="19" borderId="88" xfId="0" applyNumberFormat="1" applyFont="1" applyFill="1" applyBorder="1" applyAlignment="1">
      <alignment horizontal="right"/>
    </xf>
    <xf numFmtId="0" fontId="0" fillId="19" borderId="61" xfId="0" applyFont="1" applyFill="1" applyBorder="1" applyAlignment="1">
      <alignment horizontal="right"/>
    </xf>
    <xf numFmtId="165" fontId="0" fillId="19" borderId="89" xfId="0" applyNumberFormat="1" applyFont="1" applyFill="1" applyBorder="1" applyAlignment="1">
      <alignment horizontal="right"/>
    </xf>
    <xf numFmtId="0" fontId="0" fillId="19" borderId="56" xfId="0" applyFont="1" applyFill="1" applyBorder="1" applyAlignment="1">
      <alignment horizontal="right"/>
    </xf>
    <xf numFmtId="165" fontId="0" fillId="19" borderId="33" xfId="0" applyNumberFormat="1" applyFont="1" applyFill="1" applyBorder="1" applyAlignment="1">
      <alignment horizontal="right"/>
    </xf>
    <xf numFmtId="0" fontId="0" fillId="19" borderId="89" xfId="0" applyFont="1" applyFill="1" applyBorder="1" applyAlignment="1">
      <alignment horizontal="right"/>
    </xf>
    <xf numFmtId="0" fontId="0" fillId="19" borderId="102" xfId="0" applyFont="1" applyFill="1" applyBorder="1" applyAlignment="1">
      <alignment horizontal="right"/>
    </xf>
    <xf numFmtId="0" fontId="0" fillId="19" borderId="105" xfId="0" applyFont="1" applyFill="1" applyBorder="1" applyAlignment="1">
      <alignment horizontal="right"/>
    </xf>
    <xf numFmtId="0" fontId="0" fillId="19" borderId="71" xfId="0" applyFont="1" applyFill="1" applyBorder="1" applyAlignment="1">
      <alignment horizontal="right"/>
    </xf>
    <xf numFmtId="0" fontId="0" fillId="19" borderId="26" xfId="0" applyFont="1" applyFill="1" applyBorder="1" applyAlignment="1">
      <alignment horizontal="right"/>
    </xf>
    <xf numFmtId="0" fontId="0" fillId="19" borderId="92" xfId="0" applyFont="1" applyFill="1" applyBorder="1" applyAlignment="1">
      <alignment horizontal="right"/>
    </xf>
    <xf numFmtId="166" fontId="0" fillId="19" borderId="46" xfId="0" applyNumberFormat="1" applyFont="1" applyFill="1" applyBorder="1" applyAlignment="1">
      <alignment horizontal="right"/>
    </xf>
    <xf numFmtId="167" fontId="0" fillId="19" borderId="59" xfId="3" applyNumberFormat="1" applyFont="1" applyFill="1" applyBorder="1" applyAlignment="1">
      <alignment horizontal="right"/>
    </xf>
    <xf numFmtId="167" fontId="3" fillId="19" borderId="36" xfId="3" applyNumberFormat="1" applyFont="1" applyFill="1" applyBorder="1" applyAlignment="1">
      <alignment horizontal="right"/>
    </xf>
    <xf numFmtId="167" fontId="3" fillId="19" borderId="82" xfId="3" applyNumberFormat="1" applyFont="1" applyFill="1" applyBorder="1" applyAlignment="1">
      <alignment horizontal="right"/>
    </xf>
    <xf numFmtId="167" fontId="0" fillId="19" borderId="77" xfId="3" applyNumberFormat="1" applyFont="1" applyFill="1" applyBorder="1" applyAlignment="1">
      <alignment horizontal="right"/>
    </xf>
    <xf numFmtId="167" fontId="0" fillId="19" borderId="55" xfId="3" applyNumberFormat="1" applyFont="1" applyFill="1" applyBorder="1" applyAlignment="1">
      <alignment horizontal="right"/>
    </xf>
    <xf numFmtId="0" fontId="0" fillId="19" borderId="30" xfId="0" applyFont="1" applyFill="1" applyBorder="1" applyAlignment="1">
      <alignment horizontal="right"/>
    </xf>
    <xf numFmtId="167" fontId="3" fillId="19" borderId="96" xfId="3" applyNumberFormat="1" applyFont="1" applyFill="1" applyBorder="1" applyAlignment="1">
      <alignment horizontal="right"/>
    </xf>
    <xf numFmtId="167" fontId="3" fillId="19" borderId="97" xfId="3" applyNumberFormat="1" applyFont="1" applyFill="1" applyBorder="1" applyAlignment="1">
      <alignment horizontal="right"/>
    </xf>
    <xf numFmtId="0" fontId="0" fillId="19" borderId="41" xfId="0" applyFont="1" applyFill="1" applyBorder="1" applyAlignment="1">
      <alignment horizontal="right"/>
    </xf>
    <xf numFmtId="167" fontId="3" fillId="19" borderId="69" xfId="3" applyNumberFormat="1" applyFont="1" applyFill="1" applyBorder="1" applyAlignment="1">
      <alignment horizontal="right"/>
    </xf>
    <xf numFmtId="167" fontId="3" fillId="19" borderId="22" xfId="3" applyNumberFormat="1" applyFont="1" applyFill="1" applyBorder="1" applyAlignment="1">
      <alignment horizontal="right"/>
    </xf>
    <xf numFmtId="167" fontId="3" fillId="19" borderId="91" xfId="3" applyNumberFormat="1" applyFont="1" applyFill="1" applyBorder="1" applyAlignment="1">
      <alignment horizontal="right"/>
    </xf>
    <xf numFmtId="167" fontId="0" fillId="19" borderId="80" xfId="3" applyNumberFormat="1" applyFont="1" applyFill="1" applyBorder="1" applyAlignment="1">
      <alignment horizontal="right"/>
    </xf>
    <xf numFmtId="167" fontId="0" fillId="19" borderId="104" xfId="3" applyNumberFormat="1" applyFont="1" applyFill="1" applyBorder="1" applyAlignment="1">
      <alignment horizontal="right"/>
    </xf>
    <xf numFmtId="167" fontId="0" fillId="19" borderId="63" xfId="3" applyNumberFormat="1" applyFont="1" applyFill="1" applyBorder="1" applyAlignment="1">
      <alignment horizontal="right"/>
    </xf>
    <xf numFmtId="0" fontId="0" fillId="19" borderId="23" xfId="0" applyFont="1" applyFill="1" applyBorder="1" applyAlignment="1">
      <alignment horizontal="right"/>
    </xf>
    <xf numFmtId="167" fontId="0" fillId="19" borderId="86" xfId="3" applyNumberFormat="1" applyFont="1" applyFill="1" applyBorder="1" applyAlignment="1">
      <alignment horizontal="right"/>
    </xf>
    <xf numFmtId="166" fontId="17" fillId="19" borderId="30" xfId="0" applyNumberFormat="1" applyFont="1" applyFill="1" applyBorder="1" applyAlignment="1">
      <alignment horizontal="right" vertical="center" wrapText="1"/>
    </xf>
    <xf numFmtId="0" fontId="0" fillId="0" borderId="94" xfId="0" applyBorder="1"/>
    <xf numFmtId="0" fontId="0" fillId="0" borderId="95" xfId="0" applyBorder="1"/>
    <xf numFmtId="0" fontId="0" fillId="0" borderId="6" xfId="0" applyBorder="1"/>
    <xf numFmtId="0" fontId="15" fillId="0" borderId="95" xfId="0" applyFont="1" applyFill="1" applyBorder="1"/>
    <xf numFmtId="0" fontId="15" fillId="0" borderId="6" xfId="0" applyFont="1" applyFill="1" applyBorder="1"/>
    <xf numFmtId="0" fontId="15" fillId="0" borderId="94" xfId="0" applyFont="1" applyFill="1" applyBorder="1"/>
    <xf numFmtId="0" fontId="15" fillId="0" borderId="95" xfId="0" applyFont="1" applyFill="1" applyBorder="1" applyAlignment="1">
      <alignment wrapText="1"/>
    </xf>
    <xf numFmtId="0" fontId="24" fillId="20" borderId="1" xfId="0" applyFont="1" applyFill="1" applyBorder="1" applyAlignment="1">
      <alignment wrapText="1"/>
    </xf>
    <xf numFmtId="0" fontId="15" fillId="0" borderId="28"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29" xfId="0" applyFont="1" applyFill="1" applyBorder="1" applyAlignment="1">
      <alignment horizontal="center" vertical="center" wrapText="1"/>
    </xf>
    <xf numFmtId="165" fontId="15" fillId="21" borderId="14" xfId="0" applyNumberFormat="1" applyFont="1" applyFill="1" applyBorder="1" applyAlignment="1">
      <alignment horizontal="right"/>
    </xf>
    <xf numFmtId="0" fontId="15" fillId="21" borderId="13" xfId="0" applyFont="1" applyFill="1" applyBorder="1" applyAlignment="1">
      <alignment horizontal="right"/>
    </xf>
    <xf numFmtId="165" fontId="15" fillId="21" borderId="114" xfId="0" applyNumberFormat="1" applyFont="1" applyFill="1" applyBorder="1" applyAlignment="1">
      <alignment horizontal="right"/>
    </xf>
    <xf numFmtId="165" fontId="15" fillId="21" borderId="115" xfId="0" applyNumberFormat="1" applyFont="1" applyFill="1" applyBorder="1" applyAlignment="1">
      <alignment horizontal="right"/>
    </xf>
    <xf numFmtId="165" fontId="15" fillId="21" borderId="116" xfId="0" applyNumberFormat="1" applyFont="1" applyFill="1" applyBorder="1" applyAlignment="1">
      <alignment horizontal="right"/>
    </xf>
    <xf numFmtId="0" fontId="15" fillId="21" borderId="14" xfId="0" applyFont="1" applyFill="1" applyBorder="1" applyAlignment="1">
      <alignment horizontal="right"/>
    </xf>
    <xf numFmtId="0" fontId="15" fillId="16" borderId="5" xfId="0" applyFont="1" applyFill="1" applyBorder="1" applyAlignment="1">
      <alignment horizontal="right"/>
    </xf>
    <xf numFmtId="165" fontId="15" fillId="21" borderId="13" xfId="0" applyNumberFormat="1" applyFont="1" applyFill="1" applyBorder="1" applyAlignment="1">
      <alignment horizontal="right"/>
    </xf>
    <xf numFmtId="165" fontId="15" fillId="21" borderId="117" xfId="0" applyNumberFormat="1" applyFont="1" applyFill="1" applyBorder="1" applyAlignment="1">
      <alignment horizontal="right"/>
    </xf>
    <xf numFmtId="2" fontId="15" fillId="21" borderId="13" xfId="0" applyNumberFormat="1" applyFont="1" applyFill="1" applyBorder="1" applyAlignment="1">
      <alignment horizontal="right"/>
    </xf>
    <xf numFmtId="0" fontId="15" fillId="0" borderId="0" xfId="0" applyFont="1" applyFill="1" applyBorder="1" applyAlignment="1"/>
    <xf numFmtId="0" fontId="24" fillId="20" borderId="1" xfId="0" applyFont="1" applyFill="1" applyBorder="1"/>
    <xf numFmtId="0" fontId="15" fillId="0" borderId="1" xfId="0" applyFont="1" applyFill="1" applyBorder="1" applyAlignment="1">
      <alignment horizontal="center" vertical="center" wrapText="1"/>
    </xf>
    <xf numFmtId="165" fontId="0" fillId="21" borderId="13" xfId="0" applyNumberFormat="1" applyFill="1" applyBorder="1" applyAlignment="1">
      <alignment horizontal="right"/>
    </xf>
    <xf numFmtId="165" fontId="0" fillId="21" borderId="41" xfId="0" applyNumberFormat="1" applyFill="1" applyBorder="1" applyAlignment="1">
      <alignment horizontal="right"/>
    </xf>
    <xf numFmtId="165" fontId="0" fillId="21" borderId="118" xfId="0" applyNumberFormat="1" applyFill="1" applyBorder="1" applyAlignment="1">
      <alignment horizontal="right"/>
    </xf>
    <xf numFmtId="0" fontId="15" fillId="16" borderId="11" xfId="0" applyFont="1" applyFill="1" applyBorder="1" applyAlignment="1">
      <alignment horizontal="right"/>
    </xf>
    <xf numFmtId="0" fontId="15" fillId="16" borderId="10" xfId="0" applyFont="1" applyFill="1" applyBorder="1" applyAlignment="1">
      <alignment horizontal="right"/>
    </xf>
    <xf numFmtId="165" fontId="0" fillId="21" borderId="12" xfId="0" applyNumberFormat="1" applyFill="1" applyBorder="1" applyAlignment="1">
      <alignment horizontal="right"/>
    </xf>
    <xf numFmtId="165" fontId="0" fillId="4" borderId="14" xfId="0" applyNumberFormat="1" applyFill="1" applyBorder="1"/>
    <xf numFmtId="165" fontId="0" fillId="4" borderId="13" xfId="0" applyNumberFormat="1" applyFill="1" applyBorder="1"/>
    <xf numFmtId="165" fontId="15" fillId="22" borderId="13" xfId="0" applyNumberFormat="1" applyFont="1" applyFill="1" applyBorder="1" applyAlignment="1">
      <alignment horizontal="right"/>
    </xf>
    <xf numFmtId="0" fontId="15" fillId="22" borderId="5" xfId="0" applyFont="1" applyFill="1" applyBorder="1" applyAlignment="1">
      <alignment horizontal="right"/>
    </xf>
    <xf numFmtId="0" fontId="0" fillId="0" borderId="11" xfId="0" applyBorder="1"/>
    <xf numFmtId="0" fontId="0" fillId="6" borderId="66" xfId="0" applyFill="1" applyBorder="1"/>
    <xf numFmtId="165" fontId="0" fillId="6" borderId="13" xfId="0" applyNumberFormat="1" applyFill="1" applyBorder="1"/>
    <xf numFmtId="0" fontId="0" fillId="6" borderId="5" xfId="0" applyFill="1" applyBorder="1"/>
    <xf numFmtId="0" fontId="0" fillId="12" borderId="0" xfId="0" applyFill="1" applyBorder="1"/>
    <xf numFmtId="0" fontId="11" fillId="12" borderId="0" xfId="0" applyFont="1" applyFill="1" applyAlignment="1">
      <alignment wrapText="1"/>
    </xf>
    <xf numFmtId="0" fontId="0" fillId="12" borderId="0" xfId="0" applyFill="1" applyAlignment="1"/>
    <xf numFmtId="0" fontId="0" fillId="12" borderId="0" xfId="0" applyFill="1" applyAlignment="1">
      <alignment wrapText="1"/>
    </xf>
    <xf numFmtId="0" fontId="5" fillId="12" borderId="0" xfId="0" applyFont="1" applyFill="1" applyAlignment="1">
      <alignment horizontal="left"/>
    </xf>
    <xf numFmtId="0" fontId="25" fillId="0" borderId="0" xfId="0" applyFont="1" applyFill="1" applyBorder="1" applyAlignment="1">
      <alignment horizontal="left"/>
    </xf>
    <xf numFmtId="0" fontId="0" fillId="4" borderId="15" xfId="0" applyFill="1" applyBorder="1"/>
    <xf numFmtId="0" fontId="0" fillId="4" borderId="10" xfId="0" applyFill="1" applyBorder="1"/>
    <xf numFmtId="0" fontId="0" fillId="4" borderId="8" xfId="0" applyFill="1" applyBorder="1"/>
    <xf numFmtId="0" fontId="0" fillId="4" borderId="9" xfId="0" applyFill="1" applyBorder="1"/>
    <xf numFmtId="0" fontId="0" fillId="4" borderId="5" xfId="0" applyFill="1" applyBorder="1" applyAlignment="1">
      <alignment horizontal="center" wrapText="1"/>
    </xf>
    <xf numFmtId="0" fontId="0" fillId="0" borderId="108" xfId="0" applyBorder="1"/>
    <xf numFmtId="0" fontId="0" fillId="0" borderId="106" xfId="0" applyBorder="1"/>
    <xf numFmtId="0" fontId="15" fillId="0" borderId="106" xfId="0" applyFont="1" applyFill="1" applyBorder="1"/>
    <xf numFmtId="0" fontId="15" fillId="0" borderId="111" xfId="0" applyFont="1" applyFill="1" applyBorder="1"/>
    <xf numFmtId="0" fontId="0" fillId="0" borderId="107" xfId="0" applyBorder="1"/>
    <xf numFmtId="0" fontId="0" fillId="0" borderId="109" xfId="0" applyBorder="1"/>
    <xf numFmtId="0" fontId="15" fillId="0" borderId="109" xfId="0" applyFont="1" applyFill="1" applyBorder="1"/>
    <xf numFmtId="0" fontId="15" fillId="0" borderId="110" xfId="0" applyFont="1" applyFill="1" applyBorder="1"/>
    <xf numFmtId="0" fontId="0" fillId="4" borderId="15" xfId="0" applyFill="1" applyBorder="1" applyProtection="1">
      <protection locked="0"/>
    </xf>
    <xf numFmtId="0" fontId="0" fillId="4" borderId="10" xfId="0" applyFill="1" applyBorder="1" applyProtection="1">
      <protection locked="0"/>
    </xf>
    <xf numFmtId="0" fontId="0" fillId="4" borderId="8" xfId="0" applyFill="1" applyBorder="1" applyProtection="1">
      <protection locked="0"/>
    </xf>
    <xf numFmtId="0" fontId="0" fillId="4" borderId="9" xfId="0" applyFill="1" applyBorder="1" applyProtection="1">
      <protection locked="0"/>
    </xf>
    <xf numFmtId="166" fontId="0" fillId="4" borderId="14" xfId="0" applyNumberFormat="1" applyFill="1" applyBorder="1" applyProtection="1">
      <protection locked="0"/>
    </xf>
    <xf numFmtId="0" fontId="0" fillId="4" borderId="13" xfId="0" applyFill="1" applyBorder="1" applyProtection="1">
      <protection locked="0"/>
    </xf>
    <xf numFmtId="0" fontId="0" fillId="4" borderId="12" xfId="0" applyFill="1" applyBorder="1" applyProtection="1">
      <protection locked="0"/>
    </xf>
    <xf numFmtId="167" fontId="0" fillId="4" borderId="14" xfId="3" applyNumberFormat="1" applyFont="1" applyFill="1" applyBorder="1" applyProtection="1">
      <protection locked="0"/>
    </xf>
    <xf numFmtId="167" fontId="0" fillId="4" borderId="14" xfId="3" applyNumberFormat="1" applyFont="1" applyFill="1" applyBorder="1" applyAlignment="1" applyProtection="1">
      <alignment horizontal="right"/>
      <protection locked="0"/>
    </xf>
    <xf numFmtId="167" fontId="0" fillId="4" borderId="13" xfId="3" applyNumberFormat="1" applyFont="1" applyFill="1" applyBorder="1" applyProtection="1">
      <protection locked="0"/>
    </xf>
    <xf numFmtId="167" fontId="15" fillId="14" borderId="13" xfId="3" applyNumberFormat="1" applyFont="1" applyFill="1" applyBorder="1" applyProtection="1">
      <protection locked="0"/>
    </xf>
    <xf numFmtId="167" fontId="15" fillId="14" borderId="13" xfId="3" applyNumberFormat="1" applyFont="1" applyFill="1" applyBorder="1" applyAlignment="1" applyProtection="1">
      <alignment horizontal="right"/>
      <protection locked="0"/>
    </xf>
    <xf numFmtId="0" fontId="15" fillId="0" borderId="94" xfId="0" applyFont="1" applyFill="1" applyBorder="1" applyProtection="1">
      <protection locked="0"/>
    </xf>
    <xf numFmtId="0" fontId="15" fillId="0" borderId="95" xfId="0" applyFont="1" applyFill="1" applyBorder="1" applyProtection="1">
      <protection locked="0"/>
    </xf>
    <xf numFmtId="0" fontId="0" fillId="0" borderId="95" xfId="0" applyBorder="1" applyProtection="1">
      <protection locked="0"/>
    </xf>
    <xf numFmtId="0" fontId="15" fillId="0" borderId="95" xfId="0" applyFont="1" applyFill="1" applyBorder="1" applyAlignment="1" applyProtection="1">
      <alignment wrapText="1"/>
      <protection locked="0"/>
    </xf>
    <xf numFmtId="0" fontId="15" fillId="0" borderId="6" xfId="0" applyFont="1" applyFill="1" applyBorder="1" applyProtection="1">
      <protection locked="0"/>
    </xf>
    <xf numFmtId="0" fontId="0" fillId="0" borderId="94" xfId="0" applyBorder="1" applyProtection="1">
      <protection locked="0"/>
    </xf>
    <xf numFmtId="0" fontId="0" fillId="0" borderId="6" xfId="0" applyBorder="1" applyProtection="1">
      <protection locked="0"/>
    </xf>
    <xf numFmtId="165" fontId="0" fillId="4" borderId="14" xfId="0" applyNumberFormat="1" applyFill="1" applyBorder="1" applyProtection="1">
      <protection locked="0"/>
    </xf>
    <xf numFmtId="165" fontId="0" fillId="4" borderId="13" xfId="0" applyNumberFormat="1" applyFill="1" applyBorder="1" applyProtection="1">
      <protection locked="0"/>
    </xf>
    <xf numFmtId="0" fontId="5" fillId="12" borderId="0" xfId="0" applyFont="1" applyFill="1" applyAlignment="1">
      <alignment horizontal="left"/>
    </xf>
    <xf numFmtId="0" fontId="5" fillId="12" borderId="0" xfId="0" applyFont="1" applyFill="1" applyAlignment="1">
      <alignment horizontal="left"/>
    </xf>
    <xf numFmtId="0" fontId="0" fillId="10" borderId="0" xfId="0" applyFill="1" applyAlignment="1">
      <alignment horizontal="center"/>
    </xf>
    <xf numFmtId="0" fontId="0" fillId="0" borderId="19" xfId="0" applyFill="1" applyBorder="1" applyAlignment="1">
      <alignment horizontal="center"/>
    </xf>
    <xf numFmtId="0" fontId="0" fillId="0" borderId="65" xfId="0" applyFill="1" applyBorder="1" applyAlignment="1">
      <alignment horizontal="center"/>
    </xf>
    <xf numFmtId="0" fontId="0" fillId="0" borderId="4" xfId="0" applyFill="1" applyBorder="1" applyAlignment="1">
      <alignment horizontal="center"/>
    </xf>
    <xf numFmtId="0" fontId="0" fillId="0" borderId="16" xfId="0" applyFill="1" applyBorder="1" applyAlignment="1">
      <alignment horizontal="center"/>
    </xf>
    <xf numFmtId="0" fontId="0" fillId="0" borderId="7" xfId="0" applyFill="1" applyBorder="1" applyAlignment="1">
      <alignment horizontal="center"/>
    </xf>
    <xf numFmtId="0" fontId="0" fillId="0" borderId="67" xfId="0" applyFill="1" applyBorder="1" applyAlignment="1">
      <alignment horizontal="center"/>
    </xf>
    <xf numFmtId="0" fontId="0" fillId="0" borderId="94" xfId="0" applyFill="1" applyBorder="1" applyAlignment="1">
      <alignment horizontal="center" wrapText="1"/>
    </xf>
    <xf numFmtId="0" fontId="0" fillId="0" borderId="95" xfId="0" applyFill="1" applyBorder="1" applyAlignment="1">
      <alignment horizontal="center" wrapText="1"/>
    </xf>
    <xf numFmtId="0" fontId="0" fillId="0" borderId="6" xfId="0" applyFill="1" applyBorder="1" applyAlignment="1">
      <alignment horizontal="center" wrapText="1"/>
    </xf>
    <xf numFmtId="0" fontId="15" fillId="0" borderId="19" xfId="0" applyFont="1" applyFill="1" applyBorder="1" applyAlignment="1">
      <alignment horizontal="center"/>
    </xf>
    <xf numFmtId="0" fontId="15" fillId="0" borderId="65" xfId="0" applyFont="1" applyFill="1" applyBorder="1" applyAlignment="1">
      <alignment horizontal="center"/>
    </xf>
    <xf numFmtId="0" fontId="15" fillId="0" borderId="4" xfId="0" applyFont="1" applyFill="1" applyBorder="1" applyAlignment="1">
      <alignment horizontal="center"/>
    </xf>
    <xf numFmtId="0" fontId="0" fillId="0" borderId="109" xfId="0" applyFill="1" applyBorder="1" applyAlignment="1">
      <alignment horizontal="center"/>
    </xf>
    <xf numFmtId="0" fontId="0" fillId="0" borderId="106" xfId="0" applyFill="1" applyBorder="1" applyAlignment="1">
      <alignment horizontal="center"/>
    </xf>
    <xf numFmtId="0" fontId="0" fillId="0" borderId="112" xfId="0" applyFill="1" applyBorder="1" applyAlignment="1">
      <alignment horizontal="center"/>
    </xf>
    <xf numFmtId="0" fontId="0" fillId="0" borderId="113" xfId="0" applyFill="1" applyBorder="1" applyAlignment="1">
      <alignment horizontal="center"/>
    </xf>
    <xf numFmtId="0" fontId="0" fillId="0" borderId="109" xfId="0" applyBorder="1" applyAlignment="1">
      <alignment horizontal="center"/>
    </xf>
    <xf numFmtId="0" fontId="0" fillId="0" borderId="106" xfId="0" applyBorder="1" applyAlignment="1">
      <alignment horizontal="center"/>
    </xf>
    <xf numFmtId="164" fontId="0" fillId="0" borderId="0" xfId="0" applyNumberFormat="1" applyFill="1" applyBorder="1" applyAlignment="1">
      <alignment horizontal="center"/>
    </xf>
    <xf numFmtId="0" fontId="0" fillId="0" borderId="110" xfId="0" applyFill="1" applyBorder="1" applyAlignment="1">
      <alignment horizontal="center"/>
    </xf>
    <xf numFmtId="0" fontId="0" fillId="0" borderId="111" xfId="0" applyFill="1" applyBorder="1" applyAlignment="1">
      <alignment horizontal="center"/>
    </xf>
    <xf numFmtId="0" fontId="0" fillId="0" borderId="107" xfId="0" applyBorder="1" applyAlignment="1">
      <alignment horizontal="center"/>
    </xf>
    <xf numFmtId="0" fontId="0" fillId="0" borderId="108" xfId="0" applyBorder="1" applyAlignment="1">
      <alignment horizontal="center"/>
    </xf>
    <xf numFmtId="0" fontId="0" fillId="0" borderId="0" xfId="0" applyFill="1" applyBorder="1" applyAlignment="1">
      <alignment horizontal="center" vertical="center" wrapText="1"/>
    </xf>
    <xf numFmtId="0" fontId="26" fillId="17" borderId="19" xfId="0" applyFont="1" applyFill="1" applyBorder="1" applyAlignment="1">
      <alignment horizontal="left"/>
    </xf>
    <xf numFmtId="0" fontId="26" fillId="17" borderId="4" xfId="0" applyFont="1" applyFill="1" applyBorder="1" applyAlignment="1">
      <alignment horizontal="left"/>
    </xf>
    <xf numFmtId="0" fontId="0" fillId="4" borderId="107" xfId="0" applyFill="1" applyBorder="1" applyAlignment="1">
      <alignment horizontal="center" wrapText="1"/>
    </xf>
    <xf numFmtId="0" fontId="0" fillId="4" borderId="108" xfId="0" applyFill="1" applyBorder="1" applyAlignment="1">
      <alignment horizontal="center" wrapText="1"/>
    </xf>
    <xf numFmtId="0" fontId="0" fillId="4" borderId="109" xfId="0" applyFill="1" applyBorder="1" applyAlignment="1">
      <alignment horizontal="center" wrapText="1"/>
    </xf>
    <xf numFmtId="0" fontId="0" fillId="4" borderId="106" xfId="0" applyFill="1" applyBorder="1" applyAlignment="1">
      <alignment horizontal="center" wrapText="1"/>
    </xf>
    <xf numFmtId="0" fontId="0" fillId="4" borderId="110" xfId="0" applyFill="1" applyBorder="1" applyAlignment="1">
      <alignment horizontal="center" wrapText="1"/>
    </xf>
    <xf numFmtId="0" fontId="0" fillId="4" borderId="111" xfId="0" applyFill="1" applyBorder="1" applyAlignment="1">
      <alignment horizontal="center" wrapText="1"/>
    </xf>
    <xf numFmtId="0" fontId="0" fillId="4" borderId="94" xfId="0" applyFill="1" applyBorder="1" applyAlignment="1">
      <alignment horizontal="center" wrapText="1"/>
    </xf>
    <xf numFmtId="0" fontId="0" fillId="4" borderId="6" xfId="0" applyFill="1" applyBorder="1" applyAlignment="1">
      <alignment horizontal="center" wrapText="1"/>
    </xf>
    <xf numFmtId="0" fontId="0" fillId="0" borderId="110" xfId="0" applyBorder="1" applyAlignment="1">
      <alignment horizontal="center"/>
    </xf>
    <xf numFmtId="0" fontId="0" fillId="0" borderId="111" xfId="0" applyBorder="1" applyAlignment="1">
      <alignment horizontal="center"/>
    </xf>
    <xf numFmtId="0" fontId="0" fillId="4" borderId="112" xfId="0" applyFill="1" applyBorder="1" applyAlignment="1">
      <alignment horizontal="center" wrapText="1"/>
    </xf>
    <xf numFmtId="0" fontId="0" fillId="4" borderId="113" xfId="0" applyFill="1" applyBorder="1" applyAlignment="1">
      <alignment horizontal="center"/>
    </xf>
    <xf numFmtId="0" fontId="0" fillId="0" borderId="109" xfId="0" applyFill="1" applyBorder="1" applyAlignment="1" applyProtection="1">
      <alignment horizontal="center"/>
      <protection locked="0"/>
    </xf>
    <xf numFmtId="0" fontId="0" fillId="0" borderId="106" xfId="0" applyFill="1" applyBorder="1" applyAlignment="1" applyProtection="1">
      <alignment horizontal="center"/>
      <protection locked="0"/>
    </xf>
    <xf numFmtId="0" fontId="0" fillId="0" borderId="110" xfId="0" applyFill="1" applyBorder="1" applyAlignment="1" applyProtection="1">
      <alignment horizontal="center"/>
      <protection locked="0"/>
    </xf>
    <xf numFmtId="0" fontId="0" fillId="0" borderId="111" xfId="0" applyFill="1" applyBorder="1" applyAlignment="1" applyProtection="1">
      <alignment horizontal="center"/>
      <protection locked="0"/>
    </xf>
    <xf numFmtId="0" fontId="0" fillId="0" borderId="107" xfId="0" applyBorder="1" applyAlignment="1" applyProtection="1">
      <alignment horizontal="center"/>
      <protection locked="0"/>
    </xf>
    <xf numFmtId="0" fontId="0" fillId="0" borderId="108" xfId="0" applyBorder="1" applyAlignment="1" applyProtection="1">
      <alignment horizontal="center"/>
      <protection locked="0"/>
    </xf>
    <xf numFmtId="0" fontId="0" fillId="0" borderId="109" xfId="0" applyBorder="1" applyAlignment="1" applyProtection="1">
      <alignment horizontal="center"/>
      <protection locked="0"/>
    </xf>
    <xf numFmtId="0" fontId="0" fillId="0" borderId="106" xfId="0" applyBorder="1" applyAlignment="1" applyProtection="1">
      <alignment horizontal="center"/>
      <protection locked="0"/>
    </xf>
    <xf numFmtId="0" fontId="0" fillId="0" borderId="110" xfId="0" applyBorder="1" applyAlignment="1" applyProtection="1">
      <alignment horizontal="center"/>
      <protection locked="0"/>
    </xf>
    <xf numFmtId="0" fontId="0" fillId="0" borderId="111" xfId="0" applyBorder="1" applyAlignment="1" applyProtection="1">
      <alignment horizontal="center"/>
      <protection locked="0"/>
    </xf>
    <xf numFmtId="0" fontId="0" fillId="0" borderId="112" xfId="0" applyFill="1" applyBorder="1" applyAlignment="1" applyProtection="1">
      <alignment horizontal="center"/>
      <protection locked="0"/>
    </xf>
    <xf numFmtId="0" fontId="0" fillId="0" borderId="113" xfId="0" applyFill="1" applyBorder="1" applyAlignment="1" applyProtection="1">
      <alignment horizontal="center"/>
      <protection locked="0"/>
    </xf>
  </cellXfs>
  <cellStyles count="4">
    <cellStyle name="Comma 2" xfId="2" xr:uid="{00000000-0005-0000-0000-000000000000}"/>
    <cellStyle name="Normal 2" xfId="1" xr:uid="{00000000-0005-0000-0000-000001000000}"/>
    <cellStyle name="Prozent" xfId="3" builtinId="5"/>
    <cellStyle name="Standard"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428626</xdr:colOff>
      <xdr:row>5</xdr:row>
      <xdr:rowOff>38100</xdr:rowOff>
    </xdr:from>
    <xdr:to>
      <xdr:col>0</xdr:col>
      <xdr:colOff>2276476</xdr:colOff>
      <xdr:row>7</xdr:row>
      <xdr:rowOff>174785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28626" y="1028700"/>
          <a:ext cx="1847850" cy="517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161925</xdr:rowOff>
    </xdr:from>
    <xdr:to>
      <xdr:col>3</xdr:col>
      <xdr:colOff>467045</xdr:colOff>
      <xdr:row>22</xdr:row>
      <xdr:rowOff>483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781050"/>
          <a:ext cx="2238695" cy="3458058"/>
        </a:xfrm>
        <a:prstGeom prst="rect">
          <a:avLst/>
        </a:prstGeom>
      </xdr:spPr>
    </xdr:pic>
    <xdr:clientData/>
  </xdr:twoCellAnchor>
  <xdr:twoCellAnchor editAs="oneCell">
    <xdr:from>
      <xdr:col>5</xdr:col>
      <xdr:colOff>285750</xdr:colOff>
      <xdr:row>5</xdr:row>
      <xdr:rowOff>171450</xdr:rowOff>
    </xdr:from>
    <xdr:to>
      <xdr:col>14</xdr:col>
      <xdr:colOff>362971</xdr:colOff>
      <xdr:row>32</xdr:row>
      <xdr:rowOff>164158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238500" y="1171575"/>
          <a:ext cx="5392171" cy="5136208"/>
        </a:xfrm>
        <a:prstGeom prst="rect">
          <a:avLst/>
        </a:prstGeom>
      </xdr:spPr>
    </xdr:pic>
    <xdr:clientData/>
  </xdr:twoCellAnchor>
  <xdr:twoCellAnchor editAs="oneCell">
    <xdr:from>
      <xdr:col>5</xdr:col>
      <xdr:colOff>228599</xdr:colOff>
      <xdr:row>32</xdr:row>
      <xdr:rowOff>93874</xdr:rowOff>
    </xdr:from>
    <xdr:to>
      <xdr:col>11</xdr:col>
      <xdr:colOff>410228</xdr:colOff>
      <xdr:row>46</xdr:row>
      <xdr:rowOff>181443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181349" y="6237499"/>
          <a:ext cx="3724929" cy="2754569"/>
        </a:xfrm>
        <a:prstGeom prst="rect">
          <a:avLst/>
        </a:prstGeom>
      </xdr:spPr>
    </xdr:pic>
    <xdr:clientData/>
  </xdr:twoCellAnchor>
  <xdr:twoCellAnchor editAs="oneCell">
    <xdr:from>
      <xdr:col>15</xdr:col>
      <xdr:colOff>495300</xdr:colOff>
      <xdr:row>6</xdr:row>
      <xdr:rowOff>0</xdr:rowOff>
    </xdr:from>
    <xdr:to>
      <xdr:col>26</xdr:col>
      <xdr:colOff>162814</xdr:colOff>
      <xdr:row>17</xdr:row>
      <xdr:rowOff>9819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353550" y="1190625"/>
          <a:ext cx="6163564" cy="2105319"/>
        </a:xfrm>
        <a:prstGeom prst="rect">
          <a:avLst/>
        </a:prstGeom>
      </xdr:spPr>
    </xdr:pic>
    <xdr:clientData/>
  </xdr:twoCellAnchor>
  <xdr:twoCellAnchor editAs="oneCell">
    <xdr:from>
      <xdr:col>16</xdr:col>
      <xdr:colOff>0</xdr:colOff>
      <xdr:row>21</xdr:row>
      <xdr:rowOff>0</xdr:rowOff>
    </xdr:from>
    <xdr:to>
      <xdr:col>24</xdr:col>
      <xdr:colOff>334365</xdr:colOff>
      <xdr:row>34</xdr:row>
      <xdr:rowOff>171450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9448800" y="4048125"/>
          <a:ext cx="5058765" cy="2647950"/>
        </a:xfrm>
        <a:prstGeom prst="rect">
          <a:avLst/>
        </a:prstGeom>
      </xdr:spPr>
    </xdr:pic>
    <xdr:clientData/>
  </xdr:twoCellAnchor>
  <xdr:twoCellAnchor editAs="oneCell">
    <xdr:from>
      <xdr:col>16</xdr:col>
      <xdr:colOff>57150</xdr:colOff>
      <xdr:row>36</xdr:row>
      <xdr:rowOff>9525</xdr:rowOff>
    </xdr:from>
    <xdr:to>
      <xdr:col>24</xdr:col>
      <xdr:colOff>238125</xdr:colOff>
      <xdr:row>45</xdr:row>
      <xdr:rowOff>10527</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9505950" y="6915150"/>
          <a:ext cx="4905375" cy="1715502"/>
        </a:xfrm>
        <a:prstGeom prst="rect">
          <a:avLst/>
        </a:prstGeom>
      </xdr:spPr>
    </xdr:pic>
    <xdr:clientData/>
  </xdr:twoCellAnchor>
  <xdr:twoCellAnchor editAs="oneCell">
    <xdr:from>
      <xdr:col>6</xdr:col>
      <xdr:colOff>1</xdr:colOff>
      <xdr:row>49</xdr:row>
      <xdr:rowOff>0</xdr:rowOff>
    </xdr:from>
    <xdr:to>
      <xdr:col>14</xdr:col>
      <xdr:colOff>247651</xdr:colOff>
      <xdr:row>51</xdr:row>
      <xdr:rowOff>99887</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3543301" y="9382125"/>
          <a:ext cx="4972050" cy="480887"/>
        </a:xfrm>
        <a:prstGeom prst="rect">
          <a:avLst/>
        </a:prstGeom>
      </xdr:spPr>
    </xdr:pic>
    <xdr:clientData/>
  </xdr:twoCellAnchor>
  <xdr:twoCellAnchor editAs="oneCell">
    <xdr:from>
      <xdr:col>16</xdr:col>
      <xdr:colOff>180975</xdr:colOff>
      <xdr:row>45</xdr:row>
      <xdr:rowOff>161925</xdr:rowOff>
    </xdr:from>
    <xdr:to>
      <xdr:col>25</xdr:col>
      <xdr:colOff>562794</xdr:colOff>
      <xdr:row>76</xdr:row>
      <xdr:rowOff>172276</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9629775" y="8782050"/>
          <a:ext cx="5696769" cy="5915851"/>
        </a:xfrm>
        <a:prstGeom prst="rect">
          <a:avLst/>
        </a:prstGeom>
      </xdr:spPr>
    </xdr:pic>
    <xdr:clientData/>
  </xdr:twoCellAnchor>
  <xdr:twoCellAnchor editAs="oneCell">
    <xdr:from>
      <xdr:col>6</xdr:col>
      <xdr:colOff>0</xdr:colOff>
      <xdr:row>58</xdr:row>
      <xdr:rowOff>0</xdr:rowOff>
    </xdr:from>
    <xdr:to>
      <xdr:col>15</xdr:col>
      <xdr:colOff>586749</xdr:colOff>
      <xdr:row>76</xdr:row>
      <xdr:rowOff>182760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543300" y="11096625"/>
          <a:ext cx="5901699" cy="36117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Mobility\SMP%25202.0\WS2%2520-%2520Indicators\Phase%25202%2520-%2520Practical%2520review%2520SMP%2520Indicator\Spreadsheet%2520corrections\SMP_indicators%2520calculator%2520v1.3-CorrAirP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ault Values"/>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dimension ref="A1:A26"/>
  <sheetViews>
    <sheetView tabSelected="1" zoomScaleNormal="100" workbookViewId="0"/>
  </sheetViews>
  <sheetFormatPr baseColWidth="10" defaultColWidth="9.140625" defaultRowHeight="15" x14ac:dyDescent="0.25"/>
  <cols>
    <col min="1" max="1" width="115.7109375" style="50" customWidth="1"/>
    <col min="2" max="16384" width="9.140625" style="50"/>
  </cols>
  <sheetData>
    <row r="1" spans="1:1" ht="15.75" thickBot="1" x14ac:dyDescent="0.3">
      <c r="A1" s="1" t="s">
        <v>220</v>
      </c>
    </row>
    <row r="2" spans="1:1" ht="15.75" thickBot="1" x14ac:dyDescent="0.3">
      <c r="A2" s="6" t="s">
        <v>1</v>
      </c>
    </row>
    <row r="3" spans="1:1" s="2" customFormat="1" x14ac:dyDescent="0.25">
      <c r="A3" s="41" t="s">
        <v>118</v>
      </c>
    </row>
    <row r="4" spans="1:1" s="2" customFormat="1" ht="15.75" thickBot="1" x14ac:dyDescent="0.3">
      <c r="A4" s="7"/>
    </row>
    <row r="5" spans="1:1" s="2" customFormat="1" ht="15.75" thickBot="1" x14ac:dyDescent="0.3">
      <c r="A5" s="6" t="s">
        <v>2</v>
      </c>
    </row>
    <row r="6" spans="1:1" s="2" customFormat="1" x14ac:dyDescent="0.25">
      <c r="A6" s="3"/>
    </row>
    <row r="7" spans="1:1" s="2" customFormat="1" x14ac:dyDescent="0.25">
      <c r="A7" s="4"/>
    </row>
    <row r="8" spans="1:1" s="2" customFormat="1" x14ac:dyDescent="0.25">
      <c r="A8" s="4"/>
    </row>
    <row r="9" spans="1:1" s="2" customFormat="1" x14ac:dyDescent="0.25">
      <c r="A9" s="4" t="s">
        <v>189</v>
      </c>
    </row>
    <row r="10" spans="1:1" x14ac:dyDescent="0.25">
      <c r="A10" s="4" t="s">
        <v>108</v>
      </c>
    </row>
    <row r="11" spans="1:1" x14ac:dyDescent="0.25">
      <c r="A11" s="4" t="s">
        <v>109</v>
      </c>
    </row>
    <row r="12" spans="1:1" x14ac:dyDescent="0.25">
      <c r="A12" s="4" t="s">
        <v>110</v>
      </c>
    </row>
    <row r="13" spans="1:1" x14ac:dyDescent="0.25">
      <c r="A13" s="4" t="s">
        <v>111</v>
      </c>
    </row>
    <row r="14" spans="1:1" x14ac:dyDescent="0.25">
      <c r="A14" s="4" t="s">
        <v>112</v>
      </c>
    </row>
    <row r="15" spans="1:1" x14ac:dyDescent="0.25">
      <c r="A15" s="4" t="s">
        <v>204</v>
      </c>
    </row>
    <row r="16" spans="1:1" x14ac:dyDescent="0.25">
      <c r="A16" s="4" t="s">
        <v>42</v>
      </c>
    </row>
    <row r="17" spans="1:1" x14ac:dyDescent="0.25">
      <c r="A17" s="4" t="s">
        <v>43</v>
      </c>
    </row>
    <row r="18" spans="1:1" x14ac:dyDescent="0.25">
      <c r="A18" s="4" t="s">
        <v>44</v>
      </c>
    </row>
    <row r="19" spans="1:1" ht="15.75" thickBot="1" x14ac:dyDescent="0.3">
      <c r="A19" s="4"/>
    </row>
    <row r="20" spans="1:1" ht="15.75" thickBot="1" x14ac:dyDescent="0.3">
      <c r="A20" s="6" t="s">
        <v>0</v>
      </c>
    </row>
    <row r="21" spans="1:1" ht="360" x14ac:dyDescent="0.25">
      <c r="A21" s="3" t="s">
        <v>221</v>
      </c>
    </row>
    <row r="22" spans="1:1" ht="15.75" thickBot="1" x14ac:dyDescent="0.3">
      <c r="A22" s="3"/>
    </row>
    <row r="23" spans="1:1" ht="15.75" thickBot="1" x14ac:dyDescent="0.3">
      <c r="A23" s="6" t="s">
        <v>113</v>
      </c>
    </row>
    <row r="24" spans="1:1" ht="120" x14ac:dyDescent="0.25">
      <c r="A24" s="275" t="s">
        <v>222</v>
      </c>
    </row>
    <row r="25" spans="1:1" x14ac:dyDescent="0.25">
      <c r="A25" s="4" t="s">
        <v>188</v>
      </c>
    </row>
    <row r="26" spans="1:1" ht="15.75" thickBot="1" x14ac:dyDescent="0.3">
      <c r="A26" s="5"/>
    </row>
  </sheetData>
  <sheetProtection algorithmName="SHA-512" hashValue="MHnGh0ADCjhVsKZ6Lr9XeTQL8jGTLthbfZe0cBCfy4ySGnoIHu/ou5qMx3LzooeJC0kspMstMWpSmI8uiW9Kyw==" saltValue="SvfB3yHJGJLd6ggF2cfXj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69"/>
  <sheetViews>
    <sheetView zoomScaleNormal="100" workbookViewId="0">
      <selection activeCell="A2" sqref="A2:B2"/>
    </sheetView>
  </sheetViews>
  <sheetFormatPr baseColWidth="10" defaultColWidth="9.140625" defaultRowHeight="15" x14ac:dyDescent="0.25"/>
  <cols>
    <col min="1" max="1" width="34.42578125" style="50" customWidth="1"/>
    <col min="2" max="2" width="25.7109375" style="50" customWidth="1"/>
    <col min="3" max="3" width="25.42578125" style="50" customWidth="1"/>
    <col min="4" max="4" width="22.42578125" style="50" customWidth="1"/>
    <col min="5" max="5" width="31.85546875" style="50" customWidth="1"/>
    <col min="6" max="7" width="25.7109375" style="50" customWidth="1"/>
    <col min="8" max="8" width="14.140625" style="50" customWidth="1"/>
    <col min="9" max="9" width="16.85546875" style="50" customWidth="1"/>
    <col min="10" max="10" width="16.42578125" style="50" customWidth="1"/>
    <col min="11" max="11" width="17.140625" style="135" customWidth="1"/>
    <col min="12" max="12" width="16" style="50" customWidth="1"/>
    <col min="13" max="13" width="16.85546875" style="135" customWidth="1"/>
    <col min="14" max="14" width="15.28515625" style="50" customWidth="1"/>
    <col min="15" max="15" width="9.28515625" style="50" bestFit="1" customWidth="1"/>
    <col min="16" max="16" width="19.28515625" style="50" customWidth="1"/>
    <col min="17" max="17" width="16.5703125" style="50" customWidth="1"/>
    <col min="18" max="18" width="14.5703125" style="50" customWidth="1"/>
    <col min="19" max="19" width="30.85546875" style="50" customWidth="1"/>
    <col min="20" max="20" width="9.140625" style="50"/>
    <col min="21" max="21" width="11" style="50" customWidth="1"/>
    <col min="22" max="29" width="9.140625" style="50"/>
    <col min="30" max="30" width="16.28515625" style="50" customWidth="1"/>
    <col min="31" max="31" width="16" style="50" customWidth="1"/>
    <col min="32" max="34" width="9.140625" style="50"/>
    <col min="35" max="35" width="10.7109375" style="50" customWidth="1"/>
    <col min="36" max="36" width="16.5703125" style="50" customWidth="1"/>
    <col min="37" max="37" width="11.85546875" style="50" customWidth="1"/>
    <col min="38" max="16384" width="9.140625" style="50"/>
  </cols>
  <sheetData>
    <row r="1" spans="1:15" ht="15.75" thickBot="1" x14ac:dyDescent="0.3">
      <c r="K1" s="263"/>
    </row>
    <row r="2" spans="1:15" ht="24" thickBot="1" x14ac:dyDescent="0.4">
      <c r="A2" s="429" t="s">
        <v>116</v>
      </c>
      <c r="B2" s="430"/>
      <c r="C2" s="42" t="s">
        <v>219</v>
      </c>
      <c r="G2" s="9"/>
      <c r="H2" s="11"/>
    </row>
    <row r="3" spans="1:15" ht="16.5" thickBot="1" x14ac:dyDescent="0.3">
      <c r="A3" s="276" t="s">
        <v>117</v>
      </c>
      <c r="B3" s="277">
        <f>+B157</f>
        <v>1.6087859714932613</v>
      </c>
      <c r="C3" s="28"/>
      <c r="D3" s="280" t="s">
        <v>140</v>
      </c>
      <c r="E3" s="280" t="s">
        <v>141</v>
      </c>
      <c r="F3" s="135"/>
    </row>
    <row r="4" spans="1:15" ht="16.5" thickBot="1" x14ac:dyDescent="0.3">
      <c r="A4" s="278" t="s">
        <v>3</v>
      </c>
      <c r="B4" s="279">
        <f>IF(B3="not enough data","not calculated",IF(B3&gt;D4,0,IF(B3&lt;E4,10,(B3-D4)/(E4-D4)*10)))</f>
        <v>6.3040467616891291</v>
      </c>
      <c r="C4" s="28"/>
      <c r="D4" s="280">
        <v>3.5</v>
      </c>
      <c r="E4" s="280">
        <v>0.5</v>
      </c>
    </row>
    <row r="5" spans="1:15" x14ac:dyDescent="0.25">
      <c r="G5" s="51"/>
      <c r="H5" s="53"/>
      <c r="I5" s="51"/>
      <c r="J5" s="52"/>
      <c r="K5" s="247"/>
      <c r="L5" s="52"/>
      <c r="M5" s="247"/>
      <c r="N5" s="54"/>
      <c r="O5" s="51"/>
    </row>
    <row r="6" spans="1:15" x14ac:dyDescent="0.25">
      <c r="A6" s="403" t="s">
        <v>119</v>
      </c>
      <c r="B6" s="403"/>
      <c r="G6" s="51"/>
      <c r="H6" s="53"/>
      <c r="I6" s="51"/>
      <c r="J6" s="52"/>
      <c r="K6" s="247"/>
      <c r="L6" s="52"/>
      <c r="M6" s="247"/>
      <c r="N6" s="54"/>
      <c r="O6" s="51"/>
    </row>
    <row r="7" spans="1:15" x14ac:dyDescent="0.25">
      <c r="A7" s="50" t="s">
        <v>223</v>
      </c>
      <c r="G7" s="51"/>
      <c r="H7" s="53"/>
      <c r="I7" s="51"/>
      <c r="J7" s="52"/>
      <c r="K7" s="247"/>
      <c r="L7" s="52"/>
      <c r="M7" s="247"/>
      <c r="N7" s="54"/>
      <c r="O7" s="51"/>
    </row>
    <row r="8" spans="1:15" x14ac:dyDescent="0.25">
      <c r="A8" s="272" t="s">
        <v>224</v>
      </c>
      <c r="G8" s="51"/>
      <c r="H8" s="53"/>
      <c r="I8" s="51"/>
      <c r="J8" s="52"/>
      <c r="K8" s="247"/>
      <c r="L8" s="52"/>
      <c r="M8" s="247"/>
      <c r="N8" s="54"/>
      <c r="O8" s="51"/>
    </row>
    <row r="9" spans="1:15" ht="15.75" thickBot="1" x14ac:dyDescent="0.3">
      <c r="G9" s="51"/>
      <c r="H9" s="53"/>
      <c r="I9" s="51"/>
      <c r="J9" s="52"/>
      <c r="K9" s="247"/>
      <c r="L9" s="52"/>
      <c r="M9" s="247"/>
      <c r="N9" s="54"/>
      <c r="O9" s="51"/>
    </row>
    <row r="10" spans="1:15" ht="32.25" customHeight="1" thickBot="1" x14ac:dyDescent="0.3">
      <c r="A10" s="56" t="s">
        <v>88</v>
      </c>
      <c r="C10" s="43" t="s">
        <v>87</v>
      </c>
      <c r="D10" s="44" t="s">
        <v>121</v>
      </c>
      <c r="F10" s="441" t="s">
        <v>218</v>
      </c>
      <c r="G10" s="442"/>
      <c r="H10" s="53"/>
      <c r="I10" s="51"/>
      <c r="J10" s="52"/>
      <c r="K10" s="247"/>
      <c r="L10" s="52"/>
      <c r="M10" s="247"/>
      <c r="N10" s="54"/>
      <c r="O10" s="51"/>
    </row>
    <row r="11" spans="1:15" ht="15.75" thickBot="1" x14ac:dyDescent="0.3">
      <c r="B11" s="34" t="s">
        <v>6</v>
      </c>
      <c r="C11" s="282" t="s">
        <v>86</v>
      </c>
      <c r="D11" s="281"/>
      <c r="F11" s="426"/>
      <c r="G11" s="427"/>
      <c r="H11" s="53"/>
      <c r="I11" s="51"/>
      <c r="J11" s="52"/>
      <c r="K11" s="247"/>
      <c r="L11" s="52"/>
      <c r="M11" s="247"/>
      <c r="N11" s="54"/>
      <c r="O11" s="51"/>
    </row>
    <row r="12" spans="1:15" x14ac:dyDescent="0.25">
      <c r="B12" s="47" t="s">
        <v>14</v>
      </c>
      <c r="C12" s="283">
        <v>34.200000000000003</v>
      </c>
      <c r="D12" s="368">
        <f>C12</f>
        <v>34.200000000000003</v>
      </c>
      <c r="F12" s="421"/>
      <c r="G12" s="422"/>
      <c r="H12" s="53"/>
      <c r="I12" s="51"/>
      <c r="J12" s="52"/>
      <c r="K12" s="247"/>
      <c r="L12" s="52"/>
      <c r="M12" s="247"/>
      <c r="N12" s="54"/>
      <c r="O12" s="51"/>
    </row>
    <row r="13" spans="1:15" x14ac:dyDescent="0.25">
      <c r="B13" s="45" t="s">
        <v>19</v>
      </c>
      <c r="C13" s="31">
        <v>38.576999999999998</v>
      </c>
      <c r="D13" s="369">
        <f t="shared" ref="D13:D22" si="0">C13</f>
        <v>38.576999999999998</v>
      </c>
      <c r="F13" s="421" t="s">
        <v>213</v>
      </c>
      <c r="G13" s="422"/>
      <c r="H13" s="53"/>
      <c r="I13" s="51"/>
      <c r="J13" s="52"/>
      <c r="K13" s="247"/>
      <c r="L13" s="52"/>
      <c r="M13" s="247"/>
      <c r="N13" s="54"/>
      <c r="O13" s="51"/>
    </row>
    <row r="14" spans="1:15" x14ac:dyDescent="0.25">
      <c r="B14" s="45" t="s">
        <v>21</v>
      </c>
      <c r="C14" s="31">
        <v>53.6</v>
      </c>
      <c r="D14" s="369">
        <f t="shared" si="0"/>
        <v>53.6</v>
      </c>
      <c r="E14" s="50" t="s">
        <v>198</v>
      </c>
      <c r="F14" s="421"/>
      <c r="G14" s="422"/>
      <c r="H14" s="53"/>
      <c r="I14" s="51"/>
      <c r="J14" s="52"/>
      <c r="K14" s="247"/>
      <c r="L14" s="52"/>
      <c r="M14" s="247"/>
      <c r="N14" s="54"/>
      <c r="O14" s="51"/>
    </row>
    <row r="15" spans="1:15" x14ac:dyDescent="0.25">
      <c r="B15" s="45" t="s">
        <v>23</v>
      </c>
      <c r="C15" s="31">
        <v>25.168500000000002</v>
      </c>
      <c r="D15" s="369">
        <f t="shared" si="0"/>
        <v>25.168500000000002</v>
      </c>
      <c r="E15" s="55"/>
      <c r="F15" s="421"/>
      <c r="G15" s="422"/>
      <c r="H15" s="53"/>
      <c r="I15" s="51"/>
      <c r="J15" s="52"/>
      <c r="K15" s="247"/>
      <c r="L15" s="52"/>
      <c r="M15" s="247"/>
      <c r="N15" s="54"/>
      <c r="O15" s="51"/>
    </row>
    <row r="16" spans="1:15" x14ac:dyDescent="0.25">
      <c r="B16" s="45" t="s">
        <v>25</v>
      </c>
      <c r="C16" s="31">
        <v>43.058999999999997</v>
      </c>
      <c r="D16" s="369">
        <f t="shared" si="0"/>
        <v>43.058999999999997</v>
      </c>
      <c r="E16" s="55"/>
      <c r="F16" s="421"/>
      <c r="G16" s="422"/>
      <c r="H16" s="53"/>
      <c r="I16" s="51"/>
      <c r="J16" s="52"/>
      <c r="K16" s="247"/>
      <c r="L16" s="52"/>
      <c r="M16" s="247"/>
      <c r="N16" s="54"/>
      <c r="O16" s="51"/>
    </row>
    <row r="17" spans="1:15" x14ac:dyDescent="0.25">
      <c r="B17" s="45" t="s">
        <v>27</v>
      </c>
      <c r="C17" s="31">
        <v>23.67</v>
      </c>
      <c r="D17" s="369">
        <f t="shared" si="0"/>
        <v>23.67</v>
      </c>
      <c r="E17" s="55"/>
      <c r="F17" s="421"/>
      <c r="G17" s="422"/>
      <c r="H17" s="53"/>
      <c r="I17" s="51"/>
      <c r="J17" s="52"/>
      <c r="K17" s="247"/>
      <c r="L17" s="52"/>
      <c r="M17" s="247"/>
      <c r="N17" s="54"/>
      <c r="O17" s="51"/>
    </row>
    <row r="18" spans="1:15" x14ac:dyDescent="0.25">
      <c r="B18" s="45" t="s">
        <v>28</v>
      </c>
      <c r="C18" s="31">
        <v>23.94</v>
      </c>
      <c r="D18" s="369">
        <f t="shared" si="0"/>
        <v>23.94</v>
      </c>
      <c r="E18" s="55"/>
      <c r="F18" s="421"/>
      <c r="G18" s="422"/>
      <c r="H18" s="53"/>
      <c r="I18" s="51"/>
      <c r="J18" s="52"/>
      <c r="K18" s="247"/>
      <c r="L18" s="52"/>
      <c r="M18" s="247"/>
      <c r="N18" s="54"/>
      <c r="O18" s="51"/>
    </row>
    <row r="19" spans="1:15" x14ac:dyDescent="0.25">
      <c r="B19" s="45" t="s">
        <v>31</v>
      </c>
      <c r="C19" s="31">
        <v>35.237000000000002</v>
      </c>
      <c r="D19" s="369">
        <f t="shared" si="0"/>
        <v>35.237000000000002</v>
      </c>
      <c r="E19" s="55"/>
      <c r="F19" s="421"/>
      <c r="G19" s="422"/>
      <c r="H19" s="53"/>
      <c r="I19" s="51"/>
      <c r="J19" s="52"/>
      <c r="K19" s="247"/>
      <c r="L19" s="52"/>
      <c r="M19" s="247"/>
      <c r="N19" s="54"/>
      <c r="O19" s="51"/>
    </row>
    <row r="20" spans="1:15" x14ac:dyDescent="0.25">
      <c r="B20" s="45" t="s">
        <v>33</v>
      </c>
      <c r="C20" s="31">
        <v>141.86000000000001</v>
      </c>
      <c r="D20" s="369">
        <f t="shared" si="0"/>
        <v>141.86000000000001</v>
      </c>
      <c r="E20" s="50" t="s">
        <v>198</v>
      </c>
      <c r="F20" s="421"/>
      <c r="G20" s="422"/>
      <c r="H20" s="53"/>
      <c r="I20" s="51"/>
      <c r="J20" s="52"/>
      <c r="K20" s="247"/>
      <c r="L20" s="52"/>
      <c r="M20" s="247"/>
      <c r="N20" s="54"/>
      <c r="O20" s="51"/>
    </row>
    <row r="21" spans="1:15" x14ac:dyDescent="0.25">
      <c r="B21" s="45" t="s">
        <v>35</v>
      </c>
      <c r="C21" s="31">
        <v>1</v>
      </c>
      <c r="D21" s="369">
        <f t="shared" si="0"/>
        <v>1</v>
      </c>
      <c r="E21" s="55" t="s">
        <v>199</v>
      </c>
      <c r="F21" s="421"/>
      <c r="G21" s="422"/>
      <c r="H21" s="53"/>
      <c r="I21" s="51"/>
      <c r="J21" s="52"/>
      <c r="K21" s="247"/>
      <c r="L21" s="52"/>
      <c r="M21" s="247"/>
      <c r="N21" s="54"/>
      <c r="O21" s="51"/>
    </row>
    <row r="22" spans="1:15" ht="15.75" thickBot="1" x14ac:dyDescent="0.3">
      <c r="B22" s="46" t="s">
        <v>37</v>
      </c>
      <c r="C22" s="32">
        <v>24</v>
      </c>
      <c r="D22" s="370">
        <f t="shared" si="0"/>
        <v>24</v>
      </c>
      <c r="E22" s="55"/>
      <c r="F22" s="439"/>
      <c r="G22" s="440"/>
      <c r="H22" s="53"/>
      <c r="I22" s="51"/>
      <c r="J22" s="52"/>
      <c r="K22" s="247"/>
      <c r="L22" s="52"/>
      <c r="M22" s="247"/>
      <c r="N22" s="54"/>
      <c r="O22" s="51"/>
    </row>
    <row r="23" spans="1:15" x14ac:dyDescent="0.25">
      <c r="E23" s="55"/>
      <c r="F23" s="55"/>
      <c r="G23" s="51"/>
      <c r="H23" s="53"/>
      <c r="I23" s="51"/>
      <c r="J23" s="52"/>
      <c r="K23" s="247"/>
      <c r="L23" s="52"/>
      <c r="M23" s="247"/>
      <c r="N23" s="54"/>
      <c r="O23" s="51"/>
    </row>
    <row r="24" spans="1:15" x14ac:dyDescent="0.25">
      <c r="A24" s="122" t="s">
        <v>138</v>
      </c>
      <c r="B24" s="30"/>
      <c r="E24" s="55"/>
      <c r="F24" s="55"/>
      <c r="G24" s="51"/>
      <c r="H24" s="53"/>
      <c r="I24" s="51"/>
      <c r="J24" s="52"/>
      <c r="K24" s="247"/>
      <c r="L24" s="52"/>
      <c r="M24" s="247"/>
      <c r="N24" s="54"/>
      <c r="O24" s="51"/>
    </row>
    <row r="25" spans="1:15" x14ac:dyDescent="0.25">
      <c r="A25" s="50" t="s">
        <v>230</v>
      </c>
    </row>
    <row r="26" spans="1:15" ht="15.75" thickBot="1" x14ac:dyDescent="0.3"/>
    <row r="27" spans="1:15" ht="33" x14ac:dyDescent="0.25">
      <c r="C27" s="284" t="s">
        <v>139</v>
      </c>
      <c r="D27" s="23" t="s">
        <v>49</v>
      </c>
      <c r="F27" s="441" t="s">
        <v>218</v>
      </c>
      <c r="G27" s="442"/>
    </row>
    <row r="28" spans="1:15" ht="15.75" thickBot="1" x14ac:dyDescent="0.3">
      <c r="C28" s="371">
        <v>8500</v>
      </c>
      <c r="D28" s="370">
        <v>2100</v>
      </c>
      <c r="F28" s="419" t="s">
        <v>208</v>
      </c>
      <c r="G28" s="420"/>
    </row>
    <row r="30" spans="1:15" x14ac:dyDescent="0.25">
      <c r="A30" s="403" t="s">
        <v>142</v>
      </c>
      <c r="B30" s="403"/>
      <c r="E30" s="55"/>
      <c r="F30" s="55"/>
      <c r="G30" s="51"/>
      <c r="H30" s="53"/>
      <c r="I30" s="51"/>
      <c r="J30" s="52"/>
      <c r="K30" s="247"/>
      <c r="L30" s="52"/>
      <c r="M30" s="247"/>
      <c r="N30" s="54"/>
      <c r="O30" s="51"/>
    </row>
    <row r="31" spans="1:15" x14ac:dyDescent="0.25">
      <c r="A31" s="50" t="s">
        <v>225</v>
      </c>
      <c r="E31" s="55"/>
      <c r="F31" s="55"/>
      <c r="G31" s="51"/>
      <c r="H31" s="53"/>
      <c r="I31" s="51"/>
      <c r="J31" s="52"/>
      <c r="K31" s="247"/>
      <c r="L31" s="52"/>
      <c r="M31" s="247"/>
      <c r="N31" s="54"/>
      <c r="O31" s="51"/>
    </row>
    <row r="32" spans="1:15" x14ac:dyDescent="0.25">
      <c r="E32" s="55"/>
      <c r="F32" s="55"/>
      <c r="G32" s="51"/>
      <c r="H32" s="53"/>
      <c r="I32" s="51"/>
      <c r="J32" s="52"/>
      <c r="K32" s="247"/>
      <c r="L32" s="52"/>
      <c r="M32" s="247"/>
      <c r="N32" s="54"/>
      <c r="O32" s="51"/>
    </row>
    <row r="33" spans="1:15" x14ac:dyDescent="0.25">
      <c r="A33" s="123" t="s">
        <v>92</v>
      </c>
      <c r="B33" s="124" t="s">
        <v>89</v>
      </c>
      <c r="C33" s="125" t="s">
        <v>100</v>
      </c>
      <c r="D33" s="27" t="s">
        <v>14</v>
      </c>
      <c r="E33" s="123" t="s">
        <v>101</v>
      </c>
      <c r="F33" s="27" t="s">
        <v>125</v>
      </c>
      <c r="G33" s="51"/>
      <c r="H33" s="53"/>
      <c r="I33" s="51"/>
      <c r="J33" s="52"/>
      <c r="K33" s="247"/>
      <c r="L33" s="52"/>
      <c r="M33" s="247"/>
      <c r="N33" s="54"/>
      <c r="O33" s="51"/>
    </row>
    <row r="34" spans="1:15" ht="15" customHeight="1" x14ac:dyDescent="0.25">
      <c r="A34" s="124"/>
      <c r="B34" s="124" t="s">
        <v>210</v>
      </c>
      <c r="C34" s="124"/>
      <c r="D34" s="27" t="s">
        <v>19</v>
      </c>
      <c r="E34" s="411" t="s">
        <v>102</v>
      </c>
      <c r="F34" s="27" t="s">
        <v>15</v>
      </c>
      <c r="G34" s="51"/>
      <c r="H34" s="53"/>
      <c r="I34" s="51"/>
      <c r="J34" s="52"/>
      <c r="K34" s="247"/>
      <c r="L34" s="52"/>
      <c r="M34" s="247"/>
      <c r="N34" s="54"/>
      <c r="O34" s="51"/>
    </row>
    <row r="35" spans="1:15" x14ac:dyDescent="0.25">
      <c r="A35" s="124"/>
      <c r="B35" s="126" t="s">
        <v>211</v>
      </c>
      <c r="C35" s="124"/>
      <c r="D35" s="27" t="s">
        <v>21</v>
      </c>
      <c r="E35" s="412"/>
      <c r="F35" s="27" t="s">
        <v>18</v>
      </c>
      <c r="G35" s="51"/>
      <c r="H35" s="53"/>
      <c r="I35" s="51"/>
      <c r="J35" s="52"/>
      <c r="K35" s="247"/>
      <c r="L35" s="52"/>
      <c r="M35" s="247"/>
      <c r="N35" s="54"/>
      <c r="O35" s="51"/>
    </row>
    <row r="36" spans="1:15" x14ac:dyDescent="0.25">
      <c r="A36" s="124"/>
      <c r="B36" s="124" t="s">
        <v>131</v>
      </c>
      <c r="C36" s="124"/>
      <c r="D36" s="27" t="s">
        <v>23</v>
      </c>
      <c r="E36" s="413"/>
      <c r="F36" s="27" t="s">
        <v>20</v>
      </c>
      <c r="G36" s="51"/>
      <c r="H36" s="53"/>
      <c r="I36" s="51"/>
      <c r="J36" s="52"/>
      <c r="K36" s="247"/>
      <c r="L36" s="52"/>
      <c r="M36" s="247"/>
      <c r="N36" s="54"/>
      <c r="O36" s="51"/>
    </row>
    <row r="37" spans="1:15" x14ac:dyDescent="0.25">
      <c r="A37" s="124"/>
      <c r="B37" s="124" t="s">
        <v>93</v>
      </c>
      <c r="C37" s="124"/>
      <c r="D37" s="27" t="s">
        <v>27</v>
      </c>
      <c r="E37" s="27"/>
      <c r="F37" s="27" t="s">
        <v>22</v>
      </c>
      <c r="G37" s="51"/>
      <c r="H37" s="53"/>
      <c r="I37" s="51"/>
      <c r="J37" s="52"/>
      <c r="K37" s="247"/>
      <c r="L37" s="52"/>
      <c r="M37" s="247"/>
      <c r="N37" s="54"/>
      <c r="O37" s="51"/>
    </row>
    <row r="38" spans="1:15" x14ac:dyDescent="0.25">
      <c r="A38" s="124"/>
      <c r="B38" s="124" t="s">
        <v>94</v>
      </c>
      <c r="C38" s="124"/>
      <c r="D38" s="27" t="s">
        <v>28</v>
      </c>
      <c r="E38" s="27"/>
      <c r="F38" s="27" t="s">
        <v>24</v>
      </c>
      <c r="G38" s="51"/>
      <c r="H38" s="53"/>
      <c r="I38" s="51"/>
      <c r="J38" s="52"/>
      <c r="K38" s="247"/>
      <c r="L38" s="52"/>
      <c r="M38" s="247"/>
      <c r="N38" s="54"/>
      <c r="O38" s="51"/>
    </row>
    <row r="39" spans="1:15" x14ac:dyDescent="0.25">
      <c r="A39" s="124"/>
      <c r="B39" s="358" t="s">
        <v>209</v>
      </c>
      <c r="C39" s="124"/>
      <c r="D39" s="27" t="s">
        <v>31</v>
      </c>
      <c r="E39" s="27"/>
      <c r="F39" s="27" t="s">
        <v>26</v>
      </c>
      <c r="G39" s="51"/>
      <c r="H39" s="53"/>
      <c r="I39" s="51"/>
      <c r="J39" s="52"/>
      <c r="K39" s="247"/>
      <c r="L39" s="52"/>
      <c r="M39" s="247"/>
      <c r="N39" s="54"/>
      <c r="O39" s="51"/>
    </row>
    <row r="40" spans="1:15" x14ac:dyDescent="0.25">
      <c r="A40" s="124"/>
      <c r="B40" s="124" t="s">
        <v>97</v>
      </c>
      <c r="C40" s="124"/>
      <c r="D40" s="27" t="s">
        <v>33</v>
      </c>
      <c r="E40" s="27"/>
      <c r="F40" s="124" t="s">
        <v>126</v>
      </c>
      <c r="G40" s="51"/>
      <c r="H40" s="53"/>
      <c r="I40" s="51"/>
      <c r="J40" s="52"/>
      <c r="K40" s="247"/>
      <c r="L40" s="52"/>
      <c r="M40" s="247"/>
      <c r="N40" s="54"/>
      <c r="O40" s="51"/>
    </row>
    <row r="41" spans="1:15" x14ac:dyDescent="0.25">
      <c r="A41" s="124"/>
      <c r="B41" s="124" t="s">
        <v>95</v>
      </c>
      <c r="C41" s="124"/>
      <c r="D41" s="27" t="s">
        <v>35</v>
      </c>
      <c r="E41" s="27"/>
      <c r="F41" s="27" t="s">
        <v>30</v>
      </c>
      <c r="G41" s="51"/>
      <c r="H41" s="53"/>
      <c r="I41" s="51"/>
      <c r="J41" s="52"/>
      <c r="K41" s="247"/>
      <c r="L41" s="52"/>
      <c r="M41" s="247"/>
      <c r="N41" s="54"/>
      <c r="O41" s="51"/>
    </row>
    <row r="42" spans="1:15" x14ac:dyDescent="0.25">
      <c r="A42" s="124"/>
      <c r="B42" s="124" t="s">
        <v>144</v>
      </c>
      <c r="C42" s="124"/>
      <c r="D42" s="124"/>
      <c r="E42" s="27"/>
      <c r="F42" s="27" t="s">
        <v>32</v>
      </c>
      <c r="G42" s="51"/>
      <c r="H42" s="53"/>
      <c r="I42" s="51"/>
      <c r="J42" s="52"/>
      <c r="K42" s="247"/>
      <c r="L42" s="52"/>
      <c r="M42" s="247"/>
      <c r="N42" s="54"/>
      <c r="O42" s="51"/>
    </row>
    <row r="43" spans="1:15" x14ac:dyDescent="0.25">
      <c r="A43" s="125" t="s">
        <v>98</v>
      </c>
      <c r="B43" s="124" t="s">
        <v>56</v>
      </c>
      <c r="C43" s="124"/>
      <c r="D43" s="124"/>
      <c r="E43" s="27"/>
      <c r="F43" s="27" t="s">
        <v>34</v>
      </c>
      <c r="G43" s="51"/>
      <c r="H43" s="53"/>
      <c r="I43" s="51"/>
      <c r="J43" s="52"/>
      <c r="K43" s="247"/>
      <c r="L43" s="52"/>
      <c r="M43" s="247"/>
      <c r="N43" s="54"/>
      <c r="O43" s="51"/>
    </row>
    <row r="44" spans="1:15" x14ac:dyDescent="0.25">
      <c r="A44" s="124"/>
      <c r="B44" s="124" t="s">
        <v>99</v>
      </c>
      <c r="C44" s="124"/>
      <c r="D44" s="124"/>
      <c r="E44" s="27"/>
      <c r="F44" s="27" t="s">
        <v>36</v>
      </c>
      <c r="G44" s="51"/>
      <c r="H44" s="53"/>
      <c r="I44" s="51"/>
      <c r="J44" s="52"/>
      <c r="K44" s="247"/>
      <c r="L44" s="52"/>
      <c r="M44" s="247"/>
      <c r="N44" s="54"/>
      <c r="O44" s="51"/>
    </row>
    <row r="45" spans="1:15" x14ac:dyDescent="0.25">
      <c r="A45" s="124"/>
      <c r="B45" s="124"/>
      <c r="C45" s="124"/>
      <c r="D45" s="124"/>
      <c r="E45" s="27"/>
      <c r="F45" s="27" t="s">
        <v>38</v>
      </c>
      <c r="G45" s="51"/>
      <c r="H45" s="53"/>
      <c r="I45" s="51"/>
      <c r="J45" s="52"/>
      <c r="K45" s="247"/>
      <c r="L45" s="52"/>
      <c r="M45" s="247"/>
      <c r="N45" s="54"/>
      <c r="O45" s="51"/>
    </row>
    <row r="46" spans="1:15" x14ac:dyDescent="0.25">
      <c r="A46" s="124"/>
      <c r="B46" s="124"/>
      <c r="C46" s="124"/>
      <c r="D46" s="124"/>
      <c r="E46" s="27"/>
      <c r="F46" s="27" t="s">
        <v>39</v>
      </c>
      <c r="G46" s="51"/>
      <c r="H46" s="53"/>
      <c r="I46" s="51"/>
      <c r="J46" s="52"/>
      <c r="K46" s="247"/>
      <c r="L46" s="52"/>
      <c r="M46" s="247"/>
      <c r="N46" s="54"/>
      <c r="O46" s="51"/>
    </row>
    <row r="47" spans="1:15" x14ac:dyDescent="0.25">
      <c r="A47" s="121"/>
      <c r="E47" s="55"/>
      <c r="F47" s="55"/>
      <c r="G47" s="51"/>
      <c r="H47" s="53"/>
      <c r="I47" s="51"/>
      <c r="J47" s="52"/>
      <c r="K47" s="247"/>
      <c r="L47" s="52"/>
      <c r="M47" s="247"/>
      <c r="N47" s="54"/>
      <c r="O47" s="51"/>
    </row>
    <row r="48" spans="1:15" x14ac:dyDescent="0.25">
      <c r="A48" s="128" t="s">
        <v>145</v>
      </c>
      <c r="B48" s="8"/>
      <c r="C48" s="8"/>
      <c r="D48" s="8"/>
      <c r="E48" s="55"/>
      <c r="F48" s="55"/>
      <c r="G48" s="51"/>
      <c r="H48" s="53"/>
      <c r="I48" s="51"/>
      <c r="J48" s="52"/>
      <c r="K48" s="247"/>
      <c r="L48" s="52"/>
      <c r="M48" s="247"/>
      <c r="N48" s="54"/>
      <c r="O48" s="51"/>
    </row>
    <row r="49" spans="1:15" x14ac:dyDescent="0.25">
      <c r="E49" s="55"/>
      <c r="F49" s="55"/>
      <c r="G49" s="51"/>
      <c r="H49" s="53"/>
      <c r="I49" s="51"/>
      <c r="J49" s="52"/>
      <c r="K49" s="247"/>
      <c r="L49" s="52"/>
      <c r="M49" s="247"/>
      <c r="N49" s="54"/>
      <c r="O49" s="51"/>
    </row>
    <row r="50" spans="1:15" x14ac:dyDescent="0.25">
      <c r="A50" s="121" t="s">
        <v>215</v>
      </c>
      <c r="E50" s="55"/>
      <c r="F50" s="55"/>
      <c r="G50" s="51"/>
      <c r="H50" s="53"/>
      <c r="I50" s="51"/>
      <c r="J50" s="52"/>
      <c r="K50" s="52"/>
      <c r="L50" s="52"/>
      <c r="M50" s="52"/>
      <c r="N50" s="54"/>
      <c r="O50" s="51"/>
    </row>
    <row r="51" spans="1:15" x14ac:dyDescent="0.25">
      <c r="A51" s="50" t="s">
        <v>226</v>
      </c>
      <c r="E51" s="55"/>
      <c r="F51" s="55"/>
      <c r="G51" s="51"/>
      <c r="H51" s="53"/>
      <c r="I51" s="51"/>
      <c r="J51" s="52"/>
      <c r="K51" s="52"/>
      <c r="L51" s="52"/>
      <c r="M51" s="52"/>
      <c r="N51" s="54"/>
      <c r="O51" s="51"/>
    </row>
    <row r="52" spans="1:15" x14ac:dyDescent="0.25">
      <c r="A52" s="50" t="s">
        <v>231</v>
      </c>
      <c r="E52" s="55"/>
      <c r="F52" s="55"/>
      <c r="G52" s="51"/>
      <c r="H52" s="53"/>
      <c r="I52" s="51"/>
      <c r="J52" s="52"/>
      <c r="K52" s="247"/>
      <c r="L52" s="52"/>
      <c r="M52" s="247"/>
      <c r="N52" s="54"/>
      <c r="O52" s="51"/>
    </row>
    <row r="53" spans="1:15" x14ac:dyDescent="0.25">
      <c r="E53" s="55"/>
      <c r="F53" s="55"/>
      <c r="G53" s="431" t="s">
        <v>218</v>
      </c>
      <c r="H53" s="432"/>
      <c r="I53" s="51"/>
      <c r="J53" s="52"/>
      <c r="K53" s="247"/>
      <c r="L53" s="52"/>
      <c r="M53" s="247"/>
      <c r="N53" s="54"/>
      <c r="O53" s="51"/>
    </row>
    <row r="54" spans="1:15" ht="15.75" thickBot="1" x14ac:dyDescent="0.3">
      <c r="A54" s="50" t="s">
        <v>184</v>
      </c>
      <c r="E54" s="55"/>
      <c r="F54" s="55"/>
      <c r="G54" s="433"/>
      <c r="H54" s="434"/>
      <c r="I54" s="51"/>
      <c r="J54" s="52"/>
      <c r="K54" s="247"/>
      <c r="L54" s="52"/>
      <c r="M54" s="247"/>
      <c r="N54" s="54"/>
      <c r="O54" s="51"/>
    </row>
    <row r="55" spans="1:15" ht="15.75" thickBot="1" x14ac:dyDescent="0.3">
      <c r="A55" s="38" t="s">
        <v>103</v>
      </c>
      <c r="B55" s="33" t="s">
        <v>205</v>
      </c>
      <c r="E55" s="55"/>
      <c r="F55" s="55"/>
      <c r="G55" s="435"/>
      <c r="H55" s="436"/>
      <c r="I55" s="51"/>
      <c r="J55" s="52"/>
      <c r="K55" s="247"/>
      <c r="L55" s="52"/>
      <c r="M55" s="248"/>
      <c r="N55" s="54"/>
      <c r="O55" s="51"/>
    </row>
    <row r="56" spans="1:15" x14ac:dyDescent="0.25">
      <c r="A56" s="35" t="s">
        <v>89</v>
      </c>
      <c r="B56" s="285">
        <v>3075.6</v>
      </c>
      <c r="E56" s="55"/>
      <c r="F56" s="55"/>
      <c r="G56" s="426"/>
      <c r="H56" s="427"/>
      <c r="I56" s="51"/>
      <c r="J56" s="52"/>
      <c r="K56" s="247"/>
      <c r="L56" s="52"/>
      <c r="M56" s="247"/>
      <c r="N56" s="54"/>
      <c r="O56" s="51"/>
    </row>
    <row r="57" spans="1:15" x14ac:dyDescent="0.25">
      <c r="A57" s="36" t="s">
        <v>90</v>
      </c>
      <c r="B57" s="127">
        <v>21</v>
      </c>
      <c r="E57" s="55"/>
      <c r="F57" s="55"/>
      <c r="G57" s="417"/>
      <c r="H57" s="418"/>
      <c r="I57" s="51"/>
      <c r="J57" s="52"/>
      <c r="K57" s="247"/>
      <c r="L57" s="52"/>
      <c r="M57" s="247"/>
      <c r="N57" s="54"/>
      <c r="O57" s="51"/>
    </row>
    <row r="58" spans="1:15" x14ac:dyDescent="0.25">
      <c r="A58" s="36" t="s">
        <v>91</v>
      </c>
      <c r="B58" s="127">
        <v>11</v>
      </c>
      <c r="E58" s="55"/>
      <c r="F58" s="55"/>
      <c r="G58" s="417" t="s">
        <v>208</v>
      </c>
      <c r="H58" s="418"/>
      <c r="I58" s="51"/>
      <c r="J58" s="52"/>
      <c r="K58" s="247"/>
      <c r="L58" s="52"/>
      <c r="M58" s="247"/>
      <c r="N58" s="54"/>
      <c r="O58" s="51"/>
    </row>
    <row r="59" spans="1:15" x14ac:dyDescent="0.25">
      <c r="A59" s="36" t="s">
        <v>131</v>
      </c>
      <c r="B59" s="127">
        <v>15</v>
      </c>
      <c r="E59" s="55"/>
      <c r="F59" s="55"/>
      <c r="G59" s="417"/>
      <c r="H59" s="418"/>
      <c r="I59" s="51"/>
      <c r="J59" s="52"/>
      <c r="K59" s="247"/>
      <c r="L59" s="52"/>
      <c r="M59" s="247"/>
      <c r="N59" s="54"/>
      <c r="O59" s="51"/>
    </row>
    <row r="60" spans="1:15" x14ac:dyDescent="0.25">
      <c r="A60" s="36" t="s">
        <v>93</v>
      </c>
      <c r="B60" s="127">
        <v>31.6</v>
      </c>
      <c r="E60" s="55"/>
      <c r="F60" s="55"/>
      <c r="G60" s="417"/>
      <c r="H60" s="418"/>
      <c r="I60" s="51"/>
      <c r="J60" s="52"/>
      <c r="K60" s="247"/>
      <c r="L60" s="52"/>
      <c r="M60" s="247"/>
      <c r="N60" s="54"/>
      <c r="O60" s="51"/>
    </row>
    <row r="61" spans="1:15" x14ac:dyDescent="0.25">
      <c r="A61" s="36" t="s">
        <v>94</v>
      </c>
      <c r="B61" s="127">
        <v>0</v>
      </c>
      <c r="E61" s="55"/>
      <c r="F61" s="55"/>
      <c r="G61" s="417"/>
      <c r="H61" s="418"/>
      <c r="I61" s="51"/>
      <c r="J61" s="52"/>
      <c r="K61" s="247"/>
      <c r="L61" s="52"/>
      <c r="M61" s="247"/>
      <c r="N61" s="54"/>
      <c r="O61" s="51"/>
    </row>
    <row r="62" spans="1:15" x14ac:dyDescent="0.25">
      <c r="A62" s="358" t="s">
        <v>209</v>
      </c>
      <c r="B62" s="127">
        <v>10</v>
      </c>
      <c r="E62" s="55"/>
      <c r="F62" s="55"/>
      <c r="G62" s="417"/>
      <c r="H62" s="418"/>
      <c r="I62" s="51"/>
      <c r="J62" s="52"/>
      <c r="K62" s="247"/>
      <c r="L62" s="52"/>
      <c r="M62" s="247"/>
      <c r="N62" s="54"/>
      <c r="O62" s="51"/>
    </row>
    <row r="63" spans="1:15" x14ac:dyDescent="0.25">
      <c r="A63" s="36" t="s">
        <v>97</v>
      </c>
      <c r="B63" s="127">
        <v>5</v>
      </c>
      <c r="E63" s="55"/>
      <c r="F63" s="55"/>
      <c r="G63" s="417"/>
      <c r="H63" s="418"/>
      <c r="I63" s="51"/>
      <c r="J63" s="52"/>
      <c r="K63" s="247"/>
      <c r="L63" s="52"/>
      <c r="M63" s="247"/>
      <c r="N63" s="54"/>
      <c r="O63" s="51"/>
    </row>
    <row r="64" spans="1:15" x14ac:dyDescent="0.25">
      <c r="A64" s="36" t="s">
        <v>95</v>
      </c>
      <c r="B64" s="127">
        <v>27.1</v>
      </c>
      <c r="E64" s="55"/>
      <c r="F64" s="55"/>
      <c r="G64" s="417"/>
      <c r="H64" s="418"/>
      <c r="I64" s="51"/>
      <c r="J64" s="52"/>
      <c r="K64" s="247"/>
      <c r="L64" s="52"/>
      <c r="M64" s="247"/>
      <c r="N64" s="54"/>
      <c r="O64" s="51"/>
    </row>
    <row r="65" spans="1:17" ht="15.75" thickBot="1" x14ac:dyDescent="0.3">
      <c r="A65" s="37" t="s">
        <v>132</v>
      </c>
      <c r="B65" s="286">
        <v>0</v>
      </c>
      <c r="E65" s="55"/>
      <c r="F65" s="55"/>
      <c r="G65" s="417"/>
      <c r="H65" s="418"/>
      <c r="I65" s="51"/>
      <c r="J65" s="52"/>
      <c r="K65" s="247"/>
      <c r="L65" s="52"/>
      <c r="M65" s="247"/>
      <c r="N65" s="54"/>
      <c r="O65" s="51"/>
    </row>
    <row r="66" spans="1:17" ht="15.75" thickBot="1" x14ac:dyDescent="0.3">
      <c r="A66" s="55"/>
      <c r="E66" s="55"/>
      <c r="F66" s="55"/>
      <c r="G66" s="417"/>
      <c r="H66" s="418"/>
      <c r="I66" s="51"/>
      <c r="J66" s="52"/>
      <c r="K66" s="247"/>
      <c r="L66" s="52"/>
      <c r="M66" s="247"/>
      <c r="N66" s="54"/>
      <c r="O66" s="51"/>
    </row>
    <row r="67" spans="1:17" ht="15.75" thickBot="1" x14ac:dyDescent="0.3">
      <c r="A67" s="38" t="s">
        <v>103</v>
      </c>
      <c r="B67" s="33" t="s">
        <v>205</v>
      </c>
      <c r="E67" s="55"/>
      <c r="F67" s="55"/>
      <c r="G67" s="417"/>
      <c r="H67" s="418"/>
      <c r="I67" s="51"/>
      <c r="J67" s="52"/>
      <c r="K67" s="247"/>
      <c r="L67" s="52"/>
      <c r="M67" s="247"/>
      <c r="N67" s="54"/>
      <c r="O67" s="51"/>
    </row>
    <row r="68" spans="1:17" x14ac:dyDescent="0.25">
      <c r="A68" s="35" t="s">
        <v>104</v>
      </c>
      <c r="B68" s="288"/>
      <c r="E68" s="55"/>
      <c r="F68" s="55"/>
      <c r="G68" s="417"/>
      <c r="H68" s="418"/>
      <c r="I68" s="51"/>
      <c r="J68" s="52"/>
      <c r="K68" s="247"/>
      <c r="L68" s="52"/>
      <c r="M68" s="247"/>
      <c r="N68" s="54"/>
      <c r="O68" s="51"/>
    </row>
    <row r="69" spans="1:17" x14ac:dyDescent="0.25">
      <c r="A69" s="39" t="s">
        <v>105</v>
      </c>
      <c r="B69" s="127">
        <v>250</v>
      </c>
      <c r="E69" s="55"/>
      <c r="F69" s="55"/>
      <c r="G69" s="417"/>
      <c r="H69" s="418"/>
      <c r="I69" s="51"/>
      <c r="J69" s="52"/>
      <c r="K69" s="247"/>
      <c r="L69" s="52"/>
      <c r="M69" s="247"/>
      <c r="N69" s="54"/>
      <c r="O69" s="51"/>
    </row>
    <row r="70" spans="1:17" x14ac:dyDescent="0.25">
      <c r="A70" s="39" t="s">
        <v>227</v>
      </c>
      <c r="B70" s="127">
        <v>113</v>
      </c>
      <c r="E70" s="55"/>
      <c r="F70" s="55"/>
      <c r="G70" s="417"/>
      <c r="H70" s="418"/>
      <c r="I70" s="51"/>
      <c r="J70" s="52"/>
      <c r="K70" s="247"/>
      <c r="L70" s="52"/>
      <c r="M70" s="247"/>
      <c r="N70" s="54"/>
      <c r="O70" s="51"/>
    </row>
    <row r="71" spans="1:17" x14ac:dyDescent="0.25">
      <c r="A71" s="39" t="s">
        <v>107</v>
      </c>
      <c r="B71" s="127">
        <v>250</v>
      </c>
      <c r="E71" s="55"/>
      <c r="F71" s="55"/>
      <c r="G71" s="417"/>
      <c r="H71" s="418"/>
      <c r="I71" s="51"/>
      <c r="J71" s="52"/>
      <c r="K71" s="247"/>
      <c r="L71" s="52"/>
      <c r="M71" s="247"/>
      <c r="N71" s="54"/>
      <c r="O71" s="51"/>
    </row>
    <row r="72" spans="1:17" ht="15.75" thickBot="1" x14ac:dyDescent="0.3">
      <c r="A72" s="37" t="s">
        <v>127</v>
      </c>
      <c r="B72" s="286">
        <v>128.5</v>
      </c>
      <c r="E72" s="55"/>
      <c r="F72" s="55"/>
      <c r="G72" s="424"/>
      <c r="H72" s="425"/>
      <c r="I72" s="51"/>
      <c r="J72" s="52"/>
      <c r="K72" s="247"/>
      <c r="L72" s="52"/>
      <c r="M72" s="247"/>
      <c r="N72" s="54"/>
      <c r="O72" s="51"/>
    </row>
    <row r="73" spans="1:17" x14ac:dyDescent="0.25">
      <c r="E73" s="55"/>
      <c r="F73" s="55"/>
      <c r="G73" s="51"/>
      <c r="H73" s="53"/>
      <c r="I73" s="51"/>
      <c r="J73" s="52"/>
      <c r="K73" s="247"/>
      <c r="L73" s="52"/>
      <c r="M73" s="247"/>
      <c r="N73" s="54"/>
      <c r="O73" s="51"/>
    </row>
    <row r="74" spans="1:17" x14ac:dyDescent="0.25">
      <c r="E74" s="55"/>
      <c r="F74" s="55"/>
      <c r="G74" s="51"/>
      <c r="H74" s="53"/>
      <c r="I74" s="51"/>
      <c r="J74" s="52"/>
      <c r="K74" s="247"/>
      <c r="L74" s="52"/>
      <c r="M74" s="247"/>
      <c r="N74" s="54"/>
      <c r="O74" s="51"/>
    </row>
    <row r="75" spans="1:17" x14ac:dyDescent="0.25">
      <c r="A75" s="56" t="s">
        <v>228</v>
      </c>
      <c r="E75" s="55"/>
      <c r="F75" s="55"/>
      <c r="G75" s="51"/>
      <c r="H75" s="53"/>
      <c r="I75" s="51"/>
      <c r="J75" s="52"/>
      <c r="K75" s="247"/>
      <c r="L75" s="52"/>
      <c r="M75" s="247"/>
      <c r="N75" s="54"/>
      <c r="O75" s="51"/>
    </row>
    <row r="76" spans="1:17" x14ac:dyDescent="0.25">
      <c r="A76" s="50" t="s">
        <v>232</v>
      </c>
      <c r="E76" s="55"/>
      <c r="F76" s="55"/>
      <c r="G76" s="51"/>
      <c r="H76" s="53"/>
      <c r="I76" s="51"/>
      <c r="J76" s="52"/>
      <c r="K76" s="247"/>
      <c r="L76" s="52"/>
      <c r="M76" s="247"/>
      <c r="N76" s="54"/>
      <c r="O76" s="51"/>
      <c r="P76" s="431" t="s">
        <v>218</v>
      </c>
      <c r="Q76" s="432"/>
    </row>
    <row r="77" spans="1:17" ht="15.75" thickBot="1" x14ac:dyDescent="0.3">
      <c r="A77" s="50" t="s">
        <v>185</v>
      </c>
      <c r="E77" s="55"/>
      <c r="F77" s="55"/>
      <c r="G77" s="51"/>
      <c r="H77" s="53"/>
      <c r="I77" s="51"/>
      <c r="J77" s="52"/>
      <c r="K77" s="247"/>
      <c r="L77" s="52"/>
      <c r="M77" s="247"/>
      <c r="N77" s="54"/>
      <c r="O77" s="51"/>
      <c r="P77" s="433"/>
      <c r="Q77" s="434"/>
    </row>
    <row r="78" spans="1:17" ht="15.75" thickBot="1" x14ac:dyDescent="0.3">
      <c r="A78" s="38" t="s">
        <v>146</v>
      </c>
      <c r="B78" s="24" t="s">
        <v>14</v>
      </c>
      <c r="C78" s="25" t="s">
        <v>19</v>
      </c>
      <c r="D78" s="25" t="s">
        <v>21</v>
      </c>
      <c r="E78" s="25" t="s">
        <v>23</v>
      </c>
      <c r="F78" s="25" t="s">
        <v>27</v>
      </c>
      <c r="G78" s="25" t="s">
        <v>28</v>
      </c>
      <c r="H78" s="25" t="s">
        <v>31</v>
      </c>
      <c r="I78" s="25" t="s">
        <v>33</v>
      </c>
      <c r="J78" s="26" t="s">
        <v>35</v>
      </c>
      <c r="K78" s="249" t="s">
        <v>129</v>
      </c>
      <c r="L78" s="26" t="s">
        <v>130</v>
      </c>
      <c r="M78" s="251" t="s">
        <v>147</v>
      </c>
      <c r="N78" s="54"/>
      <c r="O78" s="51"/>
      <c r="P78" s="433"/>
      <c r="Q78" s="434"/>
    </row>
    <row r="79" spans="1:17" x14ac:dyDescent="0.25">
      <c r="A79" s="58" t="s">
        <v>89</v>
      </c>
      <c r="B79" s="137">
        <v>0.16</v>
      </c>
      <c r="C79" s="137">
        <v>0.81</v>
      </c>
      <c r="D79" s="137">
        <v>0</v>
      </c>
      <c r="E79" s="137">
        <v>8.9999999999999993E-3</v>
      </c>
      <c r="F79" s="137">
        <v>0</v>
      </c>
      <c r="G79" s="137">
        <v>0</v>
      </c>
      <c r="H79" s="137">
        <v>0</v>
      </c>
      <c r="I79" s="137">
        <v>0</v>
      </c>
      <c r="J79" s="137">
        <v>1E-3</v>
      </c>
      <c r="K79" s="264">
        <v>0.01</v>
      </c>
      <c r="L79" s="137">
        <v>0.01</v>
      </c>
      <c r="M79" s="252">
        <f>SUM(B79:L79)</f>
        <v>1</v>
      </c>
      <c r="N79" s="54"/>
      <c r="O79" s="51"/>
      <c r="P79" s="377"/>
      <c r="Q79" s="373"/>
    </row>
    <row r="80" spans="1:17" x14ac:dyDescent="0.25">
      <c r="A80" s="59" t="s">
        <v>90</v>
      </c>
      <c r="B80" s="138" t="s">
        <v>128</v>
      </c>
      <c r="C80" s="139">
        <v>0.99</v>
      </c>
      <c r="D80" s="139">
        <v>1E-3</v>
      </c>
      <c r="E80" s="139">
        <v>0</v>
      </c>
      <c r="F80" s="138" t="s">
        <v>128</v>
      </c>
      <c r="G80" s="138" t="s">
        <v>128</v>
      </c>
      <c r="H80" s="139">
        <v>8.9999999999999993E-3</v>
      </c>
      <c r="I80" s="139">
        <v>0</v>
      </c>
      <c r="J80" s="139">
        <v>0</v>
      </c>
      <c r="K80" s="252" t="s">
        <v>128</v>
      </c>
      <c r="L80" s="139">
        <v>0</v>
      </c>
      <c r="M80" s="252">
        <f t="shared" ref="M80:M85" si="1">SUM(B80:L80)</f>
        <v>1</v>
      </c>
      <c r="N80" s="54"/>
      <c r="O80" s="51"/>
      <c r="P80" s="378"/>
      <c r="Q80" s="374"/>
    </row>
    <row r="81" spans="1:19" x14ac:dyDescent="0.25">
      <c r="A81" s="59" t="s">
        <v>91</v>
      </c>
      <c r="B81" s="138" t="s">
        <v>128</v>
      </c>
      <c r="C81" s="139">
        <v>1</v>
      </c>
      <c r="D81" s="139">
        <v>0</v>
      </c>
      <c r="E81" s="139">
        <v>0</v>
      </c>
      <c r="F81" s="138" t="s">
        <v>128</v>
      </c>
      <c r="G81" s="138" t="s">
        <v>128</v>
      </c>
      <c r="H81" s="139">
        <v>0</v>
      </c>
      <c r="I81" s="139">
        <v>0</v>
      </c>
      <c r="J81" s="139">
        <v>0</v>
      </c>
      <c r="K81" s="252" t="s">
        <v>128</v>
      </c>
      <c r="L81" s="139">
        <v>0</v>
      </c>
      <c r="M81" s="252">
        <f t="shared" si="1"/>
        <v>1</v>
      </c>
      <c r="N81" s="54"/>
      <c r="O81" s="51"/>
      <c r="P81" s="378"/>
      <c r="Q81" s="374"/>
    </row>
    <row r="82" spans="1:19" x14ac:dyDescent="0.25">
      <c r="A82" s="36" t="s">
        <v>131</v>
      </c>
      <c r="B82" s="138" t="s">
        <v>128</v>
      </c>
      <c r="C82" s="139">
        <v>1</v>
      </c>
      <c r="D82" s="139">
        <v>0</v>
      </c>
      <c r="E82" s="139">
        <v>0</v>
      </c>
      <c r="F82" s="138" t="s">
        <v>128</v>
      </c>
      <c r="G82" s="138" t="s">
        <v>128</v>
      </c>
      <c r="H82" s="139">
        <v>0</v>
      </c>
      <c r="I82" s="139">
        <v>0</v>
      </c>
      <c r="J82" s="139">
        <v>0</v>
      </c>
      <c r="K82" s="252" t="s">
        <v>128</v>
      </c>
      <c r="L82" s="139">
        <v>0</v>
      </c>
      <c r="M82" s="252">
        <f t="shared" si="1"/>
        <v>1</v>
      </c>
      <c r="N82" s="54"/>
      <c r="O82" s="51"/>
      <c r="P82" s="378" t="s">
        <v>217</v>
      </c>
      <c r="Q82" s="374"/>
    </row>
    <row r="83" spans="1:19" x14ac:dyDescent="0.25">
      <c r="A83" s="59" t="s">
        <v>93</v>
      </c>
      <c r="B83" s="139">
        <v>1</v>
      </c>
      <c r="C83" s="138" t="s">
        <v>128</v>
      </c>
      <c r="D83" s="138" t="s">
        <v>128</v>
      </c>
      <c r="E83" s="138" t="s">
        <v>128</v>
      </c>
      <c r="F83" s="138" t="s">
        <v>128</v>
      </c>
      <c r="G83" s="138" t="s">
        <v>128</v>
      </c>
      <c r="H83" s="138" t="s">
        <v>128</v>
      </c>
      <c r="I83" s="138" t="s">
        <v>128</v>
      </c>
      <c r="J83" s="139">
        <v>0</v>
      </c>
      <c r="K83" s="252" t="s">
        <v>128</v>
      </c>
      <c r="L83" s="138" t="s">
        <v>128</v>
      </c>
      <c r="M83" s="252">
        <f t="shared" si="1"/>
        <v>1</v>
      </c>
      <c r="N83" s="54"/>
      <c r="O83" s="51"/>
      <c r="P83" s="378"/>
      <c r="Q83" s="374"/>
    </row>
    <row r="84" spans="1:19" x14ac:dyDescent="0.25">
      <c r="A84" s="59" t="s">
        <v>94</v>
      </c>
      <c r="B84" s="139">
        <v>0.95</v>
      </c>
      <c r="C84" s="139">
        <v>0.05</v>
      </c>
      <c r="D84" s="138" t="s">
        <v>128</v>
      </c>
      <c r="E84" s="138" t="s">
        <v>128</v>
      </c>
      <c r="F84" s="138" t="s">
        <v>128</v>
      </c>
      <c r="G84" s="138" t="s">
        <v>128</v>
      </c>
      <c r="H84" s="138" t="s">
        <v>128</v>
      </c>
      <c r="I84" s="138" t="s">
        <v>128</v>
      </c>
      <c r="J84" s="139">
        <v>0</v>
      </c>
      <c r="K84" s="252" t="s">
        <v>128</v>
      </c>
      <c r="L84" s="138" t="s">
        <v>128</v>
      </c>
      <c r="M84" s="252">
        <f t="shared" si="1"/>
        <v>1</v>
      </c>
      <c r="N84" s="54"/>
      <c r="O84" s="51"/>
      <c r="P84" s="378"/>
      <c r="Q84" s="374"/>
    </row>
    <row r="85" spans="1:19" ht="15.75" thickBot="1" x14ac:dyDescent="0.3">
      <c r="A85" s="37" t="s">
        <v>95</v>
      </c>
      <c r="B85" s="138" t="s">
        <v>128</v>
      </c>
      <c r="C85" s="139">
        <v>0</v>
      </c>
      <c r="D85" s="138" t="s">
        <v>128</v>
      </c>
      <c r="E85" s="138" t="s">
        <v>128</v>
      </c>
      <c r="F85" s="138" t="s">
        <v>128</v>
      </c>
      <c r="G85" s="138" t="s">
        <v>128</v>
      </c>
      <c r="H85" s="139">
        <v>0</v>
      </c>
      <c r="I85" s="139">
        <v>0</v>
      </c>
      <c r="J85" s="139">
        <v>1</v>
      </c>
      <c r="K85" s="252" t="s">
        <v>128</v>
      </c>
      <c r="L85" s="138" t="s">
        <v>128</v>
      </c>
      <c r="M85" s="252">
        <f t="shared" si="1"/>
        <v>1</v>
      </c>
      <c r="N85" s="54"/>
      <c r="O85" s="51"/>
      <c r="P85" s="378"/>
      <c r="Q85" s="374"/>
    </row>
    <row r="86" spans="1:19" ht="15.75" thickBot="1" x14ac:dyDescent="0.3">
      <c r="A86" s="140"/>
      <c r="B86" s="55"/>
      <c r="C86" s="55"/>
      <c r="D86" s="51"/>
      <c r="E86" s="53"/>
      <c r="F86" s="51"/>
      <c r="G86" s="52"/>
      <c r="H86" s="52"/>
      <c r="I86" s="52"/>
      <c r="J86" s="52"/>
      <c r="K86" s="265"/>
      <c r="L86" s="52"/>
      <c r="M86" s="247"/>
      <c r="N86" s="54"/>
      <c r="O86" s="51"/>
      <c r="P86" s="378"/>
      <c r="Q86" s="374"/>
    </row>
    <row r="87" spans="1:19" s="145" customFormat="1" ht="15.75" thickBot="1" x14ac:dyDescent="0.3">
      <c r="A87" s="38" t="s">
        <v>146</v>
      </c>
      <c r="B87" s="141" t="s">
        <v>14</v>
      </c>
      <c r="C87" s="142" t="s">
        <v>19</v>
      </c>
      <c r="D87" s="142" t="s">
        <v>21</v>
      </c>
      <c r="E87" s="142" t="s">
        <v>23</v>
      </c>
      <c r="F87" s="142" t="s">
        <v>27</v>
      </c>
      <c r="G87" s="142" t="s">
        <v>28</v>
      </c>
      <c r="H87" s="142" t="s">
        <v>31</v>
      </c>
      <c r="I87" s="142" t="s">
        <v>33</v>
      </c>
      <c r="J87" s="143" t="s">
        <v>35</v>
      </c>
      <c r="K87" s="266" t="s">
        <v>129</v>
      </c>
      <c r="L87" s="143" t="s">
        <v>130</v>
      </c>
      <c r="M87" s="251" t="s">
        <v>147</v>
      </c>
      <c r="N87" s="144"/>
      <c r="P87" s="379"/>
      <c r="Q87" s="375"/>
    </row>
    <row r="88" spans="1:19" s="145" customFormat="1" x14ac:dyDescent="0.25">
      <c r="A88" s="35" t="s">
        <v>212</v>
      </c>
      <c r="B88" s="359"/>
      <c r="C88" s="360"/>
      <c r="D88" s="360"/>
      <c r="E88" s="360"/>
      <c r="F88" s="360"/>
      <c r="G88" s="361"/>
      <c r="H88" s="361"/>
      <c r="I88" s="360"/>
      <c r="J88" s="360"/>
      <c r="K88" s="360"/>
      <c r="L88" s="360"/>
      <c r="M88" s="360"/>
      <c r="N88" s="144"/>
      <c r="P88" s="379"/>
      <c r="Q88" s="375"/>
    </row>
    <row r="89" spans="1:19" s="145" customFormat="1" x14ac:dyDescent="0.25">
      <c r="A89" s="149" t="s">
        <v>105</v>
      </c>
      <c r="B89" s="147">
        <v>0.14000000000000001</v>
      </c>
      <c r="C89" s="147">
        <v>0.84</v>
      </c>
      <c r="D89" s="147">
        <v>0</v>
      </c>
      <c r="E89" s="147">
        <v>0</v>
      </c>
      <c r="F89" s="148" t="s">
        <v>128</v>
      </c>
      <c r="G89" s="148" t="s">
        <v>128</v>
      </c>
      <c r="H89" s="147">
        <v>0</v>
      </c>
      <c r="I89" s="147">
        <v>0</v>
      </c>
      <c r="J89" s="147">
        <v>0</v>
      </c>
      <c r="K89" s="255">
        <v>0.01</v>
      </c>
      <c r="L89" s="147">
        <v>0.01</v>
      </c>
      <c r="M89" s="252">
        <f t="shared" ref="M89:M92" si="2">SUM(B89:L89)</f>
        <v>1</v>
      </c>
      <c r="N89" s="144"/>
      <c r="P89" s="379"/>
      <c r="Q89" s="375"/>
    </row>
    <row r="90" spans="1:19" s="145" customFormat="1" x14ac:dyDescent="0.25">
      <c r="A90" s="149" t="s">
        <v>227</v>
      </c>
      <c r="B90" s="147">
        <v>0.1</v>
      </c>
      <c r="C90" s="147">
        <v>0.89</v>
      </c>
      <c r="D90" s="147">
        <v>0</v>
      </c>
      <c r="E90" s="147">
        <v>0.01</v>
      </c>
      <c r="F90" s="148" t="s">
        <v>128</v>
      </c>
      <c r="G90" s="148" t="s">
        <v>128</v>
      </c>
      <c r="H90" s="147">
        <v>0</v>
      </c>
      <c r="I90" s="147">
        <v>0</v>
      </c>
      <c r="J90" s="147">
        <v>0</v>
      </c>
      <c r="K90" s="255">
        <v>0</v>
      </c>
      <c r="L90" s="147">
        <v>0</v>
      </c>
      <c r="M90" s="252">
        <f t="shared" si="2"/>
        <v>1</v>
      </c>
      <c r="N90" s="144"/>
      <c r="P90" s="379"/>
      <c r="Q90" s="375"/>
    </row>
    <row r="91" spans="1:19" s="145" customFormat="1" x14ac:dyDescent="0.25">
      <c r="A91" s="149" t="s">
        <v>107</v>
      </c>
      <c r="B91" s="147">
        <v>0.105</v>
      </c>
      <c r="C91" s="147">
        <v>0.89</v>
      </c>
      <c r="D91" s="147">
        <v>0</v>
      </c>
      <c r="E91" s="147">
        <v>5.0000000000000001E-3</v>
      </c>
      <c r="F91" s="148" t="s">
        <v>128</v>
      </c>
      <c r="G91" s="148" t="s">
        <v>128</v>
      </c>
      <c r="H91" s="147">
        <v>0</v>
      </c>
      <c r="I91" s="147">
        <v>0</v>
      </c>
      <c r="J91" s="147">
        <v>0</v>
      </c>
      <c r="K91" s="255">
        <v>0</v>
      </c>
      <c r="L91" s="147">
        <v>0</v>
      </c>
      <c r="M91" s="252">
        <f t="shared" si="2"/>
        <v>1</v>
      </c>
      <c r="N91" s="144"/>
      <c r="P91" s="379"/>
      <c r="Q91" s="375"/>
    </row>
    <row r="92" spans="1:19" s="145" customFormat="1" ht="15.75" thickBot="1" x14ac:dyDescent="0.3">
      <c r="A92" s="150" t="s">
        <v>127</v>
      </c>
      <c r="B92" s="148" t="s">
        <v>128</v>
      </c>
      <c r="C92" s="147">
        <v>0.99</v>
      </c>
      <c r="D92" s="148" t="s">
        <v>128</v>
      </c>
      <c r="E92" s="148" t="s">
        <v>128</v>
      </c>
      <c r="F92" s="148" t="s">
        <v>128</v>
      </c>
      <c r="G92" s="148" t="s">
        <v>128</v>
      </c>
      <c r="H92" s="147">
        <v>0.01</v>
      </c>
      <c r="I92" s="147">
        <v>0</v>
      </c>
      <c r="J92" s="148" t="s">
        <v>128</v>
      </c>
      <c r="K92" s="256" t="s">
        <v>128</v>
      </c>
      <c r="L92" s="148" t="s">
        <v>128</v>
      </c>
      <c r="M92" s="252">
        <f t="shared" si="2"/>
        <v>1</v>
      </c>
      <c r="N92" s="144"/>
      <c r="P92" s="380"/>
      <c r="Q92" s="376"/>
    </row>
    <row r="93" spans="1:19" ht="15.75" thickBot="1" x14ac:dyDescent="0.3">
      <c r="E93" s="55"/>
      <c r="F93" s="55"/>
      <c r="G93" s="51"/>
      <c r="H93" s="53"/>
      <c r="I93" s="51"/>
      <c r="J93" s="52"/>
      <c r="K93" s="247"/>
      <c r="L93" s="52"/>
      <c r="M93" s="247"/>
      <c r="N93" s="54"/>
      <c r="O93" s="51"/>
    </row>
    <row r="94" spans="1:19" s="145" customFormat="1" ht="15.75" thickBot="1" x14ac:dyDescent="0.3">
      <c r="B94" s="414" t="s">
        <v>14</v>
      </c>
      <c r="C94" s="415"/>
      <c r="D94" s="415"/>
      <c r="E94" s="415"/>
      <c r="F94" s="415"/>
      <c r="G94" s="415"/>
      <c r="H94" s="416"/>
      <c r="J94" s="151" t="s">
        <v>19</v>
      </c>
      <c r="K94" s="253"/>
      <c r="L94" s="152"/>
      <c r="M94" s="253"/>
      <c r="N94" s="152"/>
      <c r="O94" s="152"/>
      <c r="P94" s="153"/>
      <c r="Q94" s="50"/>
    </row>
    <row r="95" spans="1:19" s="144" customFormat="1" ht="45.75" thickBot="1" x14ac:dyDescent="0.3">
      <c r="A95" s="38" t="s">
        <v>146</v>
      </c>
      <c r="B95" s="154" t="s">
        <v>125</v>
      </c>
      <c r="C95" s="155" t="s">
        <v>15</v>
      </c>
      <c r="D95" s="156" t="s">
        <v>18</v>
      </c>
      <c r="E95" s="156" t="s">
        <v>20</v>
      </c>
      <c r="F95" s="156" t="s">
        <v>22</v>
      </c>
      <c r="G95" s="156" t="s">
        <v>24</v>
      </c>
      <c r="H95" s="157" t="s">
        <v>148</v>
      </c>
      <c r="I95" s="136" t="s">
        <v>149</v>
      </c>
      <c r="J95" s="154" t="s">
        <v>126</v>
      </c>
      <c r="K95" s="267" t="s">
        <v>30</v>
      </c>
      <c r="L95" s="156" t="s">
        <v>32</v>
      </c>
      <c r="M95" s="254" t="s">
        <v>34</v>
      </c>
      <c r="N95" s="156" t="s">
        <v>36</v>
      </c>
      <c r="O95" s="156" t="s">
        <v>38</v>
      </c>
      <c r="P95" s="158" t="s">
        <v>150</v>
      </c>
      <c r="Q95" s="136" t="s">
        <v>149</v>
      </c>
      <c r="S95" s="372" t="s">
        <v>218</v>
      </c>
    </row>
    <row r="96" spans="1:19" s="145" customFormat="1" x14ac:dyDescent="0.25">
      <c r="A96" s="146" t="s">
        <v>89</v>
      </c>
      <c r="B96" s="147">
        <v>6.9999999999999951E-2</v>
      </c>
      <c r="C96" s="147">
        <v>0.03</v>
      </c>
      <c r="D96" s="147">
        <v>0.1</v>
      </c>
      <c r="E96" s="147">
        <v>0.2</v>
      </c>
      <c r="F96" s="147">
        <v>0.3</v>
      </c>
      <c r="G96" s="147">
        <v>0.2</v>
      </c>
      <c r="H96" s="147">
        <v>0.1</v>
      </c>
      <c r="I96" s="138">
        <f t="shared" ref="I96:I101" si="3">SUM(B96:H96)</f>
        <v>0.99999999999999989</v>
      </c>
      <c r="J96" s="147">
        <v>0.06</v>
      </c>
      <c r="K96" s="255">
        <v>0.05</v>
      </c>
      <c r="L96" s="147">
        <v>0.09</v>
      </c>
      <c r="M96" s="255">
        <v>0.19</v>
      </c>
      <c r="N96" s="147">
        <v>0.31</v>
      </c>
      <c r="O96" s="147">
        <v>0.21</v>
      </c>
      <c r="P96" s="147">
        <v>0.09</v>
      </c>
      <c r="Q96" s="138">
        <f>SUM(J96:P96)</f>
        <v>0.99999999999999989</v>
      </c>
      <c r="S96" s="329"/>
    </row>
    <row r="97" spans="1:19" s="145" customFormat="1" x14ac:dyDescent="0.25">
      <c r="A97" s="159" t="s">
        <v>90</v>
      </c>
      <c r="B97" s="148" t="s">
        <v>128</v>
      </c>
      <c r="C97" s="148" t="s">
        <v>128</v>
      </c>
      <c r="D97" s="148" t="s">
        <v>128</v>
      </c>
      <c r="E97" s="148" t="s">
        <v>128</v>
      </c>
      <c r="F97" s="148" t="s">
        <v>128</v>
      </c>
      <c r="G97" s="148" t="s">
        <v>128</v>
      </c>
      <c r="H97" s="148" t="s">
        <v>128</v>
      </c>
      <c r="I97" s="138"/>
      <c r="J97" s="147">
        <v>0.03</v>
      </c>
      <c r="K97" s="255">
        <v>0.03</v>
      </c>
      <c r="L97" s="147">
        <v>0.1</v>
      </c>
      <c r="M97" s="255">
        <v>0.24</v>
      </c>
      <c r="N97" s="147">
        <v>0.3</v>
      </c>
      <c r="O97" s="147">
        <v>0.25</v>
      </c>
      <c r="P97" s="147">
        <v>0.05</v>
      </c>
      <c r="Q97" s="138">
        <f t="shared" ref="Q97:Q101" si="4">SUM(J97:P97)</f>
        <v>1</v>
      </c>
      <c r="S97" s="327"/>
    </row>
    <row r="98" spans="1:19" s="145" customFormat="1" x14ac:dyDescent="0.25">
      <c r="A98" s="159" t="s">
        <v>91</v>
      </c>
      <c r="B98" s="148" t="s">
        <v>128</v>
      </c>
      <c r="C98" s="148" t="s">
        <v>128</v>
      </c>
      <c r="D98" s="148" t="s">
        <v>128</v>
      </c>
      <c r="E98" s="148" t="s">
        <v>128</v>
      </c>
      <c r="F98" s="148" t="s">
        <v>128</v>
      </c>
      <c r="G98" s="148" t="s">
        <v>128</v>
      </c>
      <c r="H98" s="148" t="s">
        <v>128</v>
      </c>
      <c r="I98" s="138"/>
      <c r="J98" s="147">
        <v>0.03</v>
      </c>
      <c r="K98" s="255">
        <v>0.03</v>
      </c>
      <c r="L98" s="147">
        <v>0.1</v>
      </c>
      <c r="M98" s="255">
        <v>0.24</v>
      </c>
      <c r="N98" s="147">
        <v>0.3</v>
      </c>
      <c r="O98" s="147">
        <v>0.25</v>
      </c>
      <c r="P98" s="147">
        <v>0.05</v>
      </c>
      <c r="Q98" s="138">
        <f t="shared" si="4"/>
        <v>1</v>
      </c>
      <c r="S98" s="327"/>
    </row>
    <row r="99" spans="1:19" s="145" customFormat="1" x14ac:dyDescent="0.25">
      <c r="A99" s="159" t="s">
        <v>131</v>
      </c>
      <c r="B99" s="148" t="s">
        <v>128</v>
      </c>
      <c r="C99" s="148" t="s">
        <v>128</v>
      </c>
      <c r="D99" s="148" t="s">
        <v>128</v>
      </c>
      <c r="E99" s="148" t="s">
        <v>128</v>
      </c>
      <c r="F99" s="148" t="s">
        <v>128</v>
      </c>
      <c r="G99" s="148" t="s">
        <v>128</v>
      </c>
      <c r="H99" s="148" t="s">
        <v>128</v>
      </c>
      <c r="I99" s="138"/>
      <c r="J99" s="147">
        <v>0.03</v>
      </c>
      <c r="K99" s="255">
        <v>0.03</v>
      </c>
      <c r="L99" s="147">
        <v>0.1</v>
      </c>
      <c r="M99" s="255">
        <v>0.24</v>
      </c>
      <c r="N99" s="147">
        <v>0.3</v>
      </c>
      <c r="O99" s="147">
        <v>0.25</v>
      </c>
      <c r="P99" s="147">
        <v>0.05</v>
      </c>
      <c r="Q99" s="138">
        <f t="shared" si="4"/>
        <v>1</v>
      </c>
      <c r="S99" s="325" t="s">
        <v>217</v>
      </c>
    </row>
    <row r="100" spans="1:19" s="145" customFormat="1" x14ac:dyDescent="0.25">
      <c r="A100" s="159" t="s">
        <v>93</v>
      </c>
      <c r="B100" s="147">
        <v>5.0000000000000044E-2</v>
      </c>
      <c r="C100" s="147">
        <v>0.15</v>
      </c>
      <c r="D100" s="147">
        <v>0.05</v>
      </c>
      <c r="E100" s="147">
        <v>0.05</v>
      </c>
      <c r="F100" s="147">
        <v>0.2</v>
      </c>
      <c r="G100" s="147">
        <v>0.15</v>
      </c>
      <c r="H100" s="147">
        <v>0.35</v>
      </c>
      <c r="I100" s="138">
        <f t="shared" si="3"/>
        <v>1</v>
      </c>
      <c r="J100" s="148" t="s">
        <v>128</v>
      </c>
      <c r="K100" s="256" t="s">
        <v>128</v>
      </c>
      <c r="L100" s="148" t="s">
        <v>128</v>
      </c>
      <c r="M100" s="256" t="s">
        <v>128</v>
      </c>
      <c r="N100" s="148" t="s">
        <v>128</v>
      </c>
      <c r="O100" s="148" t="s">
        <v>128</v>
      </c>
      <c r="P100" s="148" t="s">
        <v>128</v>
      </c>
      <c r="Q100" s="138"/>
      <c r="S100" s="327"/>
    </row>
    <row r="101" spans="1:19" s="145" customFormat="1" x14ac:dyDescent="0.25">
      <c r="A101" s="159" t="s">
        <v>94</v>
      </c>
      <c r="B101" s="148" t="s">
        <v>128</v>
      </c>
      <c r="C101" s="148" t="s">
        <v>128</v>
      </c>
      <c r="D101" s="147">
        <v>0.1</v>
      </c>
      <c r="E101" s="147">
        <v>0.15</v>
      </c>
      <c r="F101" s="147">
        <v>0.25</v>
      </c>
      <c r="G101" s="147">
        <v>0.16</v>
      </c>
      <c r="H101" s="147">
        <v>0.34</v>
      </c>
      <c r="I101" s="138">
        <f t="shared" si="3"/>
        <v>1</v>
      </c>
      <c r="J101" s="148" t="s">
        <v>128</v>
      </c>
      <c r="K101" s="256" t="s">
        <v>128</v>
      </c>
      <c r="L101" s="147">
        <v>0.11</v>
      </c>
      <c r="M101" s="255">
        <v>0.16</v>
      </c>
      <c r="N101" s="147">
        <v>0.23</v>
      </c>
      <c r="O101" s="147">
        <v>0.15</v>
      </c>
      <c r="P101" s="147">
        <v>0.35</v>
      </c>
      <c r="Q101" s="138">
        <f t="shared" si="4"/>
        <v>1</v>
      </c>
      <c r="S101" s="327"/>
    </row>
    <row r="102" spans="1:19" s="145" customFormat="1" ht="15.75" thickBot="1" x14ac:dyDescent="0.3">
      <c r="H102" s="160"/>
      <c r="K102" s="257"/>
      <c r="M102" s="257"/>
      <c r="P102" s="160"/>
      <c r="S102" s="327"/>
    </row>
    <row r="103" spans="1:19" s="145" customFormat="1" ht="15.75" thickBot="1" x14ac:dyDescent="0.3">
      <c r="B103" s="414" t="s">
        <v>14</v>
      </c>
      <c r="C103" s="415"/>
      <c r="D103" s="415"/>
      <c r="E103" s="415"/>
      <c r="F103" s="415"/>
      <c r="G103" s="415"/>
      <c r="H103" s="416"/>
      <c r="J103" s="151" t="s">
        <v>19</v>
      </c>
      <c r="K103" s="253"/>
      <c r="L103" s="152"/>
      <c r="M103" s="253"/>
      <c r="N103" s="152"/>
      <c r="O103" s="152"/>
      <c r="P103" s="153"/>
      <c r="S103" s="327"/>
    </row>
    <row r="104" spans="1:19" s="144" customFormat="1" ht="45.75" thickBot="1" x14ac:dyDescent="0.3">
      <c r="A104" s="38" t="s">
        <v>146</v>
      </c>
      <c r="B104" s="154" t="s">
        <v>125</v>
      </c>
      <c r="C104" s="155" t="s">
        <v>15</v>
      </c>
      <c r="D104" s="156" t="s">
        <v>18</v>
      </c>
      <c r="E104" s="156" t="s">
        <v>20</v>
      </c>
      <c r="F104" s="156" t="s">
        <v>22</v>
      </c>
      <c r="G104" s="156" t="s">
        <v>24</v>
      </c>
      <c r="H104" s="157" t="s">
        <v>148</v>
      </c>
      <c r="I104" s="136" t="s">
        <v>149</v>
      </c>
      <c r="J104" s="154" t="s">
        <v>126</v>
      </c>
      <c r="K104" s="267" t="s">
        <v>30</v>
      </c>
      <c r="L104" s="156" t="s">
        <v>32</v>
      </c>
      <c r="M104" s="254" t="s">
        <v>34</v>
      </c>
      <c r="N104" s="156" t="s">
        <v>36</v>
      </c>
      <c r="O104" s="156" t="s">
        <v>38</v>
      </c>
      <c r="P104" s="158" t="s">
        <v>150</v>
      </c>
      <c r="Q104" s="136" t="s">
        <v>149</v>
      </c>
      <c r="S104" s="330"/>
    </row>
    <row r="105" spans="1:19" s="145" customFormat="1" x14ac:dyDescent="0.25">
      <c r="A105" s="35" t="s">
        <v>212</v>
      </c>
      <c r="B105" s="359"/>
      <c r="C105" s="360"/>
      <c r="D105" s="360"/>
      <c r="E105" s="360"/>
      <c r="F105" s="360"/>
      <c r="G105" s="361"/>
      <c r="H105" s="361"/>
      <c r="I105" s="360"/>
      <c r="J105" s="360"/>
      <c r="K105" s="360"/>
      <c r="L105" s="360"/>
      <c r="M105" s="360"/>
      <c r="N105" s="360"/>
      <c r="O105" s="359"/>
      <c r="P105" s="360"/>
      <c r="Q105" s="360"/>
      <c r="S105" s="327"/>
    </row>
    <row r="106" spans="1:19" s="145" customFormat="1" x14ac:dyDescent="0.25">
      <c r="A106" s="149" t="s">
        <v>105</v>
      </c>
      <c r="B106" s="147">
        <v>6.9999999999999951E-2</v>
      </c>
      <c r="C106" s="147">
        <v>0.03</v>
      </c>
      <c r="D106" s="147">
        <v>0.1</v>
      </c>
      <c r="E106" s="147">
        <v>0.2</v>
      </c>
      <c r="F106" s="147">
        <v>0.3</v>
      </c>
      <c r="G106" s="147">
        <v>0.2</v>
      </c>
      <c r="H106" s="147">
        <v>0.1</v>
      </c>
      <c r="I106" s="161">
        <f t="shared" ref="I106:I108" si="5">SUM(B106:H106)</f>
        <v>0.99999999999999989</v>
      </c>
      <c r="J106" s="147">
        <v>6.9999999999999951E-2</v>
      </c>
      <c r="K106" s="255">
        <v>0.04</v>
      </c>
      <c r="L106" s="147">
        <v>0.1</v>
      </c>
      <c r="M106" s="255">
        <v>0.19</v>
      </c>
      <c r="N106" s="147">
        <v>0.3</v>
      </c>
      <c r="O106" s="147">
        <v>0.2</v>
      </c>
      <c r="P106" s="147">
        <v>0.1</v>
      </c>
      <c r="Q106" s="161">
        <f t="shared" ref="Q106:Q109" si="6">SUM(J106:P106)</f>
        <v>0.99999999999999989</v>
      </c>
      <c r="S106" s="327"/>
    </row>
    <row r="107" spans="1:19" s="145" customFormat="1" x14ac:dyDescent="0.25">
      <c r="A107" s="149" t="s">
        <v>227</v>
      </c>
      <c r="B107" s="147">
        <v>6.9999999999999951E-2</v>
      </c>
      <c r="C107" s="147">
        <v>0.03</v>
      </c>
      <c r="D107" s="147">
        <v>0.1</v>
      </c>
      <c r="E107" s="147">
        <v>0.2</v>
      </c>
      <c r="F107" s="147">
        <v>0.3</v>
      </c>
      <c r="G107" s="147">
        <v>0.2</v>
      </c>
      <c r="H107" s="147">
        <v>0.1</v>
      </c>
      <c r="I107" s="161">
        <f t="shared" si="5"/>
        <v>0.99999999999999989</v>
      </c>
      <c r="J107" s="147">
        <v>6.9999999999999951E-2</v>
      </c>
      <c r="K107" s="255">
        <v>0.04</v>
      </c>
      <c r="L107" s="147">
        <v>0.1</v>
      </c>
      <c r="M107" s="255">
        <v>0.19</v>
      </c>
      <c r="N107" s="147">
        <v>0.3</v>
      </c>
      <c r="O107" s="147">
        <v>0.2</v>
      </c>
      <c r="P107" s="147">
        <v>0.1</v>
      </c>
      <c r="Q107" s="161">
        <f t="shared" si="6"/>
        <v>0.99999999999999989</v>
      </c>
      <c r="S107" s="327"/>
    </row>
    <row r="108" spans="1:19" s="145" customFormat="1" x14ac:dyDescent="0.25">
      <c r="A108" s="149" t="s">
        <v>107</v>
      </c>
      <c r="B108" s="147">
        <v>6.9999999999999951E-2</v>
      </c>
      <c r="C108" s="147">
        <v>0.03</v>
      </c>
      <c r="D108" s="147">
        <v>0.1</v>
      </c>
      <c r="E108" s="147">
        <v>0.2</v>
      </c>
      <c r="F108" s="147">
        <v>0.3</v>
      </c>
      <c r="G108" s="147">
        <v>0.2</v>
      </c>
      <c r="H108" s="147">
        <v>0.1</v>
      </c>
      <c r="I108" s="161">
        <f t="shared" si="5"/>
        <v>0.99999999999999989</v>
      </c>
      <c r="J108" s="147">
        <v>6.9999999999999951E-2</v>
      </c>
      <c r="K108" s="255">
        <v>0.04</v>
      </c>
      <c r="L108" s="147">
        <v>0.1</v>
      </c>
      <c r="M108" s="255">
        <v>0.19</v>
      </c>
      <c r="N108" s="147">
        <v>0.3</v>
      </c>
      <c r="O108" s="147">
        <v>0.2</v>
      </c>
      <c r="P108" s="147">
        <v>0.1</v>
      </c>
      <c r="Q108" s="161">
        <f t="shared" si="6"/>
        <v>0.99999999999999989</v>
      </c>
      <c r="S108" s="327"/>
    </row>
    <row r="109" spans="1:19" s="145" customFormat="1" ht="15.75" thickBot="1" x14ac:dyDescent="0.3">
      <c r="A109" s="150" t="s">
        <v>127</v>
      </c>
      <c r="B109" s="162" t="s">
        <v>128</v>
      </c>
      <c r="C109" s="162" t="s">
        <v>128</v>
      </c>
      <c r="D109" s="162" t="s">
        <v>128</v>
      </c>
      <c r="E109" s="162" t="s">
        <v>128</v>
      </c>
      <c r="F109" s="162" t="s">
        <v>128</v>
      </c>
      <c r="G109" s="162" t="s">
        <v>128</v>
      </c>
      <c r="H109" s="162" t="s">
        <v>128</v>
      </c>
      <c r="I109" s="161"/>
      <c r="J109" s="147">
        <v>0.03</v>
      </c>
      <c r="K109" s="255">
        <v>0.03</v>
      </c>
      <c r="L109" s="147">
        <v>0.1</v>
      </c>
      <c r="M109" s="255">
        <v>0.24</v>
      </c>
      <c r="N109" s="147">
        <v>0.3</v>
      </c>
      <c r="O109" s="147">
        <v>0.25</v>
      </c>
      <c r="P109" s="147">
        <v>0.05</v>
      </c>
      <c r="Q109" s="161">
        <f t="shared" si="6"/>
        <v>1</v>
      </c>
      <c r="S109" s="328"/>
    </row>
    <row r="110" spans="1:19" s="51" customFormat="1" x14ac:dyDescent="0.25">
      <c r="A110" s="55"/>
      <c r="B110" s="55"/>
      <c r="C110" s="55"/>
      <c r="D110" s="55"/>
      <c r="E110" s="55"/>
      <c r="F110" s="55"/>
      <c r="G110" s="55"/>
      <c r="H110" s="40"/>
      <c r="I110" s="40"/>
      <c r="J110" s="55"/>
      <c r="K110" s="248"/>
      <c r="L110" s="55"/>
      <c r="M110" s="248"/>
      <c r="N110" s="40"/>
    </row>
    <row r="111" spans="1:19" s="51" customFormat="1" x14ac:dyDescent="0.25">
      <c r="A111" s="367" t="s">
        <v>216</v>
      </c>
      <c r="B111" s="55"/>
      <c r="C111" s="55"/>
      <c r="D111" s="55"/>
      <c r="E111" s="55"/>
      <c r="F111" s="55"/>
      <c r="G111" s="55"/>
      <c r="H111" s="40"/>
      <c r="I111" s="40"/>
      <c r="J111" s="55"/>
      <c r="K111" s="248"/>
      <c r="L111" s="55"/>
      <c r="M111" s="248"/>
      <c r="N111" s="40"/>
    </row>
    <row r="112" spans="1:19" x14ac:dyDescent="0.25">
      <c r="A112" s="50" t="s">
        <v>197</v>
      </c>
      <c r="E112" s="55"/>
      <c r="F112" s="55"/>
      <c r="G112" s="51"/>
      <c r="H112" s="53"/>
      <c r="I112" s="51"/>
      <c r="J112" s="52"/>
      <c r="K112" s="247"/>
      <c r="L112" s="52"/>
      <c r="M112" s="247"/>
      <c r="N112" s="54"/>
      <c r="O112" s="51"/>
    </row>
    <row r="113" spans="1:19" x14ac:dyDescent="0.25">
      <c r="A113" s="50" t="s">
        <v>183</v>
      </c>
      <c r="E113" s="55"/>
      <c r="F113" s="55"/>
      <c r="G113" s="51"/>
      <c r="H113" s="53"/>
      <c r="I113" s="51"/>
      <c r="J113" s="52"/>
      <c r="K113" s="247"/>
      <c r="L113" s="52"/>
      <c r="M113" s="247"/>
      <c r="N113" s="54"/>
      <c r="O113" s="51"/>
    </row>
    <row r="114" spans="1:19" ht="15.75" thickBot="1" x14ac:dyDescent="0.3">
      <c r="E114" s="55"/>
      <c r="F114" s="55"/>
      <c r="G114" s="51"/>
      <c r="H114" s="53"/>
      <c r="I114" s="51"/>
      <c r="J114" s="52"/>
      <c r="K114" s="247"/>
      <c r="L114" s="52"/>
      <c r="M114" s="247"/>
      <c r="N114" s="54"/>
      <c r="O114" s="51"/>
    </row>
    <row r="115" spans="1:19" ht="45.75" thickBot="1" x14ac:dyDescent="0.3">
      <c r="A115" s="38" t="s">
        <v>191</v>
      </c>
      <c r="B115" s="24" t="s">
        <v>14</v>
      </c>
      <c r="C115" s="25" t="s">
        <v>19</v>
      </c>
      <c r="D115" s="25" t="s">
        <v>200</v>
      </c>
      <c r="E115" s="25" t="s">
        <v>201</v>
      </c>
      <c r="F115" s="25" t="s">
        <v>27</v>
      </c>
      <c r="G115" s="25" t="s">
        <v>28</v>
      </c>
      <c r="H115" s="25" t="s">
        <v>31</v>
      </c>
      <c r="I115" s="25" t="s">
        <v>202</v>
      </c>
      <c r="J115" s="287" t="s">
        <v>203</v>
      </c>
      <c r="K115" s="26" t="s">
        <v>129</v>
      </c>
      <c r="L115" s="249" t="s">
        <v>130</v>
      </c>
      <c r="M115" s="50"/>
      <c r="N115" s="54"/>
      <c r="O115" s="51"/>
      <c r="S115" s="372" t="s">
        <v>218</v>
      </c>
    </row>
    <row r="116" spans="1:19" ht="15.75" thickBot="1" x14ac:dyDescent="0.3">
      <c r="A116" s="35" t="s">
        <v>89</v>
      </c>
      <c r="B116" s="354">
        <f>'default values'!B3</f>
        <v>8.5000651884615197E-2</v>
      </c>
      <c r="C116" s="354">
        <f>'default values'!C3</f>
        <v>6.3391750736799549E-2</v>
      </c>
      <c r="D116" s="354">
        <f>'default values'!D3</f>
        <v>6.3E-2</v>
      </c>
      <c r="E116" s="354">
        <f>'default values'!E3</f>
        <v>0.11176470588235295</v>
      </c>
      <c r="F116" s="354">
        <f>'default values'!F3</f>
        <v>0.110126582278481</v>
      </c>
      <c r="G116" s="354">
        <f>'default values'!G3</f>
        <v>0.110126582278481</v>
      </c>
      <c r="H116" s="354">
        <f>'default values'!H3</f>
        <v>6.3391750736799549E-2</v>
      </c>
      <c r="I116" s="354">
        <f>'default values'!I3</f>
        <v>1.087962962962963E-2</v>
      </c>
      <c r="J116" s="354">
        <f>'default values'!J3</f>
        <v>2.7397260273972605E-2</v>
      </c>
      <c r="K116" s="354">
        <f>'default values'!K3</f>
        <v>4.5333333333333337E-2</v>
      </c>
      <c r="L116" s="354">
        <f>'default values'!L3</f>
        <v>3.3000000000000002E-2</v>
      </c>
      <c r="M116" s="50"/>
      <c r="N116" s="54"/>
      <c r="O116" s="51"/>
      <c r="S116" s="324"/>
    </row>
    <row r="117" spans="1:19" ht="15.75" thickBot="1" x14ac:dyDescent="0.3">
      <c r="A117" s="36" t="s">
        <v>90</v>
      </c>
      <c r="B117" s="49" t="s">
        <v>128</v>
      </c>
      <c r="C117" s="354">
        <f>'default values'!C4</f>
        <v>0.36482352941176477</v>
      </c>
      <c r="D117" s="354">
        <f>'default values'!D4</f>
        <v>0.45500000000000002</v>
      </c>
      <c r="E117" s="354">
        <f>'default values'!E4</f>
        <v>0.64321294158544018</v>
      </c>
      <c r="F117" s="49" t="s">
        <v>128</v>
      </c>
      <c r="G117" s="49" t="s">
        <v>128</v>
      </c>
      <c r="H117" s="354">
        <f>'default values'!H4</f>
        <v>0.36482352941176477</v>
      </c>
      <c r="I117" s="354">
        <f>'default values'!I4</f>
        <v>0.09</v>
      </c>
      <c r="J117" s="354">
        <f>'default values'!J4</f>
        <v>0.14310925505669511</v>
      </c>
      <c r="K117" s="49" t="s">
        <v>128</v>
      </c>
      <c r="L117" s="354">
        <f>'default values'!L4</f>
        <v>0.30640179461615158</v>
      </c>
      <c r="M117" s="50"/>
      <c r="N117" s="54"/>
      <c r="O117" s="51"/>
      <c r="S117" s="325" t="s">
        <v>207</v>
      </c>
    </row>
    <row r="118" spans="1:19" ht="15.75" thickBot="1" x14ac:dyDescent="0.3">
      <c r="A118" s="36" t="s">
        <v>91</v>
      </c>
      <c r="B118" s="49" t="s">
        <v>128</v>
      </c>
      <c r="C118" s="354">
        <f>'default values'!C5</f>
        <v>0.36482352941176477</v>
      </c>
      <c r="D118" s="354">
        <f>'default values'!D5</f>
        <v>0.45500000000000002</v>
      </c>
      <c r="E118" s="354">
        <f>'default values'!E5</f>
        <v>0.64321294158544018</v>
      </c>
      <c r="F118" s="49" t="s">
        <v>128</v>
      </c>
      <c r="G118" s="49" t="s">
        <v>128</v>
      </c>
      <c r="H118" s="354">
        <f>'default values'!H5</f>
        <v>0.36482352941176477</v>
      </c>
      <c r="I118" s="354">
        <f>'default values'!I5</f>
        <v>0.09</v>
      </c>
      <c r="J118" s="354">
        <f>'default values'!J5</f>
        <v>0.14310925505669511</v>
      </c>
      <c r="K118" s="49" t="s">
        <v>128</v>
      </c>
      <c r="L118" s="354">
        <f>'default values'!L5</f>
        <v>0.30640179461615158</v>
      </c>
      <c r="M118" s="50"/>
      <c r="N118" s="54"/>
      <c r="O118" s="51"/>
      <c r="S118" s="325"/>
    </row>
    <row r="119" spans="1:19" ht="15.75" thickBot="1" x14ac:dyDescent="0.3">
      <c r="A119" s="36" t="s">
        <v>131</v>
      </c>
      <c r="B119" s="49" t="s">
        <v>128</v>
      </c>
      <c r="C119" s="354">
        <f>'default values'!C6</f>
        <v>0.29322352941176472</v>
      </c>
      <c r="D119" s="354">
        <f>'default values'!D6</f>
        <v>0.45500000000000002</v>
      </c>
      <c r="E119" s="354">
        <f>'default values'!E6</f>
        <v>0.51697643844164809</v>
      </c>
      <c r="F119" s="49" t="s">
        <v>128</v>
      </c>
      <c r="G119" s="49" t="s">
        <v>128</v>
      </c>
      <c r="H119" s="354">
        <f>'default values'!H6</f>
        <v>0.29322352941176472</v>
      </c>
      <c r="I119" s="354">
        <f>'default values'!I6</f>
        <v>0.08</v>
      </c>
      <c r="J119" s="354">
        <f>'default values'!J6</f>
        <v>0.14310925505669511</v>
      </c>
      <c r="K119" s="49" t="s">
        <v>128</v>
      </c>
      <c r="L119" s="354">
        <f>'default values'!L6</f>
        <v>0.25143270189431705</v>
      </c>
      <c r="M119" s="50"/>
      <c r="N119" s="54"/>
      <c r="O119" s="51"/>
      <c r="S119" s="325"/>
    </row>
    <row r="120" spans="1:19" ht="15.75" thickBot="1" x14ac:dyDescent="0.3">
      <c r="A120" s="36" t="s">
        <v>93</v>
      </c>
      <c r="B120" s="354">
        <f>'default values'!B7</f>
        <v>2.466666666666667E-2</v>
      </c>
      <c r="C120" s="49" t="s">
        <v>128</v>
      </c>
      <c r="D120" s="49" t="s">
        <v>128</v>
      </c>
      <c r="E120" s="49" t="s">
        <v>128</v>
      </c>
      <c r="F120" s="49" t="s">
        <v>128</v>
      </c>
      <c r="G120" s="49" t="s">
        <v>128</v>
      </c>
      <c r="H120" s="49" t="s">
        <v>128</v>
      </c>
      <c r="I120" s="49" t="s">
        <v>128</v>
      </c>
      <c r="J120" s="354">
        <f>'default values'!J7</f>
        <v>2.8054794520547947E-3</v>
      </c>
      <c r="K120" s="49" t="s">
        <v>128</v>
      </c>
      <c r="L120" s="250" t="s">
        <v>128</v>
      </c>
      <c r="M120" s="50"/>
      <c r="N120" s="54"/>
      <c r="O120" s="51"/>
      <c r="S120" s="325"/>
    </row>
    <row r="121" spans="1:19" ht="15.75" thickBot="1" x14ac:dyDescent="0.3">
      <c r="A121" s="36" t="s">
        <v>94</v>
      </c>
      <c r="B121" s="354">
        <f>'default values'!B8</f>
        <v>2.6666666666666668E-2</v>
      </c>
      <c r="C121" s="354">
        <f>'default values'!C8</f>
        <v>2.6666666666666668E-2</v>
      </c>
      <c r="D121" s="49" t="s">
        <v>128</v>
      </c>
      <c r="E121" s="49" t="s">
        <v>128</v>
      </c>
      <c r="F121" s="49" t="s">
        <v>128</v>
      </c>
      <c r="G121" s="49" t="s">
        <v>128</v>
      </c>
      <c r="H121" s="49" t="s">
        <v>128</v>
      </c>
      <c r="I121" s="49" t="s">
        <v>128</v>
      </c>
      <c r="J121" s="354">
        <f>'default values'!J8</f>
        <v>3.0329507589781563E-3</v>
      </c>
      <c r="K121" s="49" t="s">
        <v>128</v>
      </c>
      <c r="L121" s="250" t="s">
        <v>128</v>
      </c>
      <c r="M121" s="50"/>
      <c r="N121" s="54"/>
      <c r="O121" s="51"/>
      <c r="S121" s="325"/>
    </row>
    <row r="122" spans="1:19" ht="15.75" thickBot="1" x14ac:dyDescent="0.3">
      <c r="A122" s="358" t="s">
        <v>209</v>
      </c>
      <c r="B122" s="49" t="s">
        <v>128</v>
      </c>
      <c r="C122" s="49" t="s">
        <v>128</v>
      </c>
      <c r="D122" s="49" t="s">
        <v>128</v>
      </c>
      <c r="E122" s="49" t="s">
        <v>128</v>
      </c>
      <c r="F122" s="49" t="s">
        <v>128</v>
      </c>
      <c r="G122" s="49" t="s">
        <v>128</v>
      </c>
      <c r="H122" s="49" t="s">
        <v>128</v>
      </c>
      <c r="I122" s="49" t="s">
        <v>128</v>
      </c>
      <c r="J122" s="354">
        <f>'default values'!J9</f>
        <v>2.8264840182648405</v>
      </c>
      <c r="K122" s="49" t="s">
        <v>128</v>
      </c>
      <c r="L122" s="250" t="s">
        <v>128</v>
      </c>
      <c r="M122" s="50"/>
      <c r="N122" s="54"/>
      <c r="O122" s="51"/>
      <c r="S122" s="325"/>
    </row>
    <row r="123" spans="1:19" ht="15.75" thickBot="1" x14ac:dyDescent="0.3">
      <c r="A123" s="36" t="s">
        <v>97</v>
      </c>
      <c r="B123" s="49" t="s">
        <v>128</v>
      </c>
      <c r="C123" s="49" t="s">
        <v>128</v>
      </c>
      <c r="D123" s="49" t="s">
        <v>128</v>
      </c>
      <c r="E123" s="49" t="s">
        <v>128</v>
      </c>
      <c r="F123" s="49" t="s">
        <v>128</v>
      </c>
      <c r="G123" s="49" t="s">
        <v>128</v>
      </c>
      <c r="H123" s="49" t="s">
        <v>128</v>
      </c>
      <c r="I123" s="49" t="s">
        <v>128</v>
      </c>
      <c r="J123" s="354">
        <f>'default values'!J10</f>
        <v>2.8264840182648405</v>
      </c>
      <c r="K123" s="49" t="s">
        <v>128</v>
      </c>
      <c r="L123" s="250" t="s">
        <v>128</v>
      </c>
      <c r="M123" s="50"/>
      <c r="N123" s="54"/>
      <c r="O123" s="51"/>
      <c r="S123" s="325"/>
    </row>
    <row r="124" spans="1:19" ht="15.75" thickBot="1" x14ac:dyDescent="0.3">
      <c r="A124" s="36" t="s">
        <v>95</v>
      </c>
      <c r="B124" s="49" t="s">
        <v>128</v>
      </c>
      <c r="C124" s="354">
        <f>'default values'!C11</f>
        <v>3.2296918767507004</v>
      </c>
      <c r="D124" s="49" t="s">
        <v>128</v>
      </c>
      <c r="E124" s="49" t="s">
        <v>128</v>
      </c>
      <c r="F124" s="49" t="s">
        <v>128</v>
      </c>
      <c r="G124" s="49" t="s">
        <v>128</v>
      </c>
      <c r="H124" s="354">
        <f>'default values'!H11</f>
        <v>3.5526610644257706</v>
      </c>
      <c r="I124" s="354">
        <f>'default values'!I11</f>
        <v>0.29761904761904767</v>
      </c>
      <c r="J124" s="354">
        <f>'default values'!J11</f>
        <v>1.914764079147641</v>
      </c>
      <c r="K124" s="49" t="s">
        <v>128</v>
      </c>
      <c r="L124" s="250" t="s">
        <v>128</v>
      </c>
      <c r="M124" s="50"/>
      <c r="N124" s="54"/>
      <c r="O124" s="51"/>
      <c r="S124" s="325"/>
    </row>
    <row r="125" spans="1:19" x14ac:dyDescent="0.25">
      <c r="A125" s="36" t="s">
        <v>132</v>
      </c>
      <c r="B125" s="49" t="s">
        <v>128</v>
      </c>
      <c r="C125" s="354">
        <f>'default values'!C12</f>
        <v>1.2</v>
      </c>
      <c r="D125" s="49" t="s">
        <v>128</v>
      </c>
      <c r="E125" s="49" t="s">
        <v>128</v>
      </c>
      <c r="F125" s="49" t="s">
        <v>128</v>
      </c>
      <c r="G125" s="49" t="s">
        <v>128</v>
      </c>
      <c r="H125" s="49" t="s">
        <v>128</v>
      </c>
      <c r="I125" s="49" t="s">
        <v>128</v>
      </c>
      <c r="J125" s="250" t="s">
        <v>128</v>
      </c>
      <c r="K125" s="49" t="s">
        <v>128</v>
      </c>
      <c r="L125" s="250" t="s">
        <v>128</v>
      </c>
      <c r="M125" s="50"/>
      <c r="N125" s="54"/>
      <c r="O125" s="51"/>
      <c r="S125" s="325"/>
    </row>
    <row r="126" spans="1:19" ht="15.75" thickBot="1" x14ac:dyDescent="0.3">
      <c r="A126" s="55"/>
      <c r="D126" s="55"/>
      <c r="E126" s="55"/>
      <c r="F126" s="53"/>
      <c r="G126" s="51"/>
      <c r="H126" s="52"/>
      <c r="I126" s="52"/>
      <c r="J126" s="247"/>
      <c r="K126" s="50"/>
      <c r="L126" s="247"/>
      <c r="M126" s="50"/>
      <c r="N126" s="54"/>
      <c r="O126" s="51"/>
      <c r="S126" s="325"/>
    </row>
    <row r="127" spans="1:19" ht="45.75" thickBot="1" x14ac:dyDescent="0.3">
      <c r="A127" s="38" t="s">
        <v>191</v>
      </c>
      <c r="B127" s="24" t="s">
        <v>14</v>
      </c>
      <c r="C127" s="25" t="s">
        <v>19</v>
      </c>
      <c r="D127" s="25" t="s">
        <v>200</v>
      </c>
      <c r="E127" s="25" t="s">
        <v>201</v>
      </c>
      <c r="F127" s="25" t="s">
        <v>27</v>
      </c>
      <c r="G127" s="25" t="s">
        <v>28</v>
      </c>
      <c r="H127" s="25" t="s">
        <v>31</v>
      </c>
      <c r="I127" s="25" t="s">
        <v>202</v>
      </c>
      <c r="J127" s="287" t="s">
        <v>203</v>
      </c>
      <c r="K127" s="26" t="s">
        <v>129</v>
      </c>
      <c r="L127" s="249" t="s">
        <v>130</v>
      </c>
      <c r="M127" s="50"/>
      <c r="N127" s="54"/>
      <c r="O127" s="51"/>
      <c r="S127" s="325"/>
    </row>
    <row r="128" spans="1:19" x14ac:dyDescent="0.25">
      <c r="A128" s="35" t="s">
        <v>212</v>
      </c>
      <c r="B128" s="360"/>
      <c r="C128" s="360"/>
      <c r="D128" s="360"/>
      <c r="E128" s="360"/>
      <c r="F128" s="361"/>
      <c r="G128" s="361"/>
      <c r="H128" s="360"/>
      <c r="I128" s="360"/>
      <c r="J128" s="360"/>
      <c r="K128" s="360"/>
      <c r="L128" s="360"/>
      <c r="M128" s="50"/>
      <c r="N128" s="54"/>
      <c r="O128" s="51"/>
      <c r="S128" s="325" t="s">
        <v>207</v>
      </c>
    </row>
    <row r="129" spans="1:19" x14ac:dyDescent="0.25">
      <c r="A129" s="39" t="s">
        <v>105</v>
      </c>
      <c r="B129" s="355">
        <f>'default values'!B16</f>
        <v>7.8944309927360762E-2</v>
      </c>
      <c r="C129" s="355">
        <f>'default values'!C16</f>
        <v>6.7655136084284459E-2</v>
      </c>
      <c r="D129" s="355">
        <f>'default values'!D16</f>
        <v>5.8511216268965015E-2</v>
      </c>
      <c r="E129" s="355">
        <f>'default values'!E16</f>
        <v>0.11928139384074646</v>
      </c>
      <c r="F129" s="49" t="s">
        <v>128</v>
      </c>
      <c r="G129" s="49" t="s">
        <v>128</v>
      </c>
      <c r="H129" s="355">
        <f>'default values'!H16</f>
        <v>6.7655136084284459E-2</v>
      </c>
      <c r="I129" s="355">
        <f>'default values'!I16</f>
        <v>1.087962962962963E-2</v>
      </c>
      <c r="J129" s="355">
        <f>'default values'!J16</f>
        <v>3.5068493150684936E-2</v>
      </c>
      <c r="K129" s="355">
        <f>'default values'!K16</f>
        <v>4.7366585956416456E-2</v>
      </c>
      <c r="L129" s="355">
        <f>'default values'!L16</f>
        <v>4.0593081650570677E-2</v>
      </c>
      <c r="M129" s="50"/>
      <c r="N129" s="54"/>
      <c r="O129" s="51"/>
      <c r="S129" s="325"/>
    </row>
    <row r="130" spans="1:19" x14ac:dyDescent="0.25">
      <c r="A130" s="39" t="s">
        <v>227</v>
      </c>
      <c r="B130" s="355">
        <f>'default values'!B17</f>
        <v>9.071670702179177E-2</v>
      </c>
      <c r="C130" s="355">
        <f>'default values'!C17</f>
        <v>9.4717190517998248E-2</v>
      </c>
      <c r="D130" s="355">
        <f>'default values'!D17</f>
        <v>6.723657308100367E-2</v>
      </c>
      <c r="E130" s="355">
        <f>'default values'!E17</f>
        <v>0.16699395137704506</v>
      </c>
      <c r="F130" s="49" t="s">
        <v>128</v>
      </c>
      <c r="G130" s="49" t="s">
        <v>128</v>
      </c>
      <c r="H130" s="355">
        <f>'default values'!H17</f>
        <v>9.4717190517998248E-2</v>
      </c>
      <c r="I130" s="355">
        <f>'default values'!I17</f>
        <v>1.087962962962963E-2</v>
      </c>
      <c r="J130" s="355">
        <f>'default values'!J17</f>
        <v>3.5068493150684936E-2</v>
      </c>
      <c r="K130" s="355">
        <f>'default values'!K17</f>
        <v>5.4430024213075058E-2</v>
      </c>
      <c r="L130" s="355">
        <f>'default values'!L17</f>
        <v>5.6830314310798949E-2</v>
      </c>
      <c r="M130" s="50"/>
      <c r="N130" s="54"/>
      <c r="O130" s="51"/>
      <c r="S130" s="325"/>
    </row>
    <row r="131" spans="1:19" x14ac:dyDescent="0.25">
      <c r="A131" s="39" t="s">
        <v>107</v>
      </c>
      <c r="B131" s="355">
        <f>'default values'!B18</f>
        <v>0.11633898305084746</v>
      </c>
      <c r="C131" s="355">
        <f>'default values'!C18</f>
        <v>0.12093355575065846</v>
      </c>
      <c r="D131" s="355">
        <f>'default values'!D18</f>
        <v>8.6227055554264243E-2</v>
      </c>
      <c r="E131" s="355">
        <f>'default values'!E18</f>
        <v>0.21321549149033428</v>
      </c>
      <c r="F131" s="49" t="s">
        <v>128</v>
      </c>
      <c r="G131" s="49" t="s">
        <v>128</v>
      </c>
      <c r="H131" s="355">
        <f>'default values'!H18</f>
        <v>0.12093355575065846</v>
      </c>
      <c r="I131" s="355">
        <f>'default values'!I18</f>
        <v>1.087962962962963E-2</v>
      </c>
      <c r="J131" s="355">
        <f>'default values'!J18</f>
        <v>3.5068493150684936E-2</v>
      </c>
      <c r="K131" s="355">
        <f>'default values'!K18</f>
        <v>6.9803389830508475E-2</v>
      </c>
      <c r="L131" s="355">
        <f>'default values'!L18</f>
        <v>7.2560133450395081E-2</v>
      </c>
      <c r="M131" s="50"/>
      <c r="N131" s="54"/>
      <c r="O131" s="51"/>
      <c r="S131" s="325"/>
    </row>
    <row r="132" spans="1:19" ht="15.75" thickBot="1" x14ac:dyDescent="0.3">
      <c r="A132" s="37" t="s">
        <v>114</v>
      </c>
      <c r="B132" s="49" t="s">
        <v>128</v>
      </c>
      <c r="C132" s="355">
        <f>'default values'!C19</f>
        <v>0.2151952059747316</v>
      </c>
      <c r="D132" s="49" t="s">
        <v>128</v>
      </c>
      <c r="E132" s="49" t="s">
        <v>128</v>
      </c>
      <c r="F132" s="49" t="s">
        <v>128</v>
      </c>
      <c r="G132" s="49" t="s">
        <v>128</v>
      </c>
      <c r="H132" s="355">
        <f>'default values'!H19</f>
        <v>0.2151952059747316</v>
      </c>
      <c r="I132" s="355">
        <f>'default values'!I19</f>
        <v>5.5010070979558359E-2</v>
      </c>
      <c r="J132" s="250" t="s">
        <v>128</v>
      </c>
      <c r="K132" s="49" t="s">
        <v>128</v>
      </c>
      <c r="L132" s="250" t="s">
        <v>128</v>
      </c>
      <c r="M132" s="50"/>
      <c r="N132" s="54"/>
      <c r="O132" s="51"/>
      <c r="S132" s="326"/>
    </row>
    <row r="133" spans="1:19" s="57" customFormat="1" ht="15.75" thickBot="1" x14ac:dyDescent="0.3">
      <c r="A133" s="50"/>
      <c r="E133" s="67"/>
      <c r="F133" s="67"/>
      <c r="G133" s="68"/>
      <c r="H133" s="53"/>
      <c r="I133" s="68"/>
      <c r="J133" s="69"/>
      <c r="K133" s="258"/>
      <c r="L133" s="69"/>
      <c r="M133" s="258"/>
      <c r="N133" s="70"/>
      <c r="O133" s="68"/>
    </row>
    <row r="134" spans="1:19" ht="15.75" thickBot="1" x14ac:dyDescent="0.3">
      <c r="B134" s="405" t="s">
        <v>14</v>
      </c>
      <c r="C134" s="406"/>
      <c r="D134" s="406"/>
      <c r="E134" s="406"/>
      <c r="F134" s="406"/>
      <c r="G134" s="406"/>
      <c r="H134" s="407"/>
      <c r="I134" s="408" t="s">
        <v>19</v>
      </c>
      <c r="J134" s="409"/>
      <c r="K134" s="409"/>
      <c r="L134" s="409"/>
      <c r="M134" s="409"/>
      <c r="N134" s="409"/>
      <c r="O134" s="410"/>
      <c r="S134" s="437" t="s">
        <v>218</v>
      </c>
    </row>
    <row r="135" spans="1:19" ht="30.75" thickBot="1" x14ac:dyDescent="0.3">
      <c r="A135" s="38" t="s">
        <v>191</v>
      </c>
      <c r="B135" s="60" t="s">
        <v>125</v>
      </c>
      <c r="C135" s="61" t="s">
        <v>15</v>
      </c>
      <c r="D135" s="62" t="s">
        <v>18</v>
      </c>
      <c r="E135" s="62" t="s">
        <v>20</v>
      </c>
      <c r="F135" s="62" t="s">
        <v>22</v>
      </c>
      <c r="G135" s="62" t="s">
        <v>24</v>
      </c>
      <c r="H135" s="63" t="s">
        <v>26</v>
      </c>
      <c r="I135" s="64" t="s">
        <v>126</v>
      </c>
      <c r="J135" s="61" t="s">
        <v>30</v>
      </c>
      <c r="K135" s="259" t="s">
        <v>32</v>
      </c>
      <c r="L135" s="62" t="s">
        <v>34</v>
      </c>
      <c r="M135" s="259" t="s">
        <v>36</v>
      </c>
      <c r="N135" s="62" t="s">
        <v>38</v>
      </c>
      <c r="O135" s="65" t="s">
        <v>39</v>
      </c>
      <c r="S135" s="438"/>
    </row>
    <row r="136" spans="1:19" x14ac:dyDescent="0.25">
      <c r="A136" s="35" t="s">
        <v>89</v>
      </c>
      <c r="B136" s="355">
        <f>'default values'!B27</f>
        <v>9.5764416521069456E-2</v>
      </c>
      <c r="C136" s="355">
        <f>'default values'!C27</f>
        <v>8.279602539281132E-2</v>
      </c>
      <c r="D136" s="355">
        <f>'default values'!D27</f>
        <v>8.279602539281132E-2</v>
      </c>
      <c r="E136" s="355">
        <f>'default values'!E27</f>
        <v>8.279602539281132E-2</v>
      </c>
      <c r="F136" s="355">
        <f>'default values'!F27</f>
        <v>8.279602539281132E-2</v>
      </c>
      <c r="G136" s="355">
        <f>'default values'!G27</f>
        <v>8.279602539281132E-2</v>
      </c>
      <c r="H136" s="355">
        <f>'default values'!H27</f>
        <v>8.279602539281132E-2</v>
      </c>
      <c r="I136" s="355">
        <f>'default values'!I27</f>
        <v>7.8328113008763245E-2</v>
      </c>
      <c r="J136" s="355">
        <f>'default values'!J27</f>
        <v>6.276940230880107E-2</v>
      </c>
      <c r="K136" s="355">
        <f>'default values'!K27</f>
        <v>6.276940230880107E-2</v>
      </c>
      <c r="L136" s="355">
        <f>'default values'!L27</f>
        <v>6.276940230880107E-2</v>
      </c>
      <c r="M136" s="355">
        <f>'default values'!M27</f>
        <v>6.276940230880107E-2</v>
      </c>
      <c r="N136" s="355">
        <f>'default values'!N27</f>
        <v>6.276940230880107E-2</v>
      </c>
      <c r="O136" s="355">
        <f>'default values'!O27</f>
        <v>6.276940230880107E-2</v>
      </c>
      <c r="S136" s="325" t="s">
        <v>207</v>
      </c>
    </row>
    <row r="137" spans="1:19" x14ac:dyDescent="0.25">
      <c r="A137" s="36" t="s">
        <v>90</v>
      </c>
      <c r="B137" s="49" t="s">
        <v>128</v>
      </c>
      <c r="C137" s="49" t="s">
        <v>128</v>
      </c>
      <c r="D137" s="49" t="s">
        <v>128</v>
      </c>
      <c r="E137" s="49" t="s">
        <v>128</v>
      </c>
      <c r="F137" s="49" t="s">
        <v>128</v>
      </c>
      <c r="G137" s="49" t="s">
        <v>128</v>
      </c>
      <c r="H137" s="49" t="s">
        <v>128</v>
      </c>
      <c r="I137" s="355">
        <f>'default values'!I28</f>
        <v>0.43058823529411766</v>
      </c>
      <c r="J137" s="355">
        <f>'default values'!J28</f>
        <v>0.35411764705882354</v>
      </c>
      <c r="K137" s="355">
        <f>'default values'!K28</f>
        <v>0.35411764705882354</v>
      </c>
      <c r="L137" s="355">
        <f>'default values'!L28</f>
        <v>0.35411764705882354</v>
      </c>
      <c r="M137" s="355">
        <f>'default values'!M28</f>
        <v>0.35411764705882354</v>
      </c>
      <c r="N137" s="355">
        <f>'default values'!N28</f>
        <v>0.35411764705882354</v>
      </c>
      <c r="O137" s="355">
        <f>'default values'!O28</f>
        <v>0.35411764705882354</v>
      </c>
      <c r="P137" s="51"/>
      <c r="S137" s="325"/>
    </row>
    <row r="138" spans="1:19" x14ac:dyDescent="0.25">
      <c r="A138" s="36" t="s">
        <v>91</v>
      </c>
      <c r="B138" s="49" t="s">
        <v>128</v>
      </c>
      <c r="C138" s="49" t="s">
        <v>128</v>
      </c>
      <c r="D138" s="49" t="s">
        <v>128</v>
      </c>
      <c r="E138" s="49" t="s">
        <v>128</v>
      </c>
      <c r="F138" s="49" t="s">
        <v>128</v>
      </c>
      <c r="G138" s="49" t="s">
        <v>128</v>
      </c>
      <c r="H138" s="49" t="s">
        <v>128</v>
      </c>
      <c r="I138" s="355">
        <f>'default values'!I29</f>
        <v>0.43058823529411766</v>
      </c>
      <c r="J138" s="355">
        <f>'default values'!J29</f>
        <v>0.35411764705882354</v>
      </c>
      <c r="K138" s="355">
        <f>'default values'!K29</f>
        <v>0.35411764705882354</v>
      </c>
      <c r="L138" s="355">
        <f>'default values'!L29</f>
        <v>0.35411764705882354</v>
      </c>
      <c r="M138" s="355">
        <f>'default values'!M29</f>
        <v>0.35411764705882354</v>
      </c>
      <c r="N138" s="355">
        <f>'default values'!N29</f>
        <v>0.35411764705882354</v>
      </c>
      <c r="O138" s="355">
        <f>'default values'!O29</f>
        <v>0.35411764705882354</v>
      </c>
      <c r="P138" s="51"/>
      <c r="S138" s="325"/>
    </row>
    <row r="139" spans="1:19" x14ac:dyDescent="0.25">
      <c r="A139" s="36" t="s">
        <v>131</v>
      </c>
      <c r="B139" s="49" t="s">
        <v>128</v>
      </c>
      <c r="C139" s="49" t="s">
        <v>128</v>
      </c>
      <c r="D139" s="49" t="s">
        <v>128</v>
      </c>
      <c r="E139" s="49" t="s">
        <v>128</v>
      </c>
      <c r="F139" s="49" t="s">
        <v>128</v>
      </c>
      <c r="G139" s="49" t="s">
        <v>128</v>
      </c>
      <c r="H139" s="49" t="s">
        <v>128</v>
      </c>
      <c r="I139" s="355">
        <f>'default values'!I30</f>
        <v>0.30941176470588239</v>
      </c>
      <c r="J139" s="355">
        <f>'default values'!J30</f>
        <v>0.29058823529411765</v>
      </c>
      <c r="K139" s="355">
        <f>'default values'!K30</f>
        <v>0.29058823529411765</v>
      </c>
      <c r="L139" s="355">
        <f>'default values'!L30</f>
        <v>0.29058823529411765</v>
      </c>
      <c r="M139" s="355">
        <f>'default values'!M30</f>
        <v>0.29058823529411765</v>
      </c>
      <c r="N139" s="355">
        <f>'default values'!N30</f>
        <v>0.29058823529411765</v>
      </c>
      <c r="O139" s="355">
        <f>'default values'!O30</f>
        <v>0.29058823529411765</v>
      </c>
      <c r="P139" s="51"/>
      <c r="S139" s="325"/>
    </row>
    <row r="140" spans="1:19" x14ac:dyDescent="0.25">
      <c r="A140" s="36" t="s">
        <v>93</v>
      </c>
      <c r="B140" s="355">
        <f>'default values'!B31</f>
        <v>3.8666666666666669E-2</v>
      </c>
      <c r="C140" s="355">
        <f>'default values'!C31</f>
        <v>0.03</v>
      </c>
      <c r="D140" s="355">
        <f>'default values'!D31</f>
        <v>2.8666666666666667E-2</v>
      </c>
      <c r="E140" s="355">
        <f>'default values'!E31</f>
        <v>2.466666666666667E-2</v>
      </c>
      <c r="F140" s="355">
        <f>'default values'!F31</f>
        <v>2.466666666666667E-2</v>
      </c>
      <c r="G140" s="355">
        <f>'default values'!G31</f>
        <v>2.466666666666667E-2</v>
      </c>
      <c r="H140" s="355">
        <f>'default values'!H31</f>
        <v>2.466666666666667E-2</v>
      </c>
      <c r="I140" s="49" t="s">
        <v>128</v>
      </c>
      <c r="J140" s="49" t="s">
        <v>128</v>
      </c>
      <c r="K140" s="49" t="s">
        <v>128</v>
      </c>
      <c r="L140" s="49" t="s">
        <v>128</v>
      </c>
      <c r="M140" s="49" t="s">
        <v>128</v>
      </c>
      <c r="N140" s="49" t="s">
        <v>128</v>
      </c>
      <c r="O140" s="49" t="s">
        <v>128</v>
      </c>
      <c r="S140" s="325"/>
    </row>
    <row r="141" spans="1:19" x14ac:dyDescent="0.25">
      <c r="A141" s="36" t="s">
        <v>94</v>
      </c>
      <c r="B141" s="355">
        <f>'default values'!B32</f>
        <v>3.3333333333333333E-2</v>
      </c>
      <c r="C141" s="355">
        <f>'default values'!C32</f>
        <v>2.6666666666666668E-2</v>
      </c>
      <c r="D141" s="355">
        <f>'default values'!D32</f>
        <v>2.6666666666666668E-2</v>
      </c>
      <c r="E141" s="355">
        <f>'default values'!E32</f>
        <v>2.6666666666666668E-2</v>
      </c>
      <c r="F141" s="355">
        <f>'default values'!F32</f>
        <v>2.6666666666666668E-2</v>
      </c>
      <c r="G141" s="355">
        <f>'default values'!G32</f>
        <v>2.6666666666666668E-2</v>
      </c>
      <c r="H141" s="355">
        <f>'default values'!H32</f>
        <v>2.6666666666666668E-2</v>
      </c>
      <c r="I141" s="355">
        <f>'default values'!I32</f>
        <v>3.3333333333333333E-2</v>
      </c>
      <c r="J141" s="355">
        <f>'default values'!J32</f>
        <v>2.6666666666666668E-2</v>
      </c>
      <c r="K141" s="355">
        <f>'default values'!K32</f>
        <v>2.6666666666666668E-2</v>
      </c>
      <c r="L141" s="355">
        <f>'default values'!L32</f>
        <v>2.6666666666666668E-2</v>
      </c>
      <c r="M141" s="355">
        <f>'default values'!M32</f>
        <v>2.6666666666666668E-2</v>
      </c>
      <c r="N141" s="355">
        <f>'default values'!N32</f>
        <v>2.6666666666666668E-2</v>
      </c>
      <c r="O141" s="355">
        <f>'default values'!O32</f>
        <v>2.6666666666666668E-2</v>
      </c>
      <c r="S141" s="326"/>
    </row>
    <row r="142" spans="1:19" x14ac:dyDescent="0.25">
      <c r="E142" s="55"/>
      <c r="F142" s="55"/>
      <c r="G142" s="51"/>
      <c r="H142" s="53"/>
      <c r="I142" s="51"/>
      <c r="J142" s="52"/>
      <c r="K142" s="247"/>
      <c r="L142" s="52"/>
      <c r="M142" s="247"/>
      <c r="N142" s="54"/>
      <c r="O142" s="51"/>
    </row>
    <row r="143" spans="1:19" x14ac:dyDescent="0.25">
      <c r="A143" s="55" t="s">
        <v>143</v>
      </c>
      <c r="E143" s="55"/>
      <c r="F143" s="55"/>
      <c r="G143" s="51"/>
      <c r="H143" s="53"/>
      <c r="I143" s="51"/>
      <c r="J143" s="52"/>
      <c r="K143" s="247"/>
      <c r="L143" s="52"/>
      <c r="M143" s="247"/>
      <c r="N143" s="54"/>
      <c r="O143" s="51"/>
    </row>
    <row r="144" spans="1:19" s="51" customFormat="1" x14ac:dyDescent="0.25">
      <c r="A144" s="55"/>
      <c r="B144" s="55"/>
      <c r="C144" s="55"/>
      <c r="D144" s="55"/>
      <c r="E144" s="55"/>
      <c r="F144" s="55"/>
      <c r="G144" s="55"/>
      <c r="H144" s="40"/>
      <c r="I144" s="40"/>
      <c r="J144" s="55"/>
      <c r="K144" s="248"/>
      <c r="L144" s="55"/>
      <c r="M144" s="248"/>
      <c r="N144" s="40"/>
    </row>
    <row r="145" spans="1:15" s="122" customFormat="1" x14ac:dyDescent="0.25">
      <c r="A145" s="402" t="s">
        <v>233</v>
      </c>
      <c r="B145" s="366"/>
      <c r="C145" s="366"/>
      <c r="E145" s="130"/>
      <c r="F145" s="130"/>
      <c r="H145" s="131"/>
      <c r="J145" s="132"/>
      <c r="K145" s="260"/>
      <c r="L145" s="132"/>
      <c r="M145" s="260"/>
      <c r="N145" s="133"/>
    </row>
    <row r="146" spans="1:15" x14ac:dyDescent="0.25">
      <c r="A146" s="50" t="s">
        <v>151</v>
      </c>
      <c r="E146" s="55"/>
      <c r="F146" s="55"/>
      <c r="G146" s="51"/>
      <c r="H146" s="53"/>
      <c r="I146" s="51"/>
      <c r="J146" s="52"/>
      <c r="K146" s="247"/>
      <c r="L146" s="52"/>
      <c r="M146" s="247"/>
      <c r="N146" s="54"/>
      <c r="O146" s="51"/>
    </row>
    <row r="147" spans="1:15" x14ac:dyDescent="0.25">
      <c r="A147" s="50" t="s">
        <v>152</v>
      </c>
      <c r="E147" s="55"/>
      <c r="F147" s="55"/>
      <c r="G147" s="51"/>
      <c r="H147" s="53"/>
      <c r="I147" s="51"/>
      <c r="J147" s="52"/>
      <c r="K147" s="247"/>
      <c r="L147" s="52"/>
      <c r="M147" s="247"/>
      <c r="N147" s="54"/>
      <c r="O147" s="51"/>
    </row>
    <row r="148" spans="1:15" x14ac:dyDescent="0.25">
      <c r="A148" s="50" t="s">
        <v>229</v>
      </c>
      <c r="E148" s="55"/>
      <c r="F148" s="55"/>
      <c r="G148" s="51"/>
      <c r="H148" s="53"/>
      <c r="I148" s="51"/>
      <c r="J148" s="52"/>
      <c r="K148" s="247"/>
      <c r="L148" s="52"/>
      <c r="M148" s="247"/>
      <c r="N148" s="54"/>
      <c r="O148" s="51"/>
    </row>
    <row r="149" spans="1:15" x14ac:dyDescent="0.25">
      <c r="A149" s="50" t="s">
        <v>153</v>
      </c>
      <c r="E149" s="55"/>
      <c r="F149" s="55"/>
      <c r="G149" s="51"/>
      <c r="H149" s="53"/>
      <c r="I149" s="51"/>
      <c r="J149" s="52"/>
      <c r="K149" s="247"/>
      <c r="L149" s="52"/>
      <c r="M149" s="247"/>
      <c r="N149" s="54"/>
      <c r="O149" s="51"/>
    </row>
    <row r="150" spans="1:15" x14ac:dyDescent="0.25">
      <c r="A150" s="50" t="s">
        <v>154</v>
      </c>
      <c r="E150" s="55"/>
      <c r="F150" s="55"/>
      <c r="G150" s="51"/>
      <c r="H150" s="53"/>
      <c r="I150" s="51"/>
      <c r="J150" s="52"/>
      <c r="K150" s="247"/>
      <c r="L150" s="52"/>
      <c r="M150" s="247"/>
      <c r="N150" s="54"/>
      <c r="O150" s="51"/>
    </row>
    <row r="151" spans="1:15" x14ac:dyDescent="0.25">
      <c r="A151" s="50" t="s">
        <v>155</v>
      </c>
      <c r="E151" s="55"/>
      <c r="F151" s="55"/>
      <c r="G151" s="51"/>
      <c r="H151" s="53"/>
      <c r="I151" s="51"/>
      <c r="J151" s="52"/>
      <c r="K151" s="247"/>
      <c r="L151" s="52"/>
      <c r="M151" s="247"/>
      <c r="N151" s="54"/>
      <c r="O151" s="51"/>
    </row>
    <row r="152" spans="1:15" x14ac:dyDescent="0.25">
      <c r="A152" s="50" t="s">
        <v>154</v>
      </c>
      <c r="E152" s="55"/>
      <c r="F152" s="55"/>
      <c r="G152" s="51"/>
      <c r="H152" s="53"/>
      <c r="I152" s="51"/>
      <c r="J152" s="52"/>
      <c r="K152" s="247"/>
      <c r="L152" s="52"/>
      <c r="M152" s="247"/>
      <c r="N152" s="54"/>
      <c r="O152" s="51"/>
    </row>
    <row r="153" spans="1:15" s="51" customFormat="1" x14ac:dyDescent="0.25">
      <c r="A153" s="55"/>
      <c r="B153" s="55"/>
      <c r="C153" s="55"/>
      <c r="D153" s="55"/>
      <c r="E153" s="55"/>
      <c r="F153" s="55"/>
      <c r="G153" s="55"/>
      <c r="H153" s="40"/>
      <c r="I153" s="40"/>
      <c r="J153" s="55"/>
      <c r="K153" s="248"/>
      <c r="L153" s="55"/>
      <c r="M153" s="248"/>
      <c r="N153" s="40"/>
    </row>
    <row r="154" spans="1:15" x14ac:dyDescent="0.25">
      <c r="A154" s="403" t="s">
        <v>120</v>
      </c>
      <c r="B154" s="403"/>
      <c r="C154" s="30"/>
    </row>
    <row r="155" spans="1:15" ht="15.75" thickBot="1" x14ac:dyDescent="0.3"/>
    <row r="156" spans="1:15" ht="38.25" thickBot="1" x14ac:dyDescent="0.35">
      <c r="A156" s="10"/>
      <c r="B156" s="48" t="s">
        <v>48</v>
      </c>
      <c r="C156" s="134"/>
      <c r="D156" s="134"/>
    </row>
    <row r="157" spans="1:15" ht="16.5" thickBot="1" x14ac:dyDescent="0.3">
      <c r="A157" s="12" t="s">
        <v>117</v>
      </c>
      <c r="B157" s="270">
        <f>IF(AND(SUM(N167:N360)&gt;0,SUM(C28:D28)&gt;0),(SUM(N167:N221)+SUM(N222:N289)+SUM(N290:N360))/SUM(C28,(D28/8)),"not enough data")</f>
        <v>1.6087859714932613</v>
      </c>
      <c r="C157" s="222"/>
    </row>
    <row r="158" spans="1:15" x14ac:dyDescent="0.25">
      <c r="E158" s="55"/>
      <c r="F158" s="55"/>
      <c r="G158" s="51"/>
      <c r="H158" s="53"/>
      <c r="I158" s="51"/>
      <c r="J158" s="52"/>
      <c r="K158" s="247"/>
      <c r="L158" s="52"/>
      <c r="M158" s="247"/>
      <c r="N158" s="54"/>
      <c r="O158" s="51"/>
    </row>
    <row r="159" spans="1:15" x14ac:dyDescent="0.25">
      <c r="E159" s="55"/>
      <c r="F159" s="55"/>
      <c r="G159" s="51"/>
      <c r="H159" s="53"/>
      <c r="I159" s="51"/>
      <c r="J159" s="52"/>
      <c r="K159" s="247"/>
      <c r="L159" s="52"/>
      <c r="M159" s="247"/>
      <c r="N159" s="54"/>
      <c r="O159" s="51"/>
    </row>
    <row r="160" spans="1:15" x14ac:dyDescent="0.25">
      <c r="E160" s="55"/>
      <c r="F160" s="55"/>
      <c r="G160" s="51"/>
      <c r="H160" s="53"/>
      <c r="I160" s="51"/>
      <c r="J160" s="52"/>
      <c r="K160" s="247"/>
      <c r="L160" s="52"/>
      <c r="M160" s="247"/>
      <c r="N160" s="54"/>
      <c r="O160" s="51"/>
    </row>
    <row r="161" spans="1:40" s="30" customFormat="1" x14ac:dyDescent="0.25">
      <c r="A161" s="122" t="s">
        <v>214</v>
      </c>
      <c r="E161" s="362"/>
      <c r="F161" s="362"/>
      <c r="H161" s="363"/>
      <c r="J161" s="364"/>
      <c r="K161" s="364"/>
      <c r="L161" s="364"/>
      <c r="M161" s="364"/>
      <c r="N161" s="365"/>
    </row>
    <row r="162" spans="1:40" x14ac:dyDescent="0.25">
      <c r="A162" s="272" t="s">
        <v>190</v>
      </c>
      <c r="E162" s="55"/>
      <c r="F162" s="55"/>
      <c r="G162" s="51"/>
      <c r="H162" s="53"/>
      <c r="I162" s="51"/>
      <c r="J162" s="52"/>
      <c r="K162" s="52"/>
      <c r="L162" s="52"/>
      <c r="M162" s="52"/>
      <c r="N162" s="54"/>
      <c r="O162" s="51"/>
    </row>
    <row r="163" spans="1:40" x14ac:dyDescent="0.25">
      <c r="A163" s="163"/>
      <c r="E163" s="55"/>
      <c r="F163" s="55"/>
      <c r="G163" s="51"/>
      <c r="H163" s="53"/>
      <c r="I163" s="51"/>
      <c r="J163" s="404" t="s">
        <v>116</v>
      </c>
      <c r="K163" s="404"/>
      <c r="L163" s="404"/>
      <c r="M163" s="404"/>
      <c r="N163" s="404"/>
      <c r="O163" s="51"/>
    </row>
    <row r="164" spans="1:40" x14ac:dyDescent="0.25">
      <c r="A164" s="71"/>
      <c r="E164" s="55"/>
      <c r="F164" s="55"/>
      <c r="G164" s="51"/>
      <c r="H164" s="53"/>
      <c r="K164" s="247"/>
      <c r="M164" s="247"/>
      <c r="N164" s="51"/>
      <c r="O164" s="51"/>
      <c r="P164" s="51"/>
    </row>
    <row r="165" spans="1:40" ht="15.75" thickBot="1" x14ac:dyDescent="0.3">
      <c r="A165" s="71"/>
      <c r="E165" s="55"/>
      <c r="F165" s="164"/>
      <c r="G165" s="165"/>
      <c r="H165" s="165"/>
      <c r="I165" s="166"/>
      <c r="K165" s="247"/>
      <c r="M165" s="247"/>
      <c r="N165" s="51"/>
      <c r="O165" s="51"/>
    </row>
    <row r="166" spans="1:40" ht="56.25" customHeight="1" thickBot="1" x14ac:dyDescent="0.3">
      <c r="B166" s="74" t="s">
        <v>4</v>
      </c>
      <c r="C166" s="74" t="s">
        <v>5</v>
      </c>
      <c r="D166" s="74" t="s">
        <v>6</v>
      </c>
      <c r="E166" s="75" t="s">
        <v>7</v>
      </c>
      <c r="F166" s="15" t="s">
        <v>156</v>
      </c>
      <c r="G166" s="16" t="s">
        <v>157</v>
      </c>
      <c r="H166" s="167" t="s">
        <v>158</v>
      </c>
      <c r="I166" s="17" t="s">
        <v>159</v>
      </c>
      <c r="J166" s="18" t="s">
        <v>8</v>
      </c>
      <c r="K166" s="268" t="s">
        <v>9</v>
      </c>
      <c r="L166" s="15" t="s">
        <v>10</v>
      </c>
      <c r="M166" s="261" t="s">
        <v>11</v>
      </c>
      <c r="N166" s="19" t="s">
        <v>206</v>
      </c>
      <c r="O166" s="51"/>
      <c r="T166" s="223"/>
      <c r="U166" s="223"/>
      <c r="V166" s="55"/>
      <c r="W166" s="55"/>
      <c r="X166" s="55"/>
      <c r="Y166" s="55"/>
      <c r="Z166" s="55"/>
      <c r="AA166" s="55"/>
      <c r="AB166" s="55"/>
      <c r="AC166" s="55"/>
    </row>
    <row r="167" spans="1:40" ht="46.5" customHeight="1" x14ac:dyDescent="0.25">
      <c r="B167" s="76" t="s">
        <v>12</v>
      </c>
      <c r="C167" s="77" t="s">
        <v>13</v>
      </c>
      <c r="D167" s="78" t="s">
        <v>14</v>
      </c>
      <c r="E167" s="77" t="s">
        <v>125</v>
      </c>
      <c r="F167" s="305">
        <f>+B56</f>
        <v>3075.6</v>
      </c>
      <c r="G167" s="306">
        <f>+B79</f>
        <v>0.16</v>
      </c>
      <c r="H167" s="306">
        <f>+B96</f>
        <v>6.9999999999999951E-2</v>
      </c>
      <c r="I167" s="168">
        <f>F167*G167*IF(ISBLANK(H167),1,H167)</f>
        <v>34.446719999999978</v>
      </c>
      <c r="J167" s="289">
        <f>+B136</f>
        <v>9.5764416521069456E-2</v>
      </c>
      <c r="K167" s="238" t="s">
        <v>16</v>
      </c>
      <c r="L167" s="168">
        <f t="shared" ref="L167:L173" si="7">+$R$168</f>
        <v>34.200000000000003</v>
      </c>
      <c r="M167" s="238" t="s">
        <v>17</v>
      </c>
      <c r="N167" s="226">
        <f>I167*J167*L167</f>
        <v>112.81793543177109</v>
      </c>
      <c r="O167" s="51"/>
      <c r="Q167" s="73" t="s">
        <v>6</v>
      </c>
      <c r="R167" s="271" t="s">
        <v>187</v>
      </c>
      <c r="T167" s="13"/>
      <c r="U167" s="224"/>
      <c r="V167" s="55"/>
      <c r="W167" s="55"/>
      <c r="X167" s="55"/>
      <c r="Y167" s="55"/>
      <c r="Z167" s="55"/>
      <c r="AA167" s="55"/>
      <c r="AB167" s="55"/>
      <c r="AC167" s="55"/>
    </row>
    <row r="168" spans="1:40" x14ac:dyDescent="0.25">
      <c r="B168" s="79" t="s">
        <v>12</v>
      </c>
      <c r="C168" s="80" t="s">
        <v>13</v>
      </c>
      <c r="D168" s="81" t="s">
        <v>14</v>
      </c>
      <c r="E168" s="80" t="s">
        <v>15</v>
      </c>
      <c r="F168" s="169">
        <f t="shared" ref="F168:F202" si="8">$F$167</f>
        <v>3075.6</v>
      </c>
      <c r="G168" s="170">
        <f>+G167</f>
        <v>0.16</v>
      </c>
      <c r="H168" s="307">
        <f>+C96</f>
        <v>0.03</v>
      </c>
      <c r="I168" s="171">
        <f t="shared" ref="I168:I245" si="9">F168*G168*IF(ISBLANK(H168),1,H168)</f>
        <v>14.762879999999999</v>
      </c>
      <c r="J168" s="290">
        <f>+C136</f>
        <v>8.279602539281132E-2</v>
      </c>
      <c r="K168" s="239"/>
      <c r="L168" s="171">
        <f t="shared" si="7"/>
        <v>34.200000000000003</v>
      </c>
      <c r="M168" s="239"/>
      <c r="N168" s="227">
        <f t="shared" ref="N168:N231" si="10">I168*J168*L168</f>
        <v>41.802926327405103</v>
      </c>
      <c r="O168" s="51"/>
      <c r="Q168" s="20" t="s">
        <v>14</v>
      </c>
      <c r="R168" s="21">
        <f t="shared" ref="R168:R178" si="11">+D12</f>
        <v>34.200000000000003</v>
      </c>
      <c r="T168" s="13"/>
      <c r="U168" s="224"/>
      <c r="V168" s="55"/>
      <c r="W168" s="55"/>
      <c r="X168" s="55"/>
      <c r="Y168" s="55"/>
      <c r="Z168" s="55"/>
      <c r="AA168" s="55"/>
      <c r="AB168" s="55"/>
      <c r="AC168" s="55"/>
    </row>
    <row r="169" spans="1:40" x14ac:dyDescent="0.25">
      <c r="B169" s="79" t="s">
        <v>12</v>
      </c>
      <c r="C169" s="80" t="s">
        <v>13</v>
      </c>
      <c r="D169" s="81" t="s">
        <v>14</v>
      </c>
      <c r="E169" s="80" t="s">
        <v>18</v>
      </c>
      <c r="F169" s="169">
        <f t="shared" si="8"/>
        <v>3075.6</v>
      </c>
      <c r="G169" s="170">
        <f t="shared" ref="G169:G173" si="12">+G168</f>
        <v>0.16</v>
      </c>
      <c r="H169" s="307">
        <f>+D96</f>
        <v>0.1</v>
      </c>
      <c r="I169" s="171">
        <f t="shared" si="9"/>
        <v>49.209600000000002</v>
      </c>
      <c r="J169" s="290">
        <f>+D136</f>
        <v>8.279602539281132E-2</v>
      </c>
      <c r="K169" s="239"/>
      <c r="L169" s="171">
        <f t="shared" si="7"/>
        <v>34.200000000000003</v>
      </c>
      <c r="M169" s="239"/>
      <c r="N169" s="227">
        <f t="shared" si="10"/>
        <v>139.34308775801702</v>
      </c>
      <c r="O169" s="51"/>
      <c r="Q169" s="20" t="s">
        <v>19</v>
      </c>
      <c r="R169" s="21">
        <f t="shared" si="11"/>
        <v>38.576999999999998</v>
      </c>
      <c r="T169" s="55"/>
      <c r="U169" s="55"/>
      <c r="V169" s="55"/>
      <c r="W169" s="55"/>
      <c r="X169" s="55"/>
      <c r="Y169" s="55"/>
      <c r="Z169" s="55"/>
      <c r="AA169" s="55"/>
      <c r="AB169" s="55"/>
      <c r="AC169" s="55"/>
    </row>
    <row r="170" spans="1:40" x14ac:dyDescent="0.25">
      <c r="B170" s="79" t="s">
        <v>12</v>
      </c>
      <c r="C170" s="80" t="s">
        <v>13</v>
      </c>
      <c r="D170" s="81" t="s">
        <v>14</v>
      </c>
      <c r="E170" s="80" t="s">
        <v>20</v>
      </c>
      <c r="F170" s="169">
        <f t="shared" si="8"/>
        <v>3075.6</v>
      </c>
      <c r="G170" s="170">
        <f t="shared" si="12"/>
        <v>0.16</v>
      </c>
      <c r="H170" s="307">
        <f>+E96</f>
        <v>0.2</v>
      </c>
      <c r="I170" s="171">
        <f t="shared" si="9"/>
        <v>98.419200000000004</v>
      </c>
      <c r="J170" s="290">
        <f>+E136</f>
        <v>8.279602539281132E-2</v>
      </c>
      <c r="K170" s="239"/>
      <c r="L170" s="171">
        <f t="shared" si="7"/>
        <v>34.200000000000003</v>
      </c>
      <c r="M170" s="239"/>
      <c r="N170" s="227">
        <f t="shared" si="10"/>
        <v>278.68617551603404</v>
      </c>
      <c r="O170" s="51"/>
      <c r="Q170" s="20" t="s">
        <v>21</v>
      </c>
      <c r="R170" s="21">
        <f t="shared" si="11"/>
        <v>53.6</v>
      </c>
      <c r="T170" s="225"/>
      <c r="U170" s="225"/>
      <c r="V170" s="225"/>
      <c r="W170" s="225"/>
      <c r="X170" s="225"/>
      <c r="Y170" s="225"/>
      <c r="Z170" s="225"/>
      <c r="AA170" s="225"/>
      <c r="AB170" s="225"/>
      <c r="AC170" s="225"/>
    </row>
    <row r="171" spans="1:40" ht="15" customHeight="1" x14ac:dyDescent="0.25">
      <c r="B171" s="79" t="s">
        <v>12</v>
      </c>
      <c r="C171" s="80" t="s">
        <v>13</v>
      </c>
      <c r="D171" s="81" t="s">
        <v>14</v>
      </c>
      <c r="E171" s="80" t="s">
        <v>22</v>
      </c>
      <c r="F171" s="169">
        <f t="shared" si="8"/>
        <v>3075.6</v>
      </c>
      <c r="G171" s="170">
        <f t="shared" si="12"/>
        <v>0.16</v>
      </c>
      <c r="H171" s="307">
        <f>+F96</f>
        <v>0.3</v>
      </c>
      <c r="I171" s="171">
        <f t="shared" si="9"/>
        <v>147.62879999999998</v>
      </c>
      <c r="J171" s="290">
        <f>+F136</f>
        <v>8.279602539281132E-2</v>
      </c>
      <c r="K171" s="239"/>
      <c r="L171" s="171">
        <f t="shared" si="7"/>
        <v>34.200000000000003</v>
      </c>
      <c r="M171" s="239"/>
      <c r="N171" s="227">
        <f t="shared" si="10"/>
        <v>418.02926327405106</v>
      </c>
      <c r="O171" s="51"/>
      <c r="Q171" s="20" t="s">
        <v>23</v>
      </c>
      <c r="R171" s="21">
        <f t="shared" si="11"/>
        <v>25.168500000000002</v>
      </c>
      <c r="T171" s="225"/>
      <c r="U171" s="225"/>
      <c r="V171" s="225"/>
      <c r="W171" s="225"/>
      <c r="X171" s="225"/>
      <c r="Y171" s="225"/>
      <c r="Z171" s="225"/>
      <c r="AA171" s="225"/>
      <c r="AB171" s="225"/>
      <c r="AC171" s="225"/>
      <c r="AJ171" s="66"/>
      <c r="AK171" s="66"/>
      <c r="AL171" s="66"/>
      <c r="AM171" s="66"/>
      <c r="AN171" s="66"/>
    </row>
    <row r="172" spans="1:40" x14ac:dyDescent="0.25">
      <c r="B172" s="79" t="s">
        <v>12</v>
      </c>
      <c r="C172" s="80" t="s">
        <v>13</v>
      </c>
      <c r="D172" s="81" t="s">
        <v>14</v>
      </c>
      <c r="E172" s="80" t="s">
        <v>24</v>
      </c>
      <c r="F172" s="169">
        <f t="shared" si="8"/>
        <v>3075.6</v>
      </c>
      <c r="G172" s="170">
        <f t="shared" si="12"/>
        <v>0.16</v>
      </c>
      <c r="H172" s="307">
        <f>+G96</f>
        <v>0.2</v>
      </c>
      <c r="I172" s="171">
        <f t="shared" si="9"/>
        <v>98.419200000000004</v>
      </c>
      <c r="J172" s="290">
        <f>+G136</f>
        <v>8.279602539281132E-2</v>
      </c>
      <c r="K172" s="239"/>
      <c r="L172" s="171">
        <f t="shared" si="7"/>
        <v>34.200000000000003</v>
      </c>
      <c r="M172" s="239"/>
      <c r="N172" s="227">
        <f t="shared" si="10"/>
        <v>278.68617551603404</v>
      </c>
      <c r="O172" s="51"/>
      <c r="Q172" s="20" t="s">
        <v>25</v>
      </c>
      <c r="R172" s="21">
        <f t="shared" si="11"/>
        <v>43.058999999999997</v>
      </c>
      <c r="AD172" s="66"/>
      <c r="AJ172" s="66"/>
      <c r="AK172" s="66"/>
      <c r="AL172" s="66"/>
      <c r="AM172" s="66"/>
      <c r="AN172" s="66"/>
    </row>
    <row r="173" spans="1:40" x14ac:dyDescent="0.25">
      <c r="B173" s="82" t="s">
        <v>12</v>
      </c>
      <c r="C173" s="83" t="s">
        <v>13</v>
      </c>
      <c r="D173" s="84" t="s">
        <v>14</v>
      </c>
      <c r="E173" s="83" t="s">
        <v>26</v>
      </c>
      <c r="F173" s="172">
        <f t="shared" si="8"/>
        <v>3075.6</v>
      </c>
      <c r="G173" s="173">
        <f t="shared" si="12"/>
        <v>0.16</v>
      </c>
      <c r="H173" s="308">
        <f>+H96</f>
        <v>0.1</v>
      </c>
      <c r="I173" s="174">
        <f t="shared" si="9"/>
        <v>49.209600000000002</v>
      </c>
      <c r="J173" s="291">
        <f>+H136</f>
        <v>8.279602539281132E-2</v>
      </c>
      <c r="K173" s="240"/>
      <c r="L173" s="174">
        <f t="shared" si="7"/>
        <v>34.200000000000003</v>
      </c>
      <c r="M173" s="240"/>
      <c r="N173" s="228">
        <f t="shared" si="10"/>
        <v>139.34308775801702</v>
      </c>
      <c r="O173" s="51"/>
      <c r="Q173" s="20" t="s">
        <v>27</v>
      </c>
      <c r="R173" s="21">
        <f t="shared" si="11"/>
        <v>23.67</v>
      </c>
      <c r="AI173" s="66"/>
      <c r="AJ173" s="66"/>
      <c r="AK173" s="66"/>
      <c r="AL173" s="66"/>
      <c r="AM173" s="66"/>
      <c r="AN173" s="66"/>
    </row>
    <row r="174" spans="1:40" x14ac:dyDescent="0.25">
      <c r="B174" s="86" t="s">
        <v>12</v>
      </c>
      <c r="C174" s="87" t="s">
        <v>13</v>
      </c>
      <c r="D174" s="88" t="s">
        <v>29</v>
      </c>
      <c r="E174" s="89" t="s">
        <v>126</v>
      </c>
      <c r="F174" s="175">
        <f t="shared" si="8"/>
        <v>3075.6</v>
      </c>
      <c r="G174" s="306">
        <f>+C79+H79</f>
        <v>0.81</v>
      </c>
      <c r="H174" s="306">
        <f>+J96</f>
        <v>0.06</v>
      </c>
      <c r="I174" s="176">
        <f t="shared" si="9"/>
        <v>149.47415999999998</v>
      </c>
      <c r="J174" s="292">
        <f>+I136</f>
        <v>7.8328113008763245E-2</v>
      </c>
      <c r="K174" s="241"/>
      <c r="L174" s="176">
        <f t="shared" ref="L174:L180" si="13">+$R$169</f>
        <v>38.576999999999998</v>
      </c>
      <c r="M174" s="241"/>
      <c r="N174" s="229">
        <f t="shared" si="10"/>
        <v>451.66063073526379</v>
      </c>
      <c r="O174" s="51"/>
      <c r="Q174" s="20" t="s">
        <v>28</v>
      </c>
      <c r="R174" s="21">
        <f t="shared" si="11"/>
        <v>23.94</v>
      </c>
    </row>
    <row r="175" spans="1:40" x14ac:dyDescent="0.25">
      <c r="B175" s="90" t="s">
        <v>12</v>
      </c>
      <c r="C175" s="89" t="s">
        <v>13</v>
      </c>
      <c r="D175" s="91" t="s">
        <v>29</v>
      </c>
      <c r="E175" s="89" t="s">
        <v>30</v>
      </c>
      <c r="F175" s="169">
        <f t="shared" si="8"/>
        <v>3075.6</v>
      </c>
      <c r="G175" s="170">
        <f>+G174</f>
        <v>0.81</v>
      </c>
      <c r="H175" s="307">
        <f>+K96</f>
        <v>0.05</v>
      </c>
      <c r="I175" s="171">
        <f t="shared" si="9"/>
        <v>124.56180000000001</v>
      </c>
      <c r="J175" s="293">
        <f>+J136</f>
        <v>6.276940230880107E-2</v>
      </c>
      <c r="K175" s="239"/>
      <c r="L175" s="171">
        <f t="shared" si="13"/>
        <v>38.576999999999998</v>
      </c>
      <c r="M175" s="239"/>
      <c r="N175" s="227">
        <f t="shared" si="10"/>
        <v>301.62082242528521</v>
      </c>
      <c r="O175" s="51"/>
      <c r="Q175" s="20" t="s">
        <v>31</v>
      </c>
      <c r="R175" s="21">
        <f t="shared" si="11"/>
        <v>35.237000000000002</v>
      </c>
    </row>
    <row r="176" spans="1:40" x14ac:dyDescent="0.25">
      <c r="B176" s="79" t="s">
        <v>12</v>
      </c>
      <c r="C176" s="80" t="s">
        <v>13</v>
      </c>
      <c r="D176" s="81" t="s">
        <v>29</v>
      </c>
      <c r="E176" s="80" t="s">
        <v>32</v>
      </c>
      <c r="F176" s="169">
        <f t="shared" si="8"/>
        <v>3075.6</v>
      </c>
      <c r="G176" s="170">
        <f>+G175</f>
        <v>0.81</v>
      </c>
      <c r="H176" s="307">
        <f>+L96</f>
        <v>0.09</v>
      </c>
      <c r="I176" s="171">
        <f t="shared" si="9"/>
        <v>224.21123999999998</v>
      </c>
      <c r="J176" s="293">
        <f>+K136</f>
        <v>6.276940230880107E-2</v>
      </c>
      <c r="K176" s="239"/>
      <c r="L176" s="171">
        <f t="shared" si="13"/>
        <v>38.576999999999998</v>
      </c>
      <c r="M176" s="239"/>
      <c r="N176" s="227">
        <f t="shared" si="10"/>
        <v>542.91748036551326</v>
      </c>
      <c r="O176" s="51"/>
      <c r="Q176" s="20" t="s">
        <v>33</v>
      </c>
      <c r="R176" s="21">
        <f t="shared" si="11"/>
        <v>141.86000000000001</v>
      </c>
    </row>
    <row r="177" spans="2:18" x14ac:dyDescent="0.25">
      <c r="B177" s="79" t="s">
        <v>12</v>
      </c>
      <c r="C177" s="80" t="s">
        <v>13</v>
      </c>
      <c r="D177" s="81" t="s">
        <v>29</v>
      </c>
      <c r="E177" s="80" t="s">
        <v>34</v>
      </c>
      <c r="F177" s="169">
        <f t="shared" si="8"/>
        <v>3075.6</v>
      </c>
      <c r="G177" s="170">
        <f t="shared" ref="G177:G180" si="14">+G176</f>
        <v>0.81</v>
      </c>
      <c r="H177" s="307">
        <f>+M96</f>
        <v>0.19</v>
      </c>
      <c r="I177" s="171">
        <f t="shared" si="9"/>
        <v>473.33483999999999</v>
      </c>
      <c r="J177" s="293">
        <f>+L136</f>
        <v>6.276940230880107E-2</v>
      </c>
      <c r="K177" s="239"/>
      <c r="L177" s="171">
        <f t="shared" si="13"/>
        <v>38.576999999999998</v>
      </c>
      <c r="M177" s="239"/>
      <c r="N177" s="227">
        <f t="shared" si="10"/>
        <v>1146.1591252160838</v>
      </c>
      <c r="O177" s="51"/>
      <c r="Q177" s="20" t="s">
        <v>35</v>
      </c>
      <c r="R177" s="21">
        <f t="shared" si="11"/>
        <v>1</v>
      </c>
    </row>
    <row r="178" spans="2:18" ht="15.75" thickBot="1" x14ac:dyDescent="0.3">
      <c r="B178" s="79" t="s">
        <v>12</v>
      </c>
      <c r="C178" s="80" t="s">
        <v>13</v>
      </c>
      <c r="D178" s="81" t="s">
        <v>29</v>
      </c>
      <c r="E178" s="80" t="s">
        <v>36</v>
      </c>
      <c r="F178" s="169">
        <f t="shared" si="8"/>
        <v>3075.6</v>
      </c>
      <c r="G178" s="170">
        <f t="shared" si="14"/>
        <v>0.81</v>
      </c>
      <c r="H178" s="307">
        <f>+N96</f>
        <v>0.31</v>
      </c>
      <c r="I178" s="171">
        <f t="shared" si="9"/>
        <v>772.28315999999995</v>
      </c>
      <c r="J178" s="293">
        <f>+M136</f>
        <v>6.276940230880107E-2</v>
      </c>
      <c r="K178" s="239"/>
      <c r="L178" s="171">
        <f t="shared" si="13"/>
        <v>38.576999999999998</v>
      </c>
      <c r="M178" s="239"/>
      <c r="N178" s="227">
        <f t="shared" si="10"/>
        <v>1870.049099036768</v>
      </c>
      <c r="O178" s="51"/>
      <c r="Q178" s="22" t="s">
        <v>37</v>
      </c>
      <c r="R178" s="21">
        <f t="shared" si="11"/>
        <v>24</v>
      </c>
    </row>
    <row r="179" spans="2:18" x14ac:dyDescent="0.25">
      <c r="B179" s="79" t="s">
        <v>12</v>
      </c>
      <c r="C179" s="80" t="s">
        <v>13</v>
      </c>
      <c r="D179" s="81" t="s">
        <v>29</v>
      </c>
      <c r="E179" s="80" t="s">
        <v>38</v>
      </c>
      <c r="F179" s="169">
        <f t="shared" si="8"/>
        <v>3075.6</v>
      </c>
      <c r="G179" s="170">
        <f t="shared" si="14"/>
        <v>0.81</v>
      </c>
      <c r="H179" s="307">
        <f>+O96</f>
        <v>0.21</v>
      </c>
      <c r="I179" s="171">
        <f t="shared" si="9"/>
        <v>523.15955999999994</v>
      </c>
      <c r="J179" s="293">
        <f>+N136</f>
        <v>6.276940230880107E-2</v>
      </c>
      <c r="K179" s="239"/>
      <c r="L179" s="171">
        <f t="shared" si="13"/>
        <v>38.576999999999998</v>
      </c>
      <c r="M179" s="239"/>
      <c r="N179" s="227">
        <f t="shared" si="10"/>
        <v>1266.8074541861974</v>
      </c>
      <c r="O179" s="51"/>
      <c r="Q179" s="129" t="s">
        <v>186</v>
      </c>
    </row>
    <row r="180" spans="2:18" x14ac:dyDescent="0.25">
      <c r="B180" s="82" t="s">
        <v>12</v>
      </c>
      <c r="C180" s="83" t="s">
        <v>13</v>
      </c>
      <c r="D180" s="84" t="s">
        <v>29</v>
      </c>
      <c r="E180" s="83" t="s">
        <v>39</v>
      </c>
      <c r="F180" s="172">
        <f t="shared" si="8"/>
        <v>3075.6</v>
      </c>
      <c r="G180" s="173">
        <f t="shared" si="14"/>
        <v>0.81</v>
      </c>
      <c r="H180" s="308">
        <f>+P96</f>
        <v>0.09</v>
      </c>
      <c r="I180" s="174">
        <f t="shared" si="9"/>
        <v>224.21123999999998</v>
      </c>
      <c r="J180" s="294">
        <f>+O136</f>
        <v>6.276940230880107E-2</v>
      </c>
      <c r="K180" s="240"/>
      <c r="L180" s="174">
        <f t="shared" si="13"/>
        <v>38.576999999999998</v>
      </c>
      <c r="M180" s="240"/>
      <c r="N180" s="228">
        <f t="shared" si="10"/>
        <v>542.91748036551326</v>
      </c>
      <c r="O180" s="51"/>
    </row>
    <row r="181" spans="2:18" x14ac:dyDescent="0.25">
      <c r="B181" s="92" t="s">
        <v>12</v>
      </c>
      <c r="C181" s="91" t="s">
        <v>13</v>
      </c>
      <c r="D181" s="91" t="s">
        <v>21</v>
      </c>
      <c r="E181" s="80" t="s">
        <v>160</v>
      </c>
      <c r="F181" s="175">
        <f t="shared" si="8"/>
        <v>3075.6</v>
      </c>
      <c r="G181" s="306">
        <f>+D79</f>
        <v>0</v>
      </c>
      <c r="H181" s="170">
        <v>0.15</v>
      </c>
      <c r="I181" s="176">
        <f t="shared" si="9"/>
        <v>0</v>
      </c>
      <c r="J181" s="295">
        <f>+D116</f>
        <v>6.3E-2</v>
      </c>
      <c r="K181" s="241" t="s">
        <v>40</v>
      </c>
      <c r="L181" s="176">
        <f>+$R$170</f>
        <v>53.6</v>
      </c>
      <c r="M181" s="262" t="s">
        <v>41</v>
      </c>
      <c r="N181" s="229">
        <f t="shared" si="10"/>
        <v>0</v>
      </c>
      <c r="O181" s="51"/>
    </row>
    <row r="182" spans="2:18" x14ac:dyDescent="0.25">
      <c r="B182" s="93" t="s">
        <v>12</v>
      </c>
      <c r="C182" s="81" t="s">
        <v>13</v>
      </c>
      <c r="D182" s="81" t="s">
        <v>21</v>
      </c>
      <c r="E182" s="80" t="s">
        <v>161</v>
      </c>
      <c r="F182" s="169">
        <f t="shared" si="8"/>
        <v>3075.6</v>
      </c>
      <c r="G182" s="170">
        <f>+G181</f>
        <v>0</v>
      </c>
      <c r="H182" s="170">
        <v>0.14000000000000001</v>
      </c>
      <c r="I182" s="171">
        <f t="shared" si="9"/>
        <v>0</v>
      </c>
      <c r="J182" s="290">
        <f>+J181</f>
        <v>6.3E-2</v>
      </c>
      <c r="K182" s="239"/>
      <c r="L182" s="171">
        <f>+$R$170</f>
        <v>53.6</v>
      </c>
      <c r="M182" s="239"/>
      <c r="N182" s="227">
        <f t="shared" si="10"/>
        <v>0</v>
      </c>
      <c r="O182" s="51"/>
    </row>
    <row r="183" spans="2:18" x14ac:dyDescent="0.25">
      <c r="B183" s="93" t="s">
        <v>12</v>
      </c>
      <c r="C183" s="81" t="s">
        <v>13</v>
      </c>
      <c r="D183" s="81" t="s">
        <v>21</v>
      </c>
      <c r="E183" s="80" t="s">
        <v>51</v>
      </c>
      <c r="F183" s="169">
        <f t="shared" si="8"/>
        <v>3075.6</v>
      </c>
      <c r="G183" s="170">
        <f t="shared" ref="G183:G184" si="15">+G182</f>
        <v>0</v>
      </c>
      <c r="H183" s="170">
        <v>0.49</v>
      </c>
      <c r="I183" s="171">
        <f t="shared" si="9"/>
        <v>0</v>
      </c>
      <c r="J183" s="290">
        <f>+J182</f>
        <v>6.3E-2</v>
      </c>
      <c r="K183" s="239"/>
      <c r="L183" s="171">
        <f>+$R$170</f>
        <v>53.6</v>
      </c>
      <c r="M183" s="239"/>
      <c r="N183" s="227">
        <f t="shared" si="10"/>
        <v>0</v>
      </c>
      <c r="O183" s="51"/>
    </row>
    <row r="184" spans="2:18" ht="15.75" thickBot="1" x14ac:dyDescent="0.3">
      <c r="B184" s="94" t="s">
        <v>12</v>
      </c>
      <c r="C184" s="84" t="s">
        <v>13</v>
      </c>
      <c r="D184" s="84" t="s">
        <v>21</v>
      </c>
      <c r="E184" s="83" t="s">
        <v>162</v>
      </c>
      <c r="F184" s="172">
        <f t="shared" si="8"/>
        <v>3075.6</v>
      </c>
      <c r="G184" s="173">
        <f t="shared" si="15"/>
        <v>0</v>
      </c>
      <c r="H184" s="170">
        <v>0.22</v>
      </c>
      <c r="I184" s="174">
        <f t="shared" si="9"/>
        <v>0</v>
      </c>
      <c r="J184" s="291">
        <f>+J183</f>
        <v>6.3E-2</v>
      </c>
      <c r="K184" s="240"/>
      <c r="L184" s="174">
        <f>+$R$170</f>
        <v>53.6</v>
      </c>
      <c r="M184" s="240"/>
      <c r="N184" s="228">
        <f t="shared" si="10"/>
        <v>0</v>
      </c>
      <c r="O184" s="51"/>
    </row>
    <row r="185" spans="2:18" x14ac:dyDescent="0.25">
      <c r="B185" s="90" t="s">
        <v>12</v>
      </c>
      <c r="C185" s="89" t="s">
        <v>13</v>
      </c>
      <c r="D185" s="91" t="s">
        <v>23</v>
      </c>
      <c r="E185" s="80" t="s">
        <v>160</v>
      </c>
      <c r="F185" s="175">
        <f t="shared" si="8"/>
        <v>3075.6</v>
      </c>
      <c r="G185" s="306">
        <f>+E79</f>
        <v>8.9999999999999993E-3</v>
      </c>
      <c r="H185" s="170">
        <v>0.14000000000000001</v>
      </c>
      <c r="I185" s="176">
        <f>F185*G185*IF(ISBLANK(H185),1,H185)</f>
        <v>3.8752560000000003</v>
      </c>
      <c r="J185" s="292">
        <f>+E116</f>
        <v>0.11176470588235295</v>
      </c>
      <c r="K185" s="262" t="s">
        <v>16</v>
      </c>
      <c r="L185" s="176">
        <f>+$R$171</f>
        <v>25.168500000000002</v>
      </c>
      <c r="M185" s="238" t="s">
        <v>17</v>
      </c>
      <c r="N185" s="229">
        <f t="shared" si="10"/>
        <v>10.900901365200003</v>
      </c>
      <c r="O185" s="51"/>
    </row>
    <row r="186" spans="2:18" x14ac:dyDescent="0.25">
      <c r="B186" s="79" t="s">
        <v>12</v>
      </c>
      <c r="C186" s="80" t="s">
        <v>13</v>
      </c>
      <c r="D186" s="81" t="s">
        <v>23</v>
      </c>
      <c r="E186" s="80" t="s">
        <v>161</v>
      </c>
      <c r="F186" s="169">
        <f t="shared" si="8"/>
        <v>3075.6</v>
      </c>
      <c r="G186" s="170">
        <f>+G185</f>
        <v>8.9999999999999993E-3</v>
      </c>
      <c r="H186" s="170">
        <v>0.12</v>
      </c>
      <c r="I186" s="171">
        <f t="shared" si="9"/>
        <v>3.3216479999999997</v>
      </c>
      <c r="J186" s="293">
        <f>+J185</f>
        <v>0.11176470588235295</v>
      </c>
      <c r="K186" s="239"/>
      <c r="L186" s="171">
        <f>+$R$171</f>
        <v>25.168500000000002</v>
      </c>
      <c r="M186" s="239"/>
      <c r="N186" s="227">
        <f t="shared" si="10"/>
        <v>9.3436297416000009</v>
      </c>
      <c r="O186" s="51"/>
    </row>
    <row r="187" spans="2:18" x14ac:dyDescent="0.25">
      <c r="B187" s="79" t="s">
        <v>12</v>
      </c>
      <c r="C187" s="80" t="s">
        <v>13</v>
      </c>
      <c r="D187" s="81" t="s">
        <v>23</v>
      </c>
      <c r="E187" s="80" t="s">
        <v>51</v>
      </c>
      <c r="F187" s="169">
        <f t="shared" si="8"/>
        <v>3075.6</v>
      </c>
      <c r="G187" s="170">
        <f>+G186</f>
        <v>8.9999999999999993E-3</v>
      </c>
      <c r="H187" s="170">
        <f>+H183</f>
        <v>0.49</v>
      </c>
      <c r="I187" s="171">
        <f t="shared" si="9"/>
        <v>13.563395999999999</v>
      </c>
      <c r="J187" s="293">
        <f>+J186</f>
        <v>0.11176470588235295</v>
      </c>
      <c r="K187" s="239"/>
      <c r="L187" s="171">
        <f>+$R$171</f>
        <v>25.168500000000002</v>
      </c>
      <c r="M187" s="239"/>
      <c r="N187" s="227">
        <f t="shared" si="10"/>
        <v>38.153154778200005</v>
      </c>
      <c r="O187" s="51"/>
    </row>
    <row r="188" spans="2:18" x14ac:dyDescent="0.25">
      <c r="B188" s="82" t="s">
        <v>12</v>
      </c>
      <c r="C188" s="83" t="s">
        <v>13</v>
      </c>
      <c r="D188" s="84" t="s">
        <v>23</v>
      </c>
      <c r="E188" s="83" t="s">
        <v>162</v>
      </c>
      <c r="F188" s="172">
        <f t="shared" si="8"/>
        <v>3075.6</v>
      </c>
      <c r="G188" s="173">
        <f>+G187</f>
        <v>8.9999999999999993E-3</v>
      </c>
      <c r="H188" s="170">
        <v>0.25</v>
      </c>
      <c r="I188" s="174">
        <f t="shared" si="9"/>
        <v>6.9200999999999997</v>
      </c>
      <c r="J188" s="294">
        <f>+J187</f>
        <v>0.11176470588235295</v>
      </c>
      <c r="K188" s="240"/>
      <c r="L188" s="174">
        <f>+$R$171</f>
        <v>25.168500000000002</v>
      </c>
      <c r="M188" s="240"/>
      <c r="N188" s="228">
        <f t="shared" si="10"/>
        <v>19.465895295000003</v>
      </c>
      <c r="O188" s="51"/>
    </row>
    <row r="189" spans="2:18" x14ac:dyDescent="0.25">
      <c r="B189" s="90" t="s">
        <v>12</v>
      </c>
      <c r="C189" s="89" t="s">
        <v>13</v>
      </c>
      <c r="D189" s="91" t="s">
        <v>133</v>
      </c>
      <c r="E189" s="80" t="s">
        <v>160</v>
      </c>
      <c r="F189" s="175">
        <f t="shared" si="8"/>
        <v>3075.6</v>
      </c>
      <c r="G189" s="306">
        <f>+G79</f>
        <v>0</v>
      </c>
      <c r="H189" s="170">
        <v>0.37</v>
      </c>
      <c r="I189" s="176">
        <f t="shared" si="9"/>
        <v>0</v>
      </c>
      <c r="J189" s="295">
        <f>+MAX(G116,F116)</f>
        <v>0.110126582278481</v>
      </c>
      <c r="K189" s="241"/>
      <c r="L189" s="176">
        <f>+$R$174</f>
        <v>23.94</v>
      </c>
      <c r="M189" s="241"/>
      <c r="N189" s="229">
        <f t="shared" si="10"/>
        <v>0</v>
      </c>
      <c r="O189" s="51"/>
    </row>
    <row r="190" spans="2:18" x14ac:dyDescent="0.25">
      <c r="B190" s="79" t="s">
        <v>12</v>
      </c>
      <c r="C190" s="80" t="s">
        <v>13</v>
      </c>
      <c r="D190" s="81" t="str">
        <f>+D189</f>
        <v>Bio-Ethanol / ethanol</v>
      </c>
      <c r="E190" s="80" t="s">
        <v>161</v>
      </c>
      <c r="F190" s="169">
        <f t="shared" si="8"/>
        <v>3075.6</v>
      </c>
      <c r="G190" s="170">
        <f>+G189</f>
        <v>0</v>
      </c>
      <c r="H190" s="170">
        <v>0.31</v>
      </c>
      <c r="I190" s="171">
        <f t="shared" si="9"/>
        <v>0</v>
      </c>
      <c r="J190" s="290">
        <f>+J189</f>
        <v>0.110126582278481</v>
      </c>
      <c r="K190" s="239"/>
      <c r="L190" s="171">
        <f>+$R$174</f>
        <v>23.94</v>
      </c>
      <c r="M190" s="239"/>
      <c r="N190" s="227">
        <f t="shared" si="10"/>
        <v>0</v>
      </c>
      <c r="O190" s="51"/>
    </row>
    <row r="191" spans="2:18" x14ac:dyDescent="0.25">
      <c r="B191" s="79" t="s">
        <v>12</v>
      </c>
      <c r="C191" s="80" t="s">
        <v>13</v>
      </c>
      <c r="D191" s="81" t="str">
        <f>+D190</f>
        <v>Bio-Ethanol / ethanol</v>
      </c>
      <c r="E191" s="80" t="s">
        <v>51</v>
      </c>
      <c r="F191" s="169">
        <f t="shared" si="8"/>
        <v>3075.6</v>
      </c>
      <c r="G191" s="170">
        <f t="shared" ref="G191:G192" si="16">+G190</f>
        <v>0</v>
      </c>
      <c r="H191" s="170">
        <v>0.17</v>
      </c>
      <c r="I191" s="171">
        <f t="shared" si="9"/>
        <v>0</v>
      </c>
      <c r="J191" s="290">
        <f>+J190</f>
        <v>0.110126582278481</v>
      </c>
      <c r="K191" s="239"/>
      <c r="L191" s="171">
        <f>+$R$174</f>
        <v>23.94</v>
      </c>
      <c r="M191" s="239"/>
      <c r="N191" s="227">
        <f t="shared" si="10"/>
        <v>0</v>
      </c>
      <c r="O191" s="51"/>
    </row>
    <row r="192" spans="2:18" x14ac:dyDescent="0.25">
      <c r="B192" s="82" t="s">
        <v>12</v>
      </c>
      <c r="C192" s="83" t="s">
        <v>13</v>
      </c>
      <c r="D192" s="84" t="str">
        <f>+D191</f>
        <v>Bio-Ethanol / ethanol</v>
      </c>
      <c r="E192" s="83" t="s">
        <v>162</v>
      </c>
      <c r="F192" s="172">
        <f t="shared" si="8"/>
        <v>3075.6</v>
      </c>
      <c r="G192" s="173">
        <f t="shared" si="16"/>
        <v>0</v>
      </c>
      <c r="H192" s="170">
        <v>0.15</v>
      </c>
      <c r="I192" s="174">
        <f t="shared" si="9"/>
        <v>0</v>
      </c>
      <c r="J192" s="291">
        <f>+J191</f>
        <v>0.110126582278481</v>
      </c>
      <c r="K192" s="240"/>
      <c r="L192" s="174">
        <f>+$R$174</f>
        <v>23.94</v>
      </c>
      <c r="M192" s="240"/>
      <c r="N192" s="228">
        <f t="shared" si="10"/>
        <v>0</v>
      </c>
      <c r="O192" s="51"/>
    </row>
    <row r="193" spans="2:15" x14ac:dyDescent="0.25">
      <c r="B193" s="90" t="s">
        <v>12</v>
      </c>
      <c r="C193" s="89" t="s">
        <v>13</v>
      </c>
      <c r="D193" s="91" t="s">
        <v>45</v>
      </c>
      <c r="E193" s="80" t="s">
        <v>160</v>
      </c>
      <c r="F193" s="175">
        <f t="shared" si="8"/>
        <v>3075.6</v>
      </c>
      <c r="G193" s="306">
        <f>+K79</f>
        <v>0.01</v>
      </c>
      <c r="H193" s="170">
        <v>0.01</v>
      </c>
      <c r="I193" s="176">
        <f t="shared" si="9"/>
        <v>0.30756</v>
      </c>
      <c r="J193" s="292">
        <f>+K116</f>
        <v>4.5333333333333337E-2</v>
      </c>
      <c r="K193" s="241"/>
      <c r="L193" s="176">
        <f>+$R$168</f>
        <v>34.200000000000003</v>
      </c>
      <c r="M193" s="241"/>
      <c r="N193" s="229">
        <f t="shared" si="10"/>
        <v>0.47684102400000006</v>
      </c>
      <c r="O193" s="51"/>
    </row>
    <row r="194" spans="2:15" x14ac:dyDescent="0.25">
      <c r="B194" s="79" t="s">
        <v>12</v>
      </c>
      <c r="C194" s="80" t="s">
        <v>13</v>
      </c>
      <c r="D194" s="81" t="s">
        <v>45</v>
      </c>
      <c r="E194" s="80" t="s">
        <v>161</v>
      </c>
      <c r="F194" s="169">
        <f t="shared" si="8"/>
        <v>3075.6</v>
      </c>
      <c r="G194" s="170">
        <f>+G193</f>
        <v>0.01</v>
      </c>
      <c r="H194" s="170">
        <v>0.05</v>
      </c>
      <c r="I194" s="171">
        <f t="shared" si="9"/>
        <v>1.5378000000000001</v>
      </c>
      <c r="J194" s="293">
        <f>+J193</f>
        <v>4.5333333333333337E-2</v>
      </c>
      <c r="K194" s="239"/>
      <c r="L194" s="171">
        <f>+$R$168</f>
        <v>34.200000000000003</v>
      </c>
      <c r="M194" s="239"/>
      <c r="N194" s="227">
        <f t="shared" si="10"/>
        <v>2.3842051200000007</v>
      </c>
      <c r="O194" s="51"/>
    </row>
    <row r="195" spans="2:15" x14ac:dyDescent="0.25">
      <c r="B195" s="79" t="s">
        <v>12</v>
      </c>
      <c r="C195" s="80" t="s">
        <v>13</v>
      </c>
      <c r="D195" s="81" t="s">
        <v>45</v>
      </c>
      <c r="E195" s="80" t="s">
        <v>51</v>
      </c>
      <c r="F195" s="169">
        <f t="shared" si="8"/>
        <v>3075.6</v>
      </c>
      <c r="G195" s="170">
        <f t="shared" ref="G195:G196" si="17">+G194</f>
        <v>0.01</v>
      </c>
      <c r="H195" s="170">
        <v>0.3</v>
      </c>
      <c r="I195" s="171">
        <f t="shared" si="9"/>
        <v>9.226799999999999</v>
      </c>
      <c r="J195" s="293">
        <f>+J194</f>
        <v>4.5333333333333337E-2</v>
      </c>
      <c r="K195" s="239"/>
      <c r="L195" s="171">
        <f>+$R$168</f>
        <v>34.200000000000003</v>
      </c>
      <c r="M195" s="239"/>
      <c r="N195" s="227">
        <f t="shared" si="10"/>
        <v>14.305230720000001</v>
      </c>
      <c r="O195" s="51"/>
    </row>
    <row r="196" spans="2:15" x14ac:dyDescent="0.25">
      <c r="B196" s="82" t="s">
        <v>12</v>
      </c>
      <c r="C196" s="83" t="s">
        <v>13</v>
      </c>
      <c r="D196" s="84" t="s">
        <v>45</v>
      </c>
      <c r="E196" s="83" t="s">
        <v>162</v>
      </c>
      <c r="F196" s="172">
        <f t="shared" si="8"/>
        <v>3075.6</v>
      </c>
      <c r="G196" s="173">
        <f t="shared" si="17"/>
        <v>0.01</v>
      </c>
      <c r="H196" s="170">
        <v>0.64</v>
      </c>
      <c r="I196" s="174">
        <f t="shared" si="9"/>
        <v>19.68384</v>
      </c>
      <c r="J196" s="294">
        <f>+J195</f>
        <v>4.5333333333333337E-2</v>
      </c>
      <c r="K196" s="240"/>
      <c r="L196" s="174">
        <f>+$R$168</f>
        <v>34.200000000000003</v>
      </c>
      <c r="M196" s="240"/>
      <c r="N196" s="228">
        <f t="shared" si="10"/>
        <v>30.517825536000004</v>
      </c>
      <c r="O196" s="51"/>
    </row>
    <row r="197" spans="2:15" x14ac:dyDescent="0.25">
      <c r="B197" s="90" t="s">
        <v>12</v>
      </c>
      <c r="C197" s="89" t="s">
        <v>13</v>
      </c>
      <c r="D197" s="91" t="s">
        <v>46</v>
      </c>
      <c r="E197" s="80" t="s">
        <v>160</v>
      </c>
      <c r="F197" s="175">
        <f t="shared" si="8"/>
        <v>3075.6</v>
      </c>
      <c r="G197" s="306">
        <f>+L79</f>
        <v>0.01</v>
      </c>
      <c r="H197" s="170">
        <v>0.01</v>
      </c>
      <c r="I197" s="176">
        <f t="shared" si="9"/>
        <v>0.30756</v>
      </c>
      <c r="J197" s="295">
        <f>+L116</f>
        <v>3.3000000000000002E-2</v>
      </c>
      <c r="K197" s="241"/>
      <c r="L197" s="176">
        <f>+$R$169</f>
        <v>38.576999999999998</v>
      </c>
      <c r="M197" s="241"/>
      <c r="N197" s="229">
        <f t="shared" si="10"/>
        <v>0.39153648996000001</v>
      </c>
      <c r="O197" s="51"/>
    </row>
    <row r="198" spans="2:15" x14ac:dyDescent="0.25">
      <c r="B198" s="79" t="s">
        <v>12</v>
      </c>
      <c r="C198" s="80" t="s">
        <v>13</v>
      </c>
      <c r="D198" s="81" t="s">
        <v>46</v>
      </c>
      <c r="E198" s="80" t="s">
        <v>161</v>
      </c>
      <c r="F198" s="169">
        <f t="shared" si="8"/>
        <v>3075.6</v>
      </c>
      <c r="G198" s="170">
        <f>+G197</f>
        <v>0.01</v>
      </c>
      <c r="H198" s="170">
        <v>0.05</v>
      </c>
      <c r="I198" s="171">
        <f t="shared" si="9"/>
        <v>1.5378000000000001</v>
      </c>
      <c r="J198" s="290">
        <f>+J197</f>
        <v>3.3000000000000002E-2</v>
      </c>
      <c r="K198" s="239"/>
      <c r="L198" s="171">
        <f>+$R$169</f>
        <v>38.576999999999998</v>
      </c>
      <c r="M198" s="239"/>
      <c r="N198" s="227">
        <f t="shared" si="10"/>
        <v>1.9576824498000001</v>
      </c>
      <c r="O198" s="51"/>
    </row>
    <row r="199" spans="2:15" x14ac:dyDescent="0.25">
      <c r="B199" s="79" t="s">
        <v>12</v>
      </c>
      <c r="C199" s="80" t="s">
        <v>13</v>
      </c>
      <c r="D199" s="81" t="s">
        <v>46</v>
      </c>
      <c r="E199" s="80" t="s">
        <v>51</v>
      </c>
      <c r="F199" s="169">
        <f t="shared" si="8"/>
        <v>3075.6</v>
      </c>
      <c r="G199" s="170">
        <f t="shared" ref="G199:G200" si="18">+G198</f>
        <v>0.01</v>
      </c>
      <c r="H199" s="170">
        <v>0.3</v>
      </c>
      <c r="I199" s="171">
        <f t="shared" si="9"/>
        <v>9.226799999999999</v>
      </c>
      <c r="J199" s="290">
        <f>+J198</f>
        <v>3.3000000000000002E-2</v>
      </c>
      <c r="K199" s="239"/>
      <c r="L199" s="171">
        <f>+$R$169</f>
        <v>38.576999999999998</v>
      </c>
      <c r="M199" s="239"/>
      <c r="N199" s="227">
        <f t="shared" si="10"/>
        <v>11.746094698799999</v>
      </c>
      <c r="O199" s="51"/>
    </row>
    <row r="200" spans="2:15" ht="15.75" thickBot="1" x14ac:dyDescent="0.3">
      <c r="B200" s="82" t="s">
        <v>12</v>
      </c>
      <c r="C200" s="83" t="s">
        <v>13</v>
      </c>
      <c r="D200" s="84" t="s">
        <v>46</v>
      </c>
      <c r="E200" s="83" t="s">
        <v>162</v>
      </c>
      <c r="F200" s="172">
        <f t="shared" si="8"/>
        <v>3075.6</v>
      </c>
      <c r="G200" s="173">
        <f t="shared" si="18"/>
        <v>0.01</v>
      </c>
      <c r="H200" s="170">
        <v>0.64</v>
      </c>
      <c r="I200" s="174">
        <f t="shared" si="9"/>
        <v>19.68384</v>
      </c>
      <c r="J200" s="291">
        <f>+J199</f>
        <v>3.3000000000000002E-2</v>
      </c>
      <c r="K200" s="240"/>
      <c r="L200" s="174">
        <f>+$R$169</f>
        <v>38.576999999999998</v>
      </c>
      <c r="M200" s="240"/>
      <c r="N200" s="228">
        <f t="shared" si="10"/>
        <v>25.058335357440001</v>
      </c>
      <c r="O200" s="51"/>
    </row>
    <row r="201" spans="2:15" x14ac:dyDescent="0.25">
      <c r="B201" s="103" t="s">
        <v>12</v>
      </c>
      <c r="C201" s="119" t="s">
        <v>13</v>
      </c>
      <c r="D201" s="104" t="s">
        <v>47</v>
      </c>
      <c r="E201" s="105"/>
      <c r="F201" s="177">
        <f t="shared" si="8"/>
        <v>3075.6</v>
      </c>
      <c r="G201" s="309">
        <f>+J79</f>
        <v>1E-3</v>
      </c>
      <c r="H201" s="178">
        <v>1</v>
      </c>
      <c r="I201" s="179">
        <f>F201*G201*IF(ISBLANK(H201),1,H201)</f>
        <v>3.0756000000000001</v>
      </c>
      <c r="J201" s="296">
        <f>+J116</f>
        <v>2.7397260273972605E-2</v>
      </c>
      <c r="K201" s="269" t="s">
        <v>182</v>
      </c>
      <c r="L201" s="168">
        <f>+$R$168</f>
        <v>34.200000000000003</v>
      </c>
      <c r="M201" s="238" t="s">
        <v>17</v>
      </c>
      <c r="N201" s="230">
        <f t="shared" si="10"/>
        <v>2.8817950684931515</v>
      </c>
      <c r="O201" s="51"/>
    </row>
    <row r="202" spans="2:15" ht="15.75" thickBot="1" x14ac:dyDescent="0.3">
      <c r="B202" s="72" t="s">
        <v>12</v>
      </c>
      <c r="C202" s="98" t="s">
        <v>13</v>
      </c>
      <c r="D202" s="100" t="s">
        <v>134</v>
      </c>
      <c r="E202" s="98"/>
      <c r="F202" s="180">
        <f t="shared" si="8"/>
        <v>3075.6</v>
      </c>
      <c r="G202" s="310">
        <f>+I79</f>
        <v>0</v>
      </c>
      <c r="H202" s="181">
        <v>1</v>
      </c>
      <c r="I202" s="182">
        <f>F202*G202*IF(ISBLANK(H202),1,H202)</f>
        <v>0</v>
      </c>
      <c r="J202" s="297">
        <f>+I116</f>
        <v>1.087962962962963E-2</v>
      </c>
      <c r="K202" s="243"/>
      <c r="L202" s="182">
        <f>+$R$176</f>
        <v>141.86000000000001</v>
      </c>
      <c r="M202" s="243"/>
      <c r="N202" s="231">
        <f t="shared" si="10"/>
        <v>0</v>
      </c>
      <c r="O202" s="51"/>
    </row>
    <row r="203" spans="2:15" x14ac:dyDescent="0.25">
      <c r="B203" s="76" t="s">
        <v>50</v>
      </c>
      <c r="C203" s="77" t="s">
        <v>13</v>
      </c>
      <c r="D203" s="78" t="s">
        <v>14</v>
      </c>
      <c r="E203" s="77" t="s">
        <v>136</v>
      </c>
      <c r="F203" s="311">
        <f>+B60</f>
        <v>31.6</v>
      </c>
      <c r="G203" s="306">
        <f>+B83</f>
        <v>1</v>
      </c>
      <c r="H203" s="306">
        <f>+B100</f>
        <v>5.0000000000000044E-2</v>
      </c>
      <c r="I203" s="168">
        <f t="shared" si="9"/>
        <v>1.5800000000000014</v>
      </c>
      <c r="J203" s="298">
        <f>+B120</f>
        <v>2.466666666666667E-2</v>
      </c>
      <c r="K203" s="238"/>
      <c r="L203" s="168">
        <f t="shared" ref="L203:L210" si="19">+$R$168</f>
        <v>34.200000000000003</v>
      </c>
      <c r="M203" s="238"/>
      <c r="N203" s="226">
        <f t="shared" si="10"/>
        <v>1.3328880000000014</v>
      </c>
      <c r="O203" s="51"/>
    </row>
    <row r="204" spans="2:15" x14ac:dyDescent="0.25">
      <c r="B204" s="79" t="s">
        <v>50</v>
      </c>
      <c r="C204" s="80" t="s">
        <v>13</v>
      </c>
      <c r="D204" s="81" t="s">
        <v>14</v>
      </c>
      <c r="E204" s="80" t="s">
        <v>137</v>
      </c>
      <c r="F204" s="183">
        <f t="shared" ref="F204:F210" si="20">$F$203</f>
        <v>31.6</v>
      </c>
      <c r="G204" s="184">
        <f>+G203</f>
        <v>1</v>
      </c>
      <c r="H204" s="307">
        <f>+C100</f>
        <v>0.15</v>
      </c>
      <c r="I204" s="171">
        <f t="shared" si="9"/>
        <v>4.74</v>
      </c>
      <c r="J204" s="293">
        <f>+J203</f>
        <v>2.466666666666667E-2</v>
      </c>
      <c r="K204" s="239"/>
      <c r="L204" s="171">
        <f t="shared" si="19"/>
        <v>34.200000000000003</v>
      </c>
      <c r="M204" s="239"/>
      <c r="N204" s="227">
        <f t="shared" si="10"/>
        <v>3.9986640000000011</v>
      </c>
      <c r="O204" s="51"/>
    </row>
    <row r="205" spans="2:15" x14ac:dyDescent="0.25">
      <c r="B205" s="79" t="s">
        <v>50</v>
      </c>
      <c r="C205" s="80" t="s">
        <v>13</v>
      </c>
      <c r="D205" s="81" t="s">
        <v>14</v>
      </c>
      <c r="E205" s="80" t="s">
        <v>163</v>
      </c>
      <c r="F205" s="183">
        <f t="shared" si="20"/>
        <v>31.6</v>
      </c>
      <c r="G205" s="184">
        <f t="shared" ref="G205:G209" si="21">+G204</f>
        <v>1</v>
      </c>
      <c r="H205" s="307">
        <f>+D100</f>
        <v>0.05</v>
      </c>
      <c r="I205" s="171">
        <f t="shared" si="9"/>
        <v>1.58</v>
      </c>
      <c r="J205" s="293">
        <f t="shared" ref="J205:J209" si="22">+J204</f>
        <v>2.466666666666667E-2</v>
      </c>
      <c r="K205" s="239"/>
      <c r="L205" s="171">
        <f t="shared" si="19"/>
        <v>34.200000000000003</v>
      </c>
      <c r="M205" s="239"/>
      <c r="N205" s="227">
        <f t="shared" si="10"/>
        <v>1.3328880000000003</v>
      </c>
      <c r="O205" s="51"/>
    </row>
    <row r="206" spans="2:15" x14ac:dyDescent="0.25">
      <c r="B206" s="79" t="s">
        <v>50</v>
      </c>
      <c r="C206" s="80" t="s">
        <v>13</v>
      </c>
      <c r="D206" s="81" t="s">
        <v>14</v>
      </c>
      <c r="E206" s="80" t="s">
        <v>160</v>
      </c>
      <c r="F206" s="183">
        <f t="shared" si="20"/>
        <v>31.6</v>
      </c>
      <c r="G206" s="184">
        <f t="shared" si="21"/>
        <v>1</v>
      </c>
      <c r="H206" s="307">
        <f>+E100</f>
        <v>0.05</v>
      </c>
      <c r="I206" s="171">
        <f t="shared" si="9"/>
        <v>1.58</v>
      </c>
      <c r="J206" s="293">
        <f t="shared" si="22"/>
        <v>2.466666666666667E-2</v>
      </c>
      <c r="K206" s="239"/>
      <c r="L206" s="171">
        <f t="shared" si="19"/>
        <v>34.200000000000003</v>
      </c>
      <c r="M206" s="239"/>
      <c r="N206" s="227">
        <f t="shared" si="10"/>
        <v>1.3328880000000003</v>
      </c>
      <c r="O206" s="51"/>
    </row>
    <row r="207" spans="2:15" x14ac:dyDescent="0.25">
      <c r="B207" s="79" t="s">
        <v>50</v>
      </c>
      <c r="C207" s="80" t="s">
        <v>13</v>
      </c>
      <c r="D207" s="81" t="s">
        <v>14</v>
      </c>
      <c r="E207" s="80" t="s">
        <v>161</v>
      </c>
      <c r="F207" s="183">
        <f t="shared" si="20"/>
        <v>31.6</v>
      </c>
      <c r="G207" s="184">
        <f t="shared" si="21"/>
        <v>1</v>
      </c>
      <c r="H207" s="307">
        <f>+F100</f>
        <v>0.2</v>
      </c>
      <c r="I207" s="171">
        <f t="shared" si="9"/>
        <v>6.32</v>
      </c>
      <c r="J207" s="293">
        <f t="shared" si="22"/>
        <v>2.466666666666667E-2</v>
      </c>
      <c r="K207" s="239"/>
      <c r="L207" s="171">
        <f t="shared" si="19"/>
        <v>34.200000000000003</v>
      </c>
      <c r="M207" s="239"/>
      <c r="N207" s="227">
        <f t="shared" si="10"/>
        <v>5.3315520000000012</v>
      </c>
      <c r="O207" s="51"/>
    </row>
    <row r="208" spans="2:15" x14ac:dyDescent="0.25">
      <c r="B208" s="79" t="s">
        <v>50</v>
      </c>
      <c r="C208" s="80" t="s">
        <v>13</v>
      </c>
      <c r="D208" s="81" t="s">
        <v>14</v>
      </c>
      <c r="E208" s="80" t="s">
        <v>51</v>
      </c>
      <c r="F208" s="183">
        <f t="shared" si="20"/>
        <v>31.6</v>
      </c>
      <c r="G208" s="184">
        <f t="shared" si="21"/>
        <v>1</v>
      </c>
      <c r="H208" s="312">
        <f>+G100</f>
        <v>0.15</v>
      </c>
      <c r="I208" s="171">
        <f t="shared" si="9"/>
        <v>4.74</v>
      </c>
      <c r="J208" s="293">
        <f t="shared" si="22"/>
        <v>2.466666666666667E-2</v>
      </c>
      <c r="K208" s="239"/>
      <c r="L208" s="171">
        <f t="shared" si="19"/>
        <v>34.200000000000003</v>
      </c>
      <c r="M208" s="239"/>
      <c r="N208" s="227">
        <f t="shared" si="10"/>
        <v>3.9986640000000011</v>
      </c>
      <c r="O208" s="51"/>
    </row>
    <row r="209" spans="2:15" ht="15.75" thickBot="1" x14ac:dyDescent="0.3">
      <c r="B209" s="82" t="s">
        <v>50</v>
      </c>
      <c r="C209" s="83" t="s">
        <v>13</v>
      </c>
      <c r="D209" s="84" t="s">
        <v>14</v>
      </c>
      <c r="E209" s="83" t="s">
        <v>162</v>
      </c>
      <c r="F209" s="185">
        <f t="shared" si="20"/>
        <v>31.6</v>
      </c>
      <c r="G209" s="186">
        <f t="shared" si="21"/>
        <v>1</v>
      </c>
      <c r="H209" s="313">
        <f>+H100</f>
        <v>0.35</v>
      </c>
      <c r="I209" s="179">
        <f t="shared" si="9"/>
        <v>11.06</v>
      </c>
      <c r="J209" s="293">
        <f t="shared" si="22"/>
        <v>2.466666666666667E-2</v>
      </c>
      <c r="K209" s="242"/>
      <c r="L209" s="179">
        <f t="shared" si="19"/>
        <v>34.200000000000003</v>
      </c>
      <c r="M209" s="242"/>
      <c r="N209" s="230">
        <f t="shared" si="10"/>
        <v>9.3302160000000036</v>
      </c>
      <c r="O209" s="51"/>
    </row>
    <row r="210" spans="2:15" ht="15.75" thickBot="1" x14ac:dyDescent="0.3">
      <c r="B210" s="72" t="s">
        <v>50</v>
      </c>
      <c r="C210" s="98" t="s">
        <v>13</v>
      </c>
      <c r="D210" s="100" t="s">
        <v>47</v>
      </c>
      <c r="E210" s="98"/>
      <c r="F210" s="187">
        <f t="shared" si="20"/>
        <v>31.6</v>
      </c>
      <c r="G210" s="310">
        <f>+J83</f>
        <v>0</v>
      </c>
      <c r="H210" s="181">
        <v>1</v>
      </c>
      <c r="I210" s="182">
        <f t="shared" si="9"/>
        <v>0</v>
      </c>
      <c r="J210" s="297">
        <f>+J120</f>
        <v>2.8054794520547947E-3</v>
      </c>
      <c r="K210" s="269" t="s">
        <v>182</v>
      </c>
      <c r="L210" s="168">
        <f t="shared" si="19"/>
        <v>34.200000000000003</v>
      </c>
      <c r="M210" s="238" t="s">
        <v>17</v>
      </c>
      <c r="N210" s="231">
        <f t="shared" si="10"/>
        <v>0</v>
      </c>
      <c r="O210" s="51"/>
    </row>
    <row r="211" spans="2:15" x14ac:dyDescent="0.25">
      <c r="B211" s="90" t="s">
        <v>52</v>
      </c>
      <c r="C211" s="89" t="s">
        <v>13</v>
      </c>
      <c r="D211" s="91" t="s">
        <v>19</v>
      </c>
      <c r="E211" s="89" t="s">
        <v>53</v>
      </c>
      <c r="F211" s="314">
        <f>+B61</f>
        <v>0</v>
      </c>
      <c r="G211" s="306">
        <f>+C84</f>
        <v>0.05</v>
      </c>
      <c r="H211" s="315">
        <f>+L101</f>
        <v>0.11</v>
      </c>
      <c r="I211" s="176">
        <f t="shared" si="9"/>
        <v>0</v>
      </c>
      <c r="J211" s="295">
        <f>+C121</f>
        <v>2.6666666666666668E-2</v>
      </c>
      <c r="K211" s="241"/>
      <c r="L211" s="176">
        <f>+$R$169</f>
        <v>38.576999999999998</v>
      </c>
      <c r="M211" s="241"/>
      <c r="N211" s="229">
        <f t="shared" si="10"/>
        <v>0</v>
      </c>
      <c r="O211" s="51"/>
    </row>
    <row r="212" spans="2:15" x14ac:dyDescent="0.25">
      <c r="B212" s="101" t="s">
        <v>52</v>
      </c>
      <c r="C212" s="80" t="s">
        <v>13</v>
      </c>
      <c r="D212" s="81" t="s">
        <v>19</v>
      </c>
      <c r="E212" s="80" t="s">
        <v>160</v>
      </c>
      <c r="F212" s="183">
        <f t="shared" ref="F212:F217" si="23">$F$211</f>
        <v>0</v>
      </c>
      <c r="G212" s="184">
        <f>+G211</f>
        <v>0.05</v>
      </c>
      <c r="H212" s="307">
        <f>+M101</f>
        <v>0.16</v>
      </c>
      <c r="I212" s="171">
        <f t="shared" si="9"/>
        <v>0</v>
      </c>
      <c r="J212" s="290">
        <f>+J211</f>
        <v>2.6666666666666668E-2</v>
      </c>
      <c r="K212" s="239"/>
      <c r="L212" s="171">
        <f>+$R$169</f>
        <v>38.576999999999998</v>
      </c>
      <c r="M212" s="239"/>
      <c r="N212" s="227">
        <f t="shared" si="10"/>
        <v>0</v>
      </c>
      <c r="O212" s="51"/>
    </row>
    <row r="213" spans="2:15" x14ac:dyDescent="0.25">
      <c r="B213" s="101" t="s">
        <v>52</v>
      </c>
      <c r="C213" s="80" t="s">
        <v>13</v>
      </c>
      <c r="D213" s="81" t="s">
        <v>19</v>
      </c>
      <c r="E213" s="80" t="s">
        <v>54</v>
      </c>
      <c r="F213" s="183">
        <f t="shared" si="23"/>
        <v>0</v>
      </c>
      <c r="G213" s="184">
        <f t="shared" ref="G213:G215" si="24">+G212</f>
        <v>0.05</v>
      </c>
      <c r="H213" s="307">
        <f>+N101</f>
        <v>0.23</v>
      </c>
      <c r="I213" s="171">
        <f t="shared" si="9"/>
        <v>0</v>
      </c>
      <c r="J213" s="290">
        <f t="shared" ref="J213:J215" si="25">+J212</f>
        <v>2.6666666666666668E-2</v>
      </c>
      <c r="K213" s="239"/>
      <c r="L213" s="171">
        <f>+$R$169</f>
        <v>38.576999999999998</v>
      </c>
      <c r="M213" s="239"/>
      <c r="N213" s="227">
        <f t="shared" si="10"/>
        <v>0</v>
      </c>
      <c r="O213" s="51"/>
    </row>
    <row r="214" spans="2:15" x14ac:dyDescent="0.25">
      <c r="B214" s="101" t="s">
        <v>52</v>
      </c>
      <c r="C214" s="80" t="s">
        <v>13</v>
      </c>
      <c r="D214" s="81" t="s">
        <v>19</v>
      </c>
      <c r="E214" s="80" t="s">
        <v>55</v>
      </c>
      <c r="F214" s="183">
        <f t="shared" si="23"/>
        <v>0</v>
      </c>
      <c r="G214" s="184">
        <f t="shared" si="24"/>
        <v>0.05</v>
      </c>
      <c r="H214" s="307">
        <f>+O101</f>
        <v>0.15</v>
      </c>
      <c r="I214" s="171">
        <f t="shared" si="9"/>
        <v>0</v>
      </c>
      <c r="J214" s="290">
        <f t="shared" si="25"/>
        <v>2.6666666666666668E-2</v>
      </c>
      <c r="K214" s="239"/>
      <c r="L214" s="171">
        <f>+$R$169</f>
        <v>38.576999999999998</v>
      </c>
      <c r="M214" s="239"/>
      <c r="N214" s="227">
        <f t="shared" si="10"/>
        <v>0</v>
      </c>
      <c r="O214" s="51"/>
    </row>
    <row r="215" spans="2:15" x14ac:dyDescent="0.25">
      <c r="B215" s="101" t="s">
        <v>52</v>
      </c>
      <c r="C215" s="188" t="s">
        <v>13</v>
      </c>
      <c r="D215" s="102" t="s">
        <v>19</v>
      </c>
      <c r="E215" s="188" t="s">
        <v>162</v>
      </c>
      <c r="F215" s="189">
        <f t="shared" si="23"/>
        <v>0</v>
      </c>
      <c r="G215" s="186">
        <f t="shared" si="24"/>
        <v>0.05</v>
      </c>
      <c r="H215" s="308">
        <f>+P101</f>
        <v>0.35</v>
      </c>
      <c r="I215" s="174">
        <f t="shared" si="9"/>
        <v>0</v>
      </c>
      <c r="J215" s="290">
        <f t="shared" si="25"/>
        <v>2.6666666666666668E-2</v>
      </c>
      <c r="K215" s="240"/>
      <c r="L215" s="174">
        <f>+$R$169</f>
        <v>38.576999999999998</v>
      </c>
      <c r="M215" s="240"/>
      <c r="N215" s="228">
        <f t="shared" si="10"/>
        <v>0</v>
      </c>
      <c r="O215" s="51"/>
    </row>
    <row r="216" spans="2:15" x14ac:dyDescent="0.25">
      <c r="B216" s="190" t="s">
        <v>52</v>
      </c>
      <c r="C216" s="191" t="s">
        <v>13</v>
      </c>
      <c r="D216" s="192" t="s">
        <v>14</v>
      </c>
      <c r="E216" s="193" t="s">
        <v>53</v>
      </c>
      <c r="F216" s="194">
        <f t="shared" si="23"/>
        <v>0</v>
      </c>
      <c r="G216" s="306">
        <f>+B84</f>
        <v>0.95</v>
      </c>
      <c r="H216" s="315">
        <f>+D101</f>
        <v>0.1</v>
      </c>
      <c r="I216" s="176">
        <f t="shared" si="9"/>
        <v>0</v>
      </c>
      <c r="J216" s="295">
        <f>+B121</f>
        <v>2.6666666666666668E-2</v>
      </c>
      <c r="K216" s="241"/>
      <c r="L216" s="176">
        <f t="shared" ref="L216:L228" si="26">+$R$168</f>
        <v>34.200000000000003</v>
      </c>
      <c r="M216" s="241"/>
      <c r="N216" s="229">
        <f t="shared" si="10"/>
        <v>0</v>
      </c>
      <c r="O216" s="51"/>
    </row>
    <row r="217" spans="2:15" x14ac:dyDescent="0.25">
      <c r="B217" s="101" t="s">
        <v>52</v>
      </c>
      <c r="C217" s="80" t="s">
        <v>13</v>
      </c>
      <c r="D217" s="81" t="s">
        <v>14</v>
      </c>
      <c r="E217" s="99" t="s">
        <v>160</v>
      </c>
      <c r="F217" s="195">
        <f t="shared" si="23"/>
        <v>0</v>
      </c>
      <c r="G217" s="196">
        <f>+G216</f>
        <v>0.95</v>
      </c>
      <c r="H217" s="316">
        <f>+E101</f>
        <v>0.15</v>
      </c>
      <c r="I217" s="171">
        <f t="shared" si="9"/>
        <v>0</v>
      </c>
      <c r="J217" s="290">
        <f>+J216</f>
        <v>2.6666666666666668E-2</v>
      </c>
      <c r="K217" s="239"/>
      <c r="L217" s="171">
        <f t="shared" si="26"/>
        <v>34.200000000000003</v>
      </c>
      <c r="M217" s="239"/>
      <c r="N217" s="227">
        <f t="shared" si="10"/>
        <v>0</v>
      </c>
      <c r="O217" s="51"/>
    </row>
    <row r="218" spans="2:15" x14ac:dyDescent="0.25">
      <c r="B218" s="101" t="s">
        <v>52</v>
      </c>
      <c r="C218" s="80" t="s">
        <v>13</v>
      </c>
      <c r="D218" s="81" t="s">
        <v>14</v>
      </c>
      <c r="E218" s="99" t="s">
        <v>54</v>
      </c>
      <c r="F218" s="195">
        <f>$F$211</f>
        <v>0</v>
      </c>
      <c r="G218" s="196">
        <f t="shared" ref="G218:G220" si="27">+G217</f>
        <v>0.95</v>
      </c>
      <c r="H218" s="316">
        <f>+F101</f>
        <v>0.25</v>
      </c>
      <c r="I218" s="171">
        <f t="shared" si="9"/>
        <v>0</v>
      </c>
      <c r="J218" s="290">
        <f t="shared" ref="J218:J220" si="28">+J217</f>
        <v>2.6666666666666668E-2</v>
      </c>
      <c r="K218" s="239"/>
      <c r="L218" s="171">
        <f t="shared" si="26"/>
        <v>34.200000000000003</v>
      </c>
      <c r="M218" s="239"/>
      <c r="N218" s="227">
        <f t="shared" si="10"/>
        <v>0</v>
      </c>
      <c r="O218" s="51"/>
    </row>
    <row r="219" spans="2:15" x14ac:dyDescent="0.25">
      <c r="B219" s="101" t="s">
        <v>52</v>
      </c>
      <c r="C219" s="80" t="s">
        <v>13</v>
      </c>
      <c r="D219" s="81" t="s">
        <v>14</v>
      </c>
      <c r="E219" s="99" t="s">
        <v>55</v>
      </c>
      <c r="F219" s="195">
        <f>$F$211</f>
        <v>0</v>
      </c>
      <c r="G219" s="196">
        <f t="shared" si="27"/>
        <v>0.95</v>
      </c>
      <c r="H219" s="307">
        <f>+G101</f>
        <v>0.16</v>
      </c>
      <c r="I219" s="171">
        <f t="shared" si="9"/>
        <v>0</v>
      </c>
      <c r="J219" s="290">
        <f t="shared" si="28"/>
        <v>2.6666666666666668E-2</v>
      </c>
      <c r="K219" s="239"/>
      <c r="L219" s="171">
        <f t="shared" si="26"/>
        <v>34.200000000000003</v>
      </c>
      <c r="M219" s="239"/>
      <c r="N219" s="227">
        <f t="shared" si="10"/>
        <v>0</v>
      </c>
      <c r="O219" s="51"/>
    </row>
    <row r="220" spans="2:15" ht="15.75" thickBot="1" x14ac:dyDescent="0.3">
      <c r="B220" s="82" t="s">
        <v>52</v>
      </c>
      <c r="C220" s="83" t="s">
        <v>13</v>
      </c>
      <c r="D220" s="84" t="s">
        <v>14</v>
      </c>
      <c r="E220" s="85" t="s">
        <v>162</v>
      </c>
      <c r="F220" s="197">
        <f>$F$211</f>
        <v>0</v>
      </c>
      <c r="G220" s="173">
        <f t="shared" si="27"/>
        <v>0.95</v>
      </c>
      <c r="H220" s="317">
        <f>+H101</f>
        <v>0.34</v>
      </c>
      <c r="I220" s="179">
        <f t="shared" si="9"/>
        <v>0</v>
      </c>
      <c r="J220" s="290">
        <f t="shared" si="28"/>
        <v>2.6666666666666668E-2</v>
      </c>
      <c r="K220" s="242"/>
      <c r="L220" s="179">
        <f t="shared" si="26"/>
        <v>34.200000000000003</v>
      </c>
      <c r="M220" s="242"/>
      <c r="N220" s="230">
        <f t="shared" si="10"/>
        <v>0</v>
      </c>
      <c r="O220" s="51"/>
    </row>
    <row r="221" spans="2:15" ht="15.75" thickBot="1" x14ac:dyDescent="0.3">
      <c r="B221" s="72" t="s">
        <v>52</v>
      </c>
      <c r="C221" s="98" t="s">
        <v>13</v>
      </c>
      <c r="D221" s="100" t="s">
        <v>47</v>
      </c>
      <c r="E221" s="98"/>
      <c r="F221" s="187">
        <f>+F211</f>
        <v>0</v>
      </c>
      <c r="G221" s="310">
        <f>+J84</f>
        <v>0</v>
      </c>
      <c r="H221" s="181">
        <v>1</v>
      </c>
      <c r="I221" s="182">
        <f t="shared" si="9"/>
        <v>0</v>
      </c>
      <c r="J221" s="297">
        <f>+J121</f>
        <v>3.0329507589781563E-3</v>
      </c>
      <c r="K221" s="269" t="s">
        <v>182</v>
      </c>
      <c r="L221" s="168">
        <f t="shared" si="26"/>
        <v>34.200000000000003</v>
      </c>
      <c r="M221" s="238" t="s">
        <v>17</v>
      </c>
      <c r="N221" s="231">
        <f t="shared" si="10"/>
        <v>0</v>
      </c>
      <c r="O221" s="51"/>
    </row>
    <row r="222" spans="2:15" x14ac:dyDescent="0.25">
      <c r="B222" s="76" t="s">
        <v>56</v>
      </c>
      <c r="C222" s="78" t="s">
        <v>164</v>
      </c>
      <c r="D222" s="78" t="s">
        <v>14</v>
      </c>
      <c r="E222" s="198" t="s">
        <v>165</v>
      </c>
      <c r="F222" s="314">
        <f>+B69</f>
        <v>250</v>
      </c>
      <c r="G222" s="306">
        <f>+B89</f>
        <v>0.14000000000000001</v>
      </c>
      <c r="H222" s="306">
        <f>+B106</f>
        <v>6.9999999999999951E-2</v>
      </c>
      <c r="I222" s="176">
        <f t="shared" si="9"/>
        <v>2.4499999999999984</v>
      </c>
      <c r="J222" s="295">
        <f>+B129</f>
        <v>7.8944309927360762E-2</v>
      </c>
      <c r="K222" s="241"/>
      <c r="L222" s="176">
        <f t="shared" si="26"/>
        <v>34.200000000000003</v>
      </c>
      <c r="M222" s="241"/>
      <c r="N222" s="229">
        <f t="shared" si="10"/>
        <v>6.6147437288135542</v>
      </c>
      <c r="O222" s="51"/>
    </row>
    <row r="223" spans="2:15" x14ac:dyDescent="0.25">
      <c r="B223" s="79" t="s">
        <v>56</v>
      </c>
      <c r="C223" s="81" t="s">
        <v>164</v>
      </c>
      <c r="D223" s="81" t="s">
        <v>14</v>
      </c>
      <c r="E223" s="99" t="s">
        <v>166</v>
      </c>
      <c r="F223" s="199">
        <f>$F$222</f>
        <v>250</v>
      </c>
      <c r="G223" s="170">
        <f>+G222</f>
        <v>0.14000000000000001</v>
      </c>
      <c r="H223" s="307">
        <f>+C106</f>
        <v>0.03</v>
      </c>
      <c r="I223" s="176">
        <f>F223*G223*IF(ISBLANK(H223),1,H223)</f>
        <v>1.05</v>
      </c>
      <c r="J223" s="295">
        <f>+J222</f>
        <v>7.8944309927360762E-2</v>
      </c>
      <c r="K223" s="241"/>
      <c r="L223" s="176">
        <f t="shared" si="26"/>
        <v>34.200000000000003</v>
      </c>
      <c r="M223" s="241"/>
      <c r="N223" s="229">
        <f t="shared" si="10"/>
        <v>2.8348901694915254</v>
      </c>
      <c r="O223" s="51"/>
    </row>
    <row r="224" spans="2:15" x14ac:dyDescent="0.25">
      <c r="B224" s="79" t="s">
        <v>56</v>
      </c>
      <c r="C224" s="81" t="s">
        <v>164</v>
      </c>
      <c r="D224" s="81" t="s">
        <v>14</v>
      </c>
      <c r="E224" s="99" t="s">
        <v>18</v>
      </c>
      <c r="F224" s="199">
        <f t="shared" ref="F224:F228" si="29">$F$222</f>
        <v>250</v>
      </c>
      <c r="G224" s="170">
        <f t="shared" ref="G224:G228" si="30">+G223</f>
        <v>0.14000000000000001</v>
      </c>
      <c r="H224" s="307">
        <f>+D106</f>
        <v>0.1</v>
      </c>
      <c r="I224" s="171">
        <f>F224*G224*IF(ISBLANK(H224),1,H224)</f>
        <v>3.5</v>
      </c>
      <c r="J224" s="295">
        <f t="shared" ref="J224:J228" si="31">+J223</f>
        <v>7.8944309927360762E-2</v>
      </c>
      <c r="K224" s="239"/>
      <c r="L224" s="171">
        <f t="shared" si="26"/>
        <v>34.200000000000003</v>
      </c>
      <c r="M224" s="239"/>
      <c r="N224" s="227">
        <f t="shared" si="10"/>
        <v>9.449633898305084</v>
      </c>
      <c r="O224" s="51"/>
    </row>
    <row r="225" spans="2:15" x14ac:dyDescent="0.25">
      <c r="B225" s="79" t="s">
        <v>56</v>
      </c>
      <c r="C225" s="81" t="s">
        <v>164</v>
      </c>
      <c r="D225" s="81" t="s">
        <v>14</v>
      </c>
      <c r="E225" s="99" t="s">
        <v>167</v>
      </c>
      <c r="F225" s="199">
        <f t="shared" si="29"/>
        <v>250</v>
      </c>
      <c r="G225" s="170">
        <f t="shared" si="30"/>
        <v>0.14000000000000001</v>
      </c>
      <c r="H225" s="307">
        <f>+D106</f>
        <v>0.1</v>
      </c>
      <c r="I225" s="171">
        <f t="shared" si="9"/>
        <v>3.5</v>
      </c>
      <c r="J225" s="295">
        <f t="shared" si="31"/>
        <v>7.8944309927360762E-2</v>
      </c>
      <c r="K225" s="239"/>
      <c r="L225" s="171">
        <f t="shared" si="26"/>
        <v>34.200000000000003</v>
      </c>
      <c r="M225" s="239"/>
      <c r="N225" s="227">
        <f t="shared" si="10"/>
        <v>9.449633898305084</v>
      </c>
      <c r="O225" s="51"/>
    </row>
    <row r="226" spans="2:15" x14ac:dyDescent="0.25">
      <c r="B226" s="79" t="s">
        <v>56</v>
      </c>
      <c r="C226" s="81" t="s">
        <v>164</v>
      </c>
      <c r="D226" s="81" t="s">
        <v>14</v>
      </c>
      <c r="E226" s="99" t="s">
        <v>168</v>
      </c>
      <c r="F226" s="199">
        <f t="shared" si="29"/>
        <v>250</v>
      </c>
      <c r="G226" s="170">
        <f t="shared" si="30"/>
        <v>0.14000000000000001</v>
      </c>
      <c r="H226" s="307">
        <f>+E106</f>
        <v>0.2</v>
      </c>
      <c r="I226" s="171">
        <f t="shared" si="9"/>
        <v>7</v>
      </c>
      <c r="J226" s="295">
        <f t="shared" si="31"/>
        <v>7.8944309927360762E-2</v>
      </c>
      <c r="K226" s="239"/>
      <c r="L226" s="171">
        <f t="shared" si="26"/>
        <v>34.200000000000003</v>
      </c>
      <c r="M226" s="239"/>
      <c r="N226" s="227">
        <f t="shared" si="10"/>
        <v>18.899267796610168</v>
      </c>
      <c r="O226" s="51"/>
    </row>
    <row r="227" spans="2:15" x14ac:dyDescent="0.25">
      <c r="B227" s="79" t="s">
        <v>56</v>
      </c>
      <c r="C227" s="81" t="s">
        <v>164</v>
      </c>
      <c r="D227" s="81" t="s">
        <v>14</v>
      </c>
      <c r="E227" s="99" t="s">
        <v>169</v>
      </c>
      <c r="F227" s="199">
        <f t="shared" si="29"/>
        <v>250</v>
      </c>
      <c r="G227" s="170">
        <f t="shared" si="30"/>
        <v>0.14000000000000001</v>
      </c>
      <c r="H227" s="307">
        <f>+F106</f>
        <v>0.3</v>
      </c>
      <c r="I227" s="171">
        <f>F227*G227*IF(ISBLANK(H227),1,H227)</f>
        <v>10.5</v>
      </c>
      <c r="J227" s="295">
        <f t="shared" si="31"/>
        <v>7.8944309927360762E-2</v>
      </c>
      <c r="K227" s="239"/>
      <c r="L227" s="171">
        <f t="shared" si="26"/>
        <v>34.200000000000003</v>
      </c>
      <c r="M227" s="239"/>
      <c r="N227" s="227">
        <f t="shared" si="10"/>
        <v>28.348901694915252</v>
      </c>
      <c r="O227" s="51"/>
    </row>
    <row r="228" spans="2:15" x14ac:dyDescent="0.25">
      <c r="B228" s="82" t="s">
        <v>56</v>
      </c>
      <c r="C228" s="84" t="s">
        <v>164</v>
      </c>
      <c r="D228" s="84" t="s">
        <v>14</v>
      </c>
      <c r="E228" s="85" t="s">
        <v>170</v>
      </c>
      <c r="F228" s="200">
        <f t="shared" si="29"/>
        <v>250</v>
      </c>
      <c r="G228" s="173">
        <f t="shared" si="30"/>
        <v>0.14000000000000001</v>
      </c>
      <c r="H228" s="308">
        <f>+G106</f>
        <v>0.2</v>
      </c>
      <c r="I228" s="174">
        <f t="shared" si="9"/>
        <v>7</v>
      </c>
      <c r="J228" s="295">
        <f t="shared" si="31"/>
        <v>7.8944309927360762E-2</v>
      </c>
      <c r="K228" s="240"/>
      <c r="L228" s="174">
        <f t="shared" si="26"/>
        <v>34.200000000000003</v>
      </c>
      <c r="M228" s="240"/>
      <c r="N228" s="228">
        <f t="shared" si="10"/>
        <v>18.899267796610168</v>
      </c>
      <c r="O228" s="51"/>
    </row>
    <row r="229" spans="2:15" x14ac:dyDescent="0.25">
      <c r="B229" s="90" t="s">
        <v>56</v>
      </c>
      <c r="C229" s="91" t="s">
        <v>164</v>
      </c>
      <c r="D229" s="88" t="s">
        <v>29</v>
      </c>
      <c r="E229" s="113" t="s">
        <v>171</v>
      </c>
      <c r="F229" s="201">
        <f>$F$222</f>
        <v>250</v>
      </c>
      <c r="G229" s="306">
        <f>+C89+H89</f>
        <v>0.84</v>
      </c>
      <c r="H229" s="306">
        <f>+J106</f>
        <v>6.9999999999999951E-2</v>
      </c>
      <c r="I229" s="176">
        <f t="shared" si="9"/>
        <v>14.69999999999999</v>
      </c>
      <c r="J229" s="295">
        <f>+C129</f>
        <v>6.7655136084284459E-2</v>
      </c>
      <c r="K229" s="241"/>
      <c r="L229" s="176">
        <f t="shared" ref="L229:L235" si="32">+$R$169</f>
        <v>38.576999999999998</v>
      </c>
      <c r="M229" s="241"/>
      <c r="N229" s="229">
        <f t="shared" si="10"/>
        <v>38.366003115434566</v>
      </c>
      <c r="O229" s="51"/>
    </row>
    <row r="230" spans="2:15" x14ac:dyDescent="0.25">
      <c r="B230" s="79" t="s">
        <v>56</v>
      </c>
      <c r="C230" s="81" t="s">
        <v>164</v>
      </c>
      <c r="D230" s="91" t="s">
        <v>29</v>
      </c>
      <c r="E230" s="99" t="s">
        <v>172</v>
      </c>
      <c r="F230" s="199">
        <f>$F$222</f>
        <v>250</v>
      </c>
      <c r="G230" s="170">
        <f>+G229</f>
        <v>0.84</v>
      </c>
      <c r="H230" s="307">
        <f>+K106</f>
        <v>0.04</v>
      </c>
      <c r="I230" s="176">
        <f t="shared" si="9"/>
        <v>8.4</v>
      </c>
      <c r="J230" s="295">
        <f>+J229</f>
        <v>6.7655136084284459E-2</v>
      </c>
      <c r="K230" s="241"/>
      <c r="L230" s="176">
        <f t="shared" si="32"/>
        <v>38.576999999999998</v>
      </c>
      <c r="M230" s="241"/>
      <c r="N230" s="229">
        <f t="shared" si="10"/>
        <v>21.92343035167691</v>
      </c>
      <c r="O230" s="51"/>
    </row>
    <row r="231" spans="2:15" x14ac:dyDescent="0.25">
      <c r="B231" s="79" t="s">
        <v>56</v>
      </c>
      <c r="C231" s="81" t="s">
        <v>164</v>
      </c>
      <c r="D231" s="81" t="s">
        <v>29</v>
      </c>
      <c r="E231" s="99" t="s">
        <v>173</v>
      </c>
      <c r="F231" s="199">
        <f t="shared" ref="F231:F241" si="33">$F$222</f>
        <v>250</v>
      </c>
      <c r="G231" s="170">
        <f t="shared" ref="G231:G235" si="34">+G230</f>
        <v>0.84</v>
      </c>
      <c r="H231" s="307">
        <f>+L106</f>
        <v>0.1</v>
      </c>
      <c r="I231" s="171">
        <f t="shared" si="9"/>
        <v>21</v>
      </c>
      <c r="J231" s="295">
        <f t="shared" ref="J231:J235" si="35">+J230</f>
        <v>6.7655136084284459E-2</v>
      </c>
      <c r="K231" s="239"/>
      <c r="L231" s="171">
        <f t="shared" si="32"/>
        <v>38.576999999999998</v>
      </c>
      <c r="M231" s="239"/>
      <c r="N231" s="227">
        <f t="shared" si="10"/>
        <v>54.808575879192269</v>
      </c>
      <c r="O231" s="51"/>
    </row>
    <row r="232" spans="2:15" x14ac:dyDescent="0.25">
      <c r="B232" s="79" t="s">
        <v>56</v>
      </c>
      <c r="C232" s="81" t="s">
        <v>164</v>
      </c>
      <c r="D232" s="81" t="s">
        <v>29</v>
      </c>
      <c r="E232" s="99" t="s">
        <v>174</v>
      </c>
      <c r="F232" s="199">
        <f t="shared" si="33"/>
        <v>250</v>
      </c>
      <c r="G232" s="170">
        <f t="shared" si="34"/>
        <v>0.84</v>
      </c>
      <c r="H232" s="307">
        <f>+M106</f>
        <v>0.19</v>
      </c>
      <c r="I232" s="171">
        <f t="shared" si="9"/>
        <v>39.9</v>
      </c>
      <c r="J232" s="295">
        <f t="shared" si="35"/>
        <v>6.7655136084284459E-2</v>
      </c>
      <c r="K232" s="239"/>
      <c r="L232" s="171">
        <f t="shared" si="32"/>
        <v>38.576999999999998</v>
      </c>
      <c r="M232" s="239"/>
      <c r="N232" s="227">
        <f t="shared" ref="N232:N295" si="36">I232*J232*L232</f>
        <v>104.13629417046531</v>
      </c>
      <c r="O232" s="51"/>
    </row>
    <row r="233" spans="2:15" x14ac:dyDescent="0.25">
      <c r="B233" s="79" t="s">
        <v>56</v>
      </c>
      <c r="C233" s="81" t="s">
        <v>164</v>
      </c>
      <c r="D233" s="81" t="s">
        <v>29</v>
      </c>
      <c r="E233" s="99" t="s">
        <v>175</v>
      </c>
      <c r="F233" s="199">
        <f t="shared" si="33"/>
        <v>250</v>
      </c>
      <c r="G233" s="170">
        <f t="shared" si="34"/>
        <v>0.84</v>
      </c>
      <c r="H233" s="307">
        <f>+N106</f>
        <v>0.3</v>
      </c>
      <c r="I233" s="171">
        <f t="shared" si="9"/>
        <v>63</v>
      </c>
      <c r="J233" s="295">
        <f t="shared" si="35"/>
        <v>6.7655136084284459E-2</v>
      </c>
      <c r="K233" s="239"/>
      <c r="L233" s="171">
        <f t="shared" si="32"/>
        <v>38.576999999999998</v>
      </c>
      <c r="M233" s="239"/>
      <c r="N233" s="227">
        <f t="shared" si="36"/>
        <v>164.42572763757681</v>
      </c>
      <c r="O233" s="51"/>
    </row>
    <row r="234" spans="2:15" x14ac:dyDescent="0.25">
      <c r="B234" s="79" t="s">
        <v>56</v>
      </c>
      <c r="C234" s="81" t="s">
        <v>164</v>
      </c>
      <c r="D234" s="81" t="s">
        <v>29</v>
      </c>
      <c r="E234" s="99" t="s">
        <v>176</v>
      </c>
      <c r="F234" s="199">
        <f t="shared" si="33"/>
        <v>250</v>
      </c>
      <c r="G234" s="170">
        <f t="shared" si="34"/>
        <v>0.84</v>
      </c>
      <c r="H234" s="307">
        <f>+O106</f>
        <v>0.2</v>
      </c>
      <c r="I234" s="171">
        <f>F234*G234*IF(ISBLANK(H234),1,H234)</f>
        <v>42</v>
      </c>
      <c r="J234" s="295">
        <f t="shared" si="35"/>
        <v>6.7655136084284459E-2</v>
      </c>
      <c r="K234" s="239"/>
      <c r="L234" s="171">
        <f t="shared" si="32"/>
        <v>38.576999999999998</v>
      </c>
      <c r="M234" s="239"/>
      <c r="N234" s="227">
        <f t="shared" si="36"/>
        <v>109.61715175838454</v>
      </c>
      <c r="O234" s="51"/>
    </row>
    <row r="235" spans="2:15" ht="15.75" thickBot="1" x14ac:dyDescent="0.3">
      <c r="B235" s="79" t="s">
        <v>56</v>
      </c>
      <c r="C235" s="81" t="s">
        <v>164</v>
      </c>
      <c r="D235" s="81" t="s">
        <v>29</v>
      </c>
      <c r="E235" s="99" t="s">
        <v>177</v>
      </c>
      <c r="F235" s="199">
        <f t="shared" si="33"/>
        <v>250</v>
      </c>
      <c r="G235" s="170">
        <f t="shared" si="34"/>
        <v>0.84</v>
      </c>
      <c r="H235" s="307">
        <f>+P106</f>
        <v>0.1</v>
      </c>
      <c r="I235" s="171">
        <f t="shared" si="9"/>
        <v>21</v>
      </c>
      <c r="J235" s="295">
        <f t="shared" si="35"/>
        <v>6.7655136084284459E-2</v>
      </c>
      <c r="K235" s="239"/>
      <c r="L235" s="171">
        <f t="shared" si="32"/>
        <v>38.576999999999998</v>
      </c>
      <c r="M235" s="239"/>
      <c r="N235" s="227">
        <f t="shared" si="36"/>
        <v>54.808575879192269</v>
      </c>
      <c r="O235" s="51"/>
    </row>
    <row r="236" spans="2:15" x14ac:dyDescent="0.25">
      <c r="B236" s="95" t="s">
        <v>56</v>
      </c>
      <c r="C236" s="96" t="s">
        <v>164</v>
      </c>
      <c r="D236" s="96" t="s">
        <v>47</v>
      </c>
      <c r="E236" s="97"/>
      <c r="F236" s="197">
        <f t="shared" si="33"/>
        <v>250</v>
      </c>
      <c r="G236" s="309">
        <f>+J89</f>
        <v>0</v>
      </c>
      <c r="H236" s="178">
        <v>1</v>
      </c>
      <c r="I236" s="179">
        <f t="shared" si="9"/>
        <v>0</v>
      </c>
      <c r="J236" s="295">
        <f>+J129</f>
        <v>3.5068493150684936E-2</v>
      </c>
      <c r="K236" s="269" t="s">
        <v>182</v>
      </c>
      <c r="L236" s="168">
        <f>+$R$168</f>
        <v>34.200000000000003</v>
      </c>
      <c r="M236" s="238" t="s">
        <v>17</v>
      </c>
      <c r="N236" s="230">
        <f t="shared" si="36"/>
        <v>0</v>
      </c>
      <c r="O236" s="51"/>
    </row>
    <row r="237" spans="2:15" ht="15.75" thickBot="1" x14ac:dyDescent="0.3">
      <c r="B237" s="95" t="s">
        <v>56</v>
      </c>
      <c r="C237" s="96" t="s">
        <v>164</v>
      </c>
      <c r="D237" s="96" t="s">
        <v>21</v>
      </c>
      <c r="E237" s="97"/>
      <c r="F237" s="197">
        <f t="shared" si="33"/>
        <v>250</v>
      </c>
      <c r="G237" s="309">
        <f>+D89</f>
        <v>0</v>
      </c>
      <c r="H237" s="178">
        <v>1</v>
      </c>
      <c r="I237" s="179">
        <f t="shared" si="9"/>
        <v>0</v>
      </c>
      <c r="J237" s="299">
        <f>+D129</f>
        <v>5.8511216268965015E-2</v>
      </c>
      <c r="K237" s="241" t="s">
        <v>40</v>
      </c>
      <c r="L237" s="176">
        <f>+$R$170</f>
        <v>53.6</v>
      </c>
      <c r="M237" s="262" t="s">
        <v>41</v>
      </c>
      <c r="N237" s="230">
        <f t="shared" si="36"/>
        <v>0</v>
      </c>
      <c r="O237" s="51"/>
    </row>
    <row r="238" spans="2:15" x14ac:dyDescent="0.25">
      <c r="B238" s="95" t="s">
        <v>56</v>
      </c>
      <c r="C238" s="96" t="s">
        <v>164</v>
      </c>
      <c r="D238" s="96" t="s">
        <v>23</v>
      </c>
      <c r="E238" s="97"/>
      <c r="F238" s="197">
        <f t="shared" si="33"/>
        <v>250</v>
      </c>
      <c r="G238" s="309">
        <f>+E89</f>
        <v>0</v>
      </c>
      <c r="H238" s="178">
        <v>1</v>
      </c>
      <c r="I238" s="179">
        <f t="shared" si="9"/>
        <v>0</v>
      </c>
      <c r="J238" s="299">
        <f>+E129</f>
        <v>0.11928139384074646</v>
      </c>
      <c r="K238" s="262" t="s">
        <v>16</v>
      </c>
      <c r="L238" s="176">
        <f>+$R$171</f>
        <v>25.168500000000002</v>
      </c>
      <c r="M238" s="238" t="s">
        <v>17</v>
      </c>
      <c r="N238" s="230">
        <f t="shared" si="36"/>
        <v>0</v>
      </c>
      <c r="O238" s="51"/>
    </row>
    <row r="239" spans="2:15" x14ac:dyDescent="0.25">
      <c r="B239" s="95" t="s">
        <v>56</v>
      </c>
      <c r="C239" s="96" t="s">
        <v>164</v>
      </c>
      <c r="D239" s="96" t="s">
        <v>134</v>
      </c>
      <c r="E239" s="97"/>
      <c r="F239" s="197">
        <f t="shared" si="33"/>
        <v>250</v>
      </c>
      <c r="G239" s="309">
        <f>+I89</f>
        <v>0</v>
      </c>
      <c r="H239" s="178">
        <v>1</v>
      </c>
      <c r="I239" s="179">
        <f t="shared" si="9"/>
        <v>0</v>
      </c>
      <c r="J239" s="299">
        <f>+I129</f>
        <v>1.087962962962963E-2</v>
      </c>
      <c r="K239" s="242"/>
      <c r="L239" s="179">
        <f>+R176</f>
        <v>141.86000000000001</v>
      </c>
      <c r="M239" s="242"/>
      <c r="N239" s="230">
        <f t="shared" si="36"/>
        <v>0</v>
      </c>
      <c r="O239" s="51"/>
    </row>
    <row r="240" spans="2:15" x14ac:dyDescent="0.25">
      <c r="B240" s="103" t="s">
        <v>56</v>
      </c>
      <c r="C240" s="104" t="s">
        <v>164</v>
      </c>
      <c r="D240" s="104" t="s">
        <v>45</v>
      </c>
      <c r="E240" s="105"/>
      <c r="F240" s="197">
        <f t="shared" si="33"/>
        <v>250</v>
      </c>
      <c r="G240" s="309">
        <f>+K89</f>
        <v>0.01</v>
      </c>
      <c r="H240" s="178">
        <v>1</v>
      </c>
      <c r="I240" s="179">
        <f t="shared" si="9"/>
        <v>2.5</v>
      </c>
      <c r="J240" s="299">
        <f>+K129</f>
        <v>4.7366585956416456E-2</v>
      </c>
      <c r="K240" s="242"/>
      <c r="L240" s="179">
        <f>+R168</f>
        <v>34.200000000000003</v>
      </c>
      <c r="M240" s="242"/>
      <c r="N240" s="230">
        <f t="shared" si="36"/>
        <v>4.0498430992736072</v>
      </c>
      <c r="O240" s="51"/>
    </row>
    <row r="241" spans="2:15" x14ac:dyDescent="0.25">
      <c r="B241" s="103" t="s">
        <v>56</v>
      </c>
      <c r="C241" s="104" t="s">
        <v>164</v>
      </c>
      <c r="D241" s="104" t="s">
        <v>46</v>
      </c>
      <c r="E241" s="105"/>
      <c r="F241" s="197">
        <f t="shared" si="33"/>
        <v>250</v>
      </c>
      <c r="G241" s="309">
        <f>+L89</f>
        <v>0.01</v>
      </c>
      <c r="H241" s="178">
        <v>1</v>
      </c>
      <c r="I241" s="179">
        <f t="shared" si="9"/>
        <v>2.5</v>
      </c>
      <c r="J241" s="299">
        <f>+L129</f>
        <v>4.0593081650570677E-2</v>
      </c>
      <c r="K241" s="242"/>
      <c r="L241" s="179">
        <f>+R169</f>
        <v>38.576999999999998</v>
      </c>
      <c r="M241" s="242"/>
      <c r="N241" s="230">
        <f t="shared" si="36"/>
        <v>3.9148982770851624</v>
      </c>
      <c r="O241" s="51"/>
    </row>
    <row r="242" spans="2:15" x14ac:dyDescent="0.25">
      <c r="B242" s="90" t="s">
        <v>56</v>
      </c>
      <c r="C242" s="91" t="s">
        <v>178</v>
      </c>
      <c r="D242" s="91" t="s">
        <v>14</v>
      </c>
      <c r="E242" s="113" t="s">
        <v>165</v>
      </c>
      <c r="F242" s="314">
        <f>+B70</f>
        <v>113</v>
      </c>
      <c r="G242" s="306">
        <f>+B90</f>
        <v>0.1</v>
      </c>
      <c r="H242" s="306">
        <f>+B107</f>
        <v>6.9999999999999951E-2</v>
      </c>
      <c r="I242" s="176">
        <f t="shared" si="9"/>
        <v>0.79099999999999948</v>
      </c>
      <c r="J242" s="295">
        <f>+B130</f>
        <v>9.071670702179177E-2</v>
      </c>
      <c r="K242" s="241"/>
      <c r="L242" s="176">
        <f t="shared" ref="L242:L248" si="37">+$R$168</f>
        <v>34.200000000000003</v>
      </c>
      <c r="M242" s="241"/>
      <c r="N242" s="229">
        <f t="shared" si="36"/>
        <v>2.4540865016949138</v>
      </c>
      <c r="O242" s="51"/>
    </row>
    <row r="243" spans="2:15" x14ac:dyDescent="0.25">
      <c r="B243" s="79" t="s">
        <v>56</v>
      </c>
      <c r="C243" s="81" t="s">
        <v>178</v>
      </c>
      <c r="D243" s="81" t="s">
        <v>14</v>
      </c>
      <c r="E243" s="99" t="s">
        <v>166</v>
      </c>
      <c r="F243" s="199">
        <f>$F$242</f>
        <v>113</v>
      </c>
      <c r="G243" s="170">
        <f>+G242</f>
        <v>0.1</v>
      </c>
      <c r="H243" s="307">
        <f>+C107</f>
        <v>0.03</v>
      </c>
      <c r="I243" s="176">
        <f t="shared" si="9"/>
        <v>0.33900000000000002</v>
      </c>
      <c r="J243" s="295">
        <f>+J242</f>
        <v>9.071670702179177E-2</v>
      </c>
      <c r="K243" s="241"/>
      <c r="L243" s="176">
        <f t="shared" si="37"/>
        <v>34.200000000000003</v>
      </c>
      <c r="M243" s="241"/>
      <c r="N243" s="229">
        <f t="shared" si="36"/>
        <v>1.0517513578692494</v>
      </c>
      <c r="O243" s="51"/>
    </row>
    <row r="244" spans="2:15" x14ac:dyDescent="0.25">
      <c r="B244" s="79" t="s">
        <v>56</v>
      </c>
      <c r="C244" s="81" t="s">
        <v>178</v>
      </c>
      <c r="D244" s="81" t="s">
        <v>14</v>
      </c>
      <c r="E244" s="99" t="s">
        <v>18</v>
      </c>
      <c r="F244" s="199">
        <f t="shared" ref="F244:F261" si="38">$F$242</f>
        <v>113</v>
      </c>
      <c r="G244" s="170">
        <f t="shared" ref="G244:G248" si="39">+G243</f>
        <v>0.1</v>
      </c>
      <c r="H244" s="307">
        <f>+D107</f>
        <v>0.1</v>
      </c>
      <c r="I244" s="171">
        <f t="shared" si="9"/>
        <v>1.1300000000000001</v>
      </c>
      <c r="J244" s="295">
        <f t="shared" ref="J244:J248" si="40">+J243</f>
        <v>9.071670702179177E-2</v>
      </c>
      <c r="K244" s="239"/>
      <c r="L244" s="171">
        <f t="shared" si="37"/>
        <v>34.200000000000003</v>
      </c>
      <c r="M244" s="239"/>
      <c r="N244" s="227">
        <f t="shared" si="36"/>
        <v>3.5058378595641653</v>
      </c>
      <c r="O244" s="51"/>
    </row>
    <row r="245" spans="2:15" x14ac:dyDescent="0.25">
      <c r="B245" s="79" t="s">
        <v>56</v>
      </c>
      <c r="C245" s="81" t="s">
        <v>178</v>
      </c>
      <c r="D245" s="81" t="s">
        <v>14</v>
      </c>
      <c r="E245" s="99" t="s">
        <v>167</v>
      </c>
      <c r="F245" s="199">
        <f t="shared" si="38"/>
        <v>113</v>
      </c>
      <c r="G245" s="170">
        <f t="shared" si="39"/>
        <v>0.1</v>
      </c>
      <c r="H245" s="307">
        <f>+E107</f>
        <v>0.2</v>
      </c>
      <c r="I245" s="171">
        <f t="shared" si="9"/>
        <v>2.2600000000000002</v>
      </c>
      <c r="J245" s="295">
        <f t="shared" si="40"/>
        <v>9.071670702179177E-2</v>
      </c>
      <c r="K245" s="239"/>
      <c r="L245" s="171">
        <f t="shared" si="37"/>
        <v>34.200000000000003</v>
      </c>
      <c r="M245" s="239"/>
      <c r="N245" s="227">
        <f t="shared" si="36"/>
        <v>7.0116757191283305</v>
      </c>
      <c r="O245" s="51"/>
    </row>
    <row r="246" spans="2:15" x14ac:dyDescent="0.25">
      <c r="B246" s="79" t="s">
        <v>56</v>
      </c>
      <c r="C246" s="81" t="s">
        <v>178</v>
      </c>
      <c r="D246" s="81" t="s">
        <v>14</v>
      </c>
      <c r="E246" s="99" t="s">
        <v>168</v>
      </c>
      <c r="F246" s="199">
        <f t="shared" si="38"/>
        <v>113</v>
      </c>
      <c r="G246" s="170">
        <f t="shared" si="39"/>
        <v>0.1</v>
      </c>
      <c r="H246" s="307">
        <f>+F107</f>
        <v>0.3</v>
      </c>
      <c r="I246" s="171">
        <f t="shared" ref="I246:I300" si="41">F246*G246*IF(ISBLANK(H246),1,H246)</f>
        <v>3.39</v>
      </c>
      <c r="J246" s="295">
        <f t="shared" si="40"/>
        <v>9.071670702179177E-2</v>
      </c>
      <c r="K246" s="239"/>
      <c r="L246" s="171">
        <f t="shared" si="37"/>
        <v>34.200000000000003</v>
      </c>
      <c r="M246" s="239"/>
      <c r="N246" s="227">
        <f t="shared" si="36"/>
        <v>10.517513578692496</v>
      </c>
      <c r="O246" s="51"/>
    </row>
    <row r="247" spans="2:15" x14ac:dyDescent="0.25">
      <c r="B247" s="79" t="s">
        <v>56</v>
      </c>
      <c r="C247" s="81" t="s">
        <v>178</v>
      </c>
      <c r="D247" s="81" t="s">
        <v>14</v>
      </c>
      <c r="E247" s="99" t="s">
        <v>169</v>
      </c>
      <c r="F247" s="199">
        <f t="shared" si="38"/>
        <v>113</v>
      </c>
      <c r="G247" s="170">
        <f t="shared" si="39"/>
        <v>0.1</v>
      </c>
      <c r="H247" s="307">
        <f>+G107</f>
        <v>0.2</v>
      </c>
      <c r="I247" s="171">
        <f>F247*G247*IF(ISBLANK(H247),1,H247)</f>
        <v>2.2600000000000002</v>
      </c>
      <c r="J247" s="295">
        <f t="shared" si="40"/>
        <v>9.071670702179177E-2</v>
      </c>
      <c r="K247" s="239"/>
      <c r="L247" s="171">
        <f t="shared" si="37"/>
        <v>34.200000000000003</v>
      </c>
      <c r="M247" s="239"/>
      <c r="N247" s="227">
        <f t="shared" si="36"/>
        <v>7.0116757191283305</v>
      </c>
      <c r="O247" s="51"/>
    </row>
    <row r="248" spans="2:15" x14ac:dyDescent="0.25">
      <c r="B248" s="82" t="s">
        <v>56</v>
      </c>
      <c r="C248" s="84" t="s">
        <v>178</v>
      </c>
      <c r="D248" s="84" t="s">
        <v>14</v>
      </c>
      <c r="E248" s="85" t="s">
        <v>170</v>
      </c>
      <c r="F248" s="200">
        <f t="shared" si="38"/>
        <v>113</v>
      </c>
      <c r="G248" s="173">
        <f t="shared" si="39"/>
        <v>0.1</v>
      </c>
      <c r="H248" s="308">
        <f>+H107</f>
        <v>0.1</v>
      </c>
      <c r="I248" s="174">
        <f t="shared" si="41"/>
        <v>1.1300000000000001</v>
      </c>
      <c r="J248" s="295">
        <f t="shared" si="40"/>
        <v>9.071670702179177E-2</v>
      </c>
      <c r="K248" s="240"/>
      <c r="L248" s="174">
        <f t="shared" si="37"/>
        <v>34.200000000000003</v>
      </c>
      <c r="M248" s="240"/>
      <c r="N248" s="228">
        <f t="shared" si="36"/>
        <v>3.5058378595641653</v>
      </c>
      <c r="O248" s="51"/>
    </row>
    <row r="249" spans="2:15" x14ac:dyDescent="0.25">
      <c r="B249" s="90" t="s">
        <v>56</v>
      </c>
      <c r="C249" s="91" t="s">
        <v>178</v>
      </c>
      <c r="D249" s="88" t="s">
        <v>29</v>
      </c>
      <c r="E249" s="113" t="s">
        <v>171</v>
      </c>
      <c r="F249" s="201">
        <f t="shared" si="38"/>
        <v>113</v>
      </c>
      <c r="G249" s="306">
        <f>+C90+H90</f>
        <v>0.89</v>
      </c>
      <c r="H249" s="306">
        <f>+J107</f>
        <v>6.9999999999999951E-2</v>
      </c>
      <c r="I249" s="176">
        <f t="shared" si="41"/>
        <v>7.0398999999999958</v>
      </c>
      <c r="J249" s="295">
        <f>+C130</f>
        <v>9.4717190517998248E-2</v>
      </c>
      <c r="K249" s="241"/>
      <c r="L249" s="176">
        <f t="shared" ref="L249:L255" si="42">+$R$169</f>
        <v>38.576999999999998</v>
      </c>
      <c r="M249" s="241"/>
      <c r="N249" s="229">
        <f t="shared" si="36"/>
        <v>25.723126222128364</v>
      </c>
      <c r="O249" s="51"/>
    </row>
    <row r="250" spans="2:15" x14ac:dyDescent="0.25">
      <c r="B250" s="79" t="s">
        <v>56</v>
      </c>
      <c r="C250" s="81" t="s">
        <v>178</v>
      </c>
      <c r="D250" s="91" t="s">
        <v>29</v>
      </c>
      <c r="E250" s="99" t="s">
        <v>172</v>
      </c>
      <c r="F250" s="199">
        <f t="shared" si="38"/>
        <v>113</v>
      </c>
      <c r="G250" s="170">
        <f>+G249</f>
        <v>0.89</v>
      </c>
      <c r="H250" s="307">
        <f>+K107</f>
        <v>0.04</v>
      </c>
      <c r="I250" s="176">
        <f t="shared" si="41"/>
        <v>4.0228000000000002</v>
      </c>
      <c r="J250" s="295">
        <f>+J249</f>
        <v>9.4717190517998248E-2</v>
      </c>
      <c r="K250" s="241"/>
      <c r="L250" s="176">
        <f t="shared" si="42"/>
        <v>38.576999999999998</v>
      </c>
      <c r="M250" s="241"/>
      <c r="N250" s="229">
        <f t="shared" si="36"/>
        <v>14.698929269787646</v>
      </c>
      <c r="O250" s="51"/>
    </row>
    <row r="251" spans="2:15" x14ac:dyDescent="0.25">
      <c r="B251" s="79" t="s">
        <v>56</v>
      </c>
      <c r="C251" s="81" t="s">
        <v>178</v>
      </c>
      <c r="D251" s="81" t="s">
        <v>29</v>
      </c>
      <c r="E251" s="99" t="s">
        <v>173</v>
      </c>
      <c r="F251" s="199">
        <f t="shared" si="38"/>
        <v>113</v>
      </c>
      <c r="G251" s="170">
        <f t="shared" ref="G251:G255" si="43">+G250</f>
        <v>0.89</v>
      </c>
      <c r="H251" s="307">
        <f>+L107</f>
        <v>0.1</v>
      </c>
      <c r="I251" s="171">
        <f t="shared" si="41"/>
        <v>10.057000000000002</v>
      </c>
      <c r="J251" s="295">
        <f t="shared" ref="J251:J255" si="44">+J250</f>
        <v>9.4717190517998248E-2</v>
      </c>
      <c r="K251" s="239"/>
      <c r="L251" s="171">
        <f t="shared" si="42"/>
        <v>38.576999999999998</v>
      </c>
      <c r="M251" s="239"/>
      <c r="N251" s="227">
        <f t="shared" si="36"/>
        <v>36.747323174469116</v>
      </c>
      <c r="O251" s="51"/>
    </row>
    <row r="252" spans="2:15" x14ac:dyDescent="0.25">
      <c r="B252" s="79" t="s">
        <v>56</v>
      </c>
      <c r="C252" s="81" t="s">
        <v>178</v>
      </c>
      <c r="D252" s="81" t="s">
        <v>29</v>
      </c>
      <c r="E252" s="99" t="s">
        <v>174</v>
      </c>
      <c r="F252" s="199">
        <f t="shared" si="38"/>
        <v>113</v>
      </c>
      <c r="G252" s="170">
        <f t="shared" si="43"/>
        <v>0.89</v>
      </c>
      <c r="H252" s="307">
        <f>+M107</f>
        <v>0.19</v>
      </c>
      <c r="I252" s="171">
        <f t="shared" si="41"/>
        <v>19.108300000000003</v>
      </c>
      <c r="J252" s="295">
        <f t="shared" si="44"/>
        <v>9.4717190517998248E-2</v>
      </c>
      <c r="K252" s="239"/>
      <c r="L252" s="171">
        <f t="shared" si="42"/>
        <v>38.576999999999998</v>
      </c>
      <c r="M252" s="239"/>
      <c r="N252" s="227">
        <f t="shared" si="36"/>
        <v>69.819914031491322</v>
      </c>
      <c r="O252" s="51"/>
    </row>
    <row r="253" spans="2:15" x14ac:dyDescent="0.25">
      <c r="B253" s="79" t="s">
        <v>56</v>
      </c>
      <c r="C253" s="81" t="s">
        <v>178</v>
      </c>
      <c r="D253" s="81" t="s">
        <v>29</v>
      </c>
      <c r="E253" s="99" t="s">
        <v>175</v>
      </c>
      <c r="F253" s="199">
        <f t="shared" si="38"/>
        <v>113</v>
      </c>
      <c r="G253" s="170">
        <f t="shared" si="43"/>
        <v>0.89</v>
      </c>
      <c r="H253" s="307">
        <f>+N107</f>
        <v>0.3</v>
      </c>
      <c r="I253" s="171">
        <f t="shared" si="41"/>
        <v>30.170999999999999</v>
      </c>
      <c r="J253" s="295">
        <f t="shared" si="44"/>
        <v>9.4717190517998248E-2</v>
      </c>
      <c r="K253" s="239"/>
      <c r="L253" s="171">
        <f t="shared" si="42"/>
        <v>38.576999999999998</v>
      </c>
      <c r="M253" s="239"/>
      <c r="N253" s="227">
        <f t="shared" si="36"/>
        <v>110.24196952340733</v>
      </c>
      <c r="O253" s="51"/>
    </row>
    <row r="254" spans="2:15" x14ac:dyDescent="0.25">
      <c r="B254" s="79" t="s">
        <v>56</v>
      </c>
      <c r="C254" s="81" t="s">
        <v>178</v>
      </c>
      <c r="D254" s="81" t="s">
        <v>29</v>
      </c>
      <c r="E254" s="99" t="s">
        <v>176</v>
      </c>
      <c r="F254" s="199">
        <f t="shared" si="38"/>
        <v>113</v>
      </c>
      <c r="G254" s="170">
        <f t="shared" si="43"/>
        <v>0.89</v>
      </c>
      <c r="H254" s="307">
        <f>+O107</f>
        <v>0.2</v>
      </c>
      <c r="I254" s="171">
        <f>F254*G254*IF(ISBLANK(H254),1,H254)</f>
        <v>20.114000000000004</v>
      </c>
      <c r="J254" s="295">
        <f t="shared" si="44"/>
        <v>9.4717190517998248E-2</v>
      </c>
      <c r="K254" s="239"/>
      <c r="L254" s="171">
        <f t="shared" si="42"/>
        <v>38.576999999999998</v>
      </c>
      <c r="M254" s="239"/>
      <c r="N254" s="227">
        <f t="shared" si="36"/>
        <v>73.494646348938232</v>
      </c>
      <c r="O254" s="51"/>
    </row>
    <row r="255" spans="2:15" ht="15.75" thickBot="1" x14ac:dyDescent="0.3">
      <c r="B255" s="79" t="s">
        <v>56</v>
      </c>
      <c r="C255" s="81" t="s">
        <v>178</v>
      </c>
      <c r="D255" s="81" t="s">
        <v>29</v>
      </c>
      <c r="E255" s="99" t="s">
        <v>177</v>
      </c>
      <c r="F255" s="199">
        <f t="shared" si="38"/>
        <v>113</v>
      </c>
      <c r="G255" s="170">
        <f t="shared" si="43"/>
        <v>0.89</v>
      </c>
      <c r="H255" s="307">
        <f>+P107</f>
        <v>0.1</v>
      </c>
      <c r="I255" s="171">
        <f t="shared" si="41"/>
        <v>10.057000000000002</v>
      </c>
      <c r="J255" s="295">
        <f t="shared" si="44"/>
        <v>9.4717190517998248E-2</v>
      </c>
      <c r="K255" s="239"/>
      <c r="L255" s="171">
        <f t="shared" si="42"/>
        <v>38.576999999999998</v>
      </c>
      <c r="M255" s="239"/>
      <c r="N255" s="227">
        <f t="shared" si="36"/>
        <v>36.747323174469116</v>
      </c>
      <c r="O255" s="51"/>
    </row>
    <row r="256" spans="2:15" x14ac:dyDescent="0.25">
      <c r="B256" s="95" t="s">
        <v>56</v>
      </c>
      <c r="C256" s="96" t="s">
        <v>178</v>
      </c>
      <c r="D256" s="96" t="s">
        <v>47</v>
      </c>
      <c r="E256" s="97"/>
      <c r="F256" s="202">
        <f t="shared" si="38"/>
        <v>113</v>
      </c>
      <c r="G256" s="318">
        <f>+J90</f>
        <v>0</v>
      </c>
      <c r="H256" s="203">
        <v>1</v>
      </c>
      <c r="I256" s="204">
        <f t="shared" si="41"/>
        <v>0</v>
      </c>
      <c r="J256" s="300">
        <f>+J130</f>
        <v>3.5068493150684936E-2</v>
      </c>
      <c r="K256" s="269" t="s">
        <v>182</v>
      </c>
      <c r="L256" s="168">
        <f>+$R$168</f>
        <v>34.200000000000003</v>
      </c>
      <c r="M256" s="238" t="s">
        <v>17</v>
      </c>
      <c r="N256" s="232">
        <f t="shared" si="36"/>
        <v>0</v>
      </c>
      <c r="O256" s="51"/>
    </row>
    <row r="257" spans="2:15" ht="15.75" thickBot="1" x14ac:dyDescent="0.3">
      <c r="B257" s="95" t="s">
        <v>56</v>
      </c>
      <c r="C257" s="96" t="s">
        <v>178</v>
      </c>
      <c r="D257" s="96" t="s">
        <v>21</v>
      </c>
      <c r="E257" s="97"/>
      <c r="F257" s="202">
        <f t="shared" si="38"/>
        <v>113</v>
      </c>
      <c r="G257" s="318">
        <f>+D90</f>
        <v>0</v>
      </c>
      <c r="H257" s="203">
        <v>1</v>
      </c>
      <c r="I257" s="204">
        <f t="shared" si="41"/>
        <v>0</v>
      </c>
      <c r="J257" s="300">
        <f>+D130</f>
        <v>6.723657308100367E-2</v>
      </c>
      <c r="K257" s="241" t="s">
        <v>40</v>
      </c>
      <c r="L257" s="176">
        <f>+$R$170</f>
        <v>53.6</v>
      </c>
      <c r="M257" s="262" t="s">
        <v>41</v>
      </c>
      <c r="N257" s="232">
        <f t="shared" si="36"/>
        <v>0</v>
      </c>
      <c r="O257" s="51"/>
    </row>
    <row r="258" spans="2:15" x14ac:dyDescent="0.25">
      <c r="B258" s="95" t="s">
        <v>56</v>
      </c>
      <c r="C258" s="96" t="s">
        <v>178</v>
      </c>
      <c r="D258" s="96" t="s">
        <v>23</v>
      </c>
      <c r="E258" s="97"/>
      <c r="F258" s="202">
        <f t="shared" si="38"/>
        <v>113</v>
      </c>
      <c r="G258" s="318">
        <f>+E90</f>
        <v>0.01</v>
      </c>
      <c r="H258" s="203">
        <v>1</v>
      </c>
      <c r="I258" s="204">
        <f t="shared" si="41"/>
        <v>1.1300000000000001</v>
      </c>
      <c r="J258" s="300">
        <f>+E130</f>
        <v>0.16699395137704506</v>
      </c>
      <c r="K258" s="262" t="s">
        <v>16</v>
      </c>
      <c r="L258" s="176">
        <f>+$R$171</f>
        <v>25.168500000000002</v>
      </c>
      <c r="M258" s="238" t="s">
        <v>17</v>
      </c>
      <c r="N258" s="232">
        <f t="shared" si="36"/>
        <v>4.7493756097134705</v>
      </c>
      <c r="O258" s="51"/>
    </row>
    <row r="259" spans="2:15" x14ac:dyDescent="0.25">
      <c r="B259" s="95" t="s">
        <v>56</v>
      </c>
      <c r="C259" s="96" t="s">
        <v>178</v>
      </c>
      <c r="D259" s="96" t="s">
        <v>134</v>
      </c>
      <c r="E259" s="97"/>
      <c r="F259" s="202">
        <f t="shared" si="38"/>
        <v>113</v>
      </c>
      <c r="G259" s="318">
        <f>+I90</f>
        <v>0</v>
      </c>
      <c r="H259" s="203">
        <v>1</v>
      </c>
      <c r="I259" s="204">
        <f t="shared" si="41"/>
        <v>0</v>
      </c>
      <c r="J259" s="300">
        <f>+I130</f>
        <v>1.087962962962963E-2</v>
      </c>
      <c r="K259" s="244"/>
      <c r="L259" s="204">
        <f>+R176</f>
        <v>141.86000000000001</v>
      </c>
      <c r="M259" s="244"/>
      <c r="N259" s="232">
        <f t="shared" si="36"/>
        <v>0</v>
      </c>
      <c r="O259" s="51"/>
    </row>
    <row r="260" spans="2:15" x14ac:dyDescent="0.25">
      <c r="B260" s="95" t="s">
        <v>56</v>
      </c>
      <c r="C260" s="96" t="s">
        <v>178</v>
      </c>
      <c r="D260" s="96" t="s">
        <v>45</v>
      </c>
      <c r="E260" s="105"/>
      <c r="F260" s="202">
        <f t="shared" si="38"/>
        <v>113</v>
      </c>
      <c r="G260" s="318">
        <f>+K90</f>
        <v>0</v>
      </c>
      <c r="H260" s="203">
        <v>1</v>
      </c>
      <c r="I260" s="204">
        <f t="shared" si="41"/>
        <v>0</v>
      </c>
      <c r="J260" s="300">
        <f>+K130</f>
        <v>5.4430024213075058E-2</v>
      </c>
      <c r="K260" s="244"/>
      <c r="L260" s="204">
        <f>+R168</f>
        <v>34.200000000000003</v>
      </c>
      <c r="M260" s="244"/>
      <c r="N260" s="232">
        <f t="shared" si="36"/>
        <v>0</v>
      </c>
      <c r="O260" s="51"/>
    </row>
    <row r="261" spans="2:15" x14ac:dyDescent="0.25">
      <c r="B261" s="95" t="s">
        <v>56</v>
      </c>
      <c r="C261" s="96" t="s">
        <v>178</v>
      </c>
      <c r="D261" s="96" t="s">
        <v>46</v>
      </c>
      <c r="E261" s="105"/>
      <c r="F261" s="202">
        <f t="shared" si="38"/>
        <v>113</v>
      </c>
      <c r="G261" s="318">
        <f>+L90</f>
        <v>0</v>
      </c>
      <c r="H261" s="203">
        <v>1</v>
      </c>
      <c r="I261" s="204">
        <f t="shared" si="41"/>
        <v>0</v>
      </c>
      <c r="J261" s="300">
        <f>+L130</f>
        <v>5.6830314310798949E-2</v>
      </c>
      <c r="K261" s="244"/>
      <c r="L261" s="204">
        <f>+R169</f>
        <v>38.576999999999998</v>
      </c>
      <c r="M261" s="244"/>
      <c r="N261" s="232">
        <f t="shared" si="36"/>
        <v>0</v>
      </c>
      <c r="O261" s="51"/>
    </row>
    <row r="262" spans="2:15" x14ac:dyDescent="0.25">
      <c r="B262" s="90" t="s">
        <v>56</v>
      </c>
      <c r="C262" s="91" t="s">
        <v>179</v>
      </c>
      <c r="D262" s="91" t="s">
        <v>14</v>
      </c>
      <c r="E262" s="113" t="s">
        <v>165</v>
      </c>
      <c r="F262" s="314">
        <f>+B71</f>
        <v>250</v>
      </c>
      <c r="G262" s="306">
        <f>+B91</f>
        <v>0.105</v>
      </c>
      <c r="H262" s="306">
        <f>+B108</f>
        <v>6.9999999999999951E-2</v>
      </c>
      <c r="I262" s="176">
        <f t="shared" si="41"/>
        <v>1.8374999999999988</v>
      </c>
      <c r="J262" s="295">
        <f>+B131</f>
        <v>0.11633898305084746</v>
      </c>
      <c r="K262" s="241"/>
      <c r="L262" s="176">
        <f t="shared" ref="L262:L268" si="45">+$R$168</f>
        <v>34.200000000000003</v>
      </c>
      <c r="M262" s="241"/>
      <c r="N262" s="229">
        <f t="shared" si="36"/>
        <v>7.3110325423728773</v>
      </c>
      <c r="O262" s="51"/>
    </row>
    <row r="263" spans="2:15" x14ac:dyDescent="0.25">
      <c r="B263" s="79" t="s">
        <v>56</v>
      </c>
      <c r="C263" s="81" t="s">
        <v>179</v>
      </c>
      <c r="D263" s="81" t="s">
        <v>14</v>
      </c>
      <c r="E263" s="99" t="s">
        <v>166</v>
      </c>
      <c r="F263" s="199">
        <f>+$F$262</f>
        <v>250</v>
      </c>
      <c r="G263" s="170">
        <f>+G262</f>
        <v>0.105</v>
      </c>
      <c r="H263" s="307">
        <f>+C108</f>
        <v>0.03</v>
      </c>
      <c r="I263" s="176">
        <f t="shared" si="41"/>
        <v>0.78749999999999998</v>
      </c>
      <c r="J263" s="295">
        <f>+J262</f>
        <v>0.11633898305084746</v>
      </c>
      <c r="K263" s="241"/>
      <c r="L263" s="176">
        <f t="shared" si="45"/>
        <v>34.200000000000003</v>
      </c>
      <c r="M263" s="241"/>
      <c r="N263" s="229">
        <f t="shared" si="36"/>
        <v>3.1332996610169492</v>
      </c>
      <c r="O263" s="51"/>
    </row>
    <row r="264" spans="2:15" x14ac:dyDescent="0.25">
      <c r="B264" s="79" t="s">
        <v>56</v>
      </c>
      <c r="C264" s="81" t="s">
        <v>179</v>
      </c>
      <c r="D264" s="81" t="s">
        <v>14</v>
      </c>
      <c r="E264" s="99" t="s">
        <v>18</v>
      </c>
      <c r="F264" s="199">
        <f t="shared" ref="F264:F281" si="46">+$F$262</f>
        <v>250</v>
      </c>
      <c r="G264" s="170">
        <f t="shared" ref="G264:G268" si="47">+G263</f>
        <v>0.105</v>
      </c>
      <c r="H264" s="307">
        <f>+D108</f>
        <v>0.1</v>
      </c>
      <c r="I264" s="171">
        <f t="shared" si="41"/>
        <v>2.625</v>
      </c>
      <c r="J264" s="295">
        <f t="shared" ref="J264:J268" si="48">+J263</f>
        <v>0.11633898305084746</v>
      </c>
      <c r="K264" s="239"/>
      <c r="L264" s="171">
        <f t="shared" si="45"/>
        <v>34.200000000000003</v>
      </c>
      <c r="M264" s="239"/>
      <c r="N264" s="227">
        <f t="shared" si="36"/>
        <v>10.44433220338983</v>
      </c>
      <c r="O264" s="51"/>
    </row>
    <row r="265" spans="2:15" x14ac:dyDescent="0.25">
      <c r="B265" s="79" t="s">
        <v>56</v>
      </c>
      <c r="C265" s="81" t="s">
        <v>179</v>
      </c>
      <c r="D265" s="81" t="s">
        <v>14</v>
      </c>
      <c r="E265" s="99" t="s">
        <v>167</v>
      </c>
      <c r="F265" s="199">
        <f t="shared" si="46"/>
        <v>250</v>
      </c>
      <c r="G265" s="170">
        <f t="shared" si="47"/>
        <v>0.105</v>
      </c>
      <c r="H265" s="307">
        <f>+E108</f>
        <v>0.2</v>
      </c>
      <c r="I265" s="171">
        <f t="shared" si="41"/>
        <v>5.25</v>
      </c>
      <c r="J265" s="295">
        <f t="shared" si="48"/>
        <v>0.11633898305084746</v>
      </c>
      <c r="K265" s="239"/>
      <c r="L265" s="171">
        <f t="shared" si="45"/>
        <v>34.200000000000003</v>
      </c>
      <c r="M265" s="239"/>
      <c r="N265" s="227">
        <f t="shared" si="36"/>
        <v>20.888664406779661</v>
      </c>
      <c r="O265" s="51"/>
    </row>
    <row r="266" spans="2:15" x14ac:dyDescent="0.25">
      <c r="B266" s="79" t="s">
        <v>56</v>
      </c>
      <c r="C266" s="81" t="s">
        <v>179</v>
      </c>
      <c r="D266" s="81" t="s">
        <v>14</v>
      </c>
      <c r="E266" s="99" t="s">
        <v>168</v>
      </c>
      <c r="F266" s="199">
        <f t="shared" si="46"/>
        <v>250</v>
      </c>
      <c r="G266" s="170">
        <f t="shared" si="47"/>
        <v>0.105</v>
      </c>
      <c r="H266" s="307">
        <f>+F108</f>
        <v>0.3</v>
      </c>
      <c r="I266" s="171">
        <f t="shared" si="41"/>
        <v>7.875</v>
      </c>
      <c r="J266" s="295">
        <f t="shared" si="48"/>
        <v>0.11633898305084746</v>
      </c>
      <c r="K266" s="239"/>
      <c r="L266" s="171">
        <f t="shared" si="45"/>
        <v>34.200000000000003</v>
      </c>
      <c r="M266" s="239"/>
      <c r="N266" s="227">
        <f t="shared" si="36"/>
        <v>31.332996610169495</v>
      </c>
      <c r="O266" s="51"/>
    </row>
    <row r="267" spans="2:15" x14ac:dyDescent="0.25">
      <c r="B267" s="79" t="s">
        <v>56</v>
      </c>
      <c r="C267" s="81" t="s">
        <v>179</v>
      </c>
      <c r="D267" s="81" t="s">
        <v>14</v>
      </c>
      <c r="E267" s="99" t="s">
        <v>169</v>
      </c>
      <c r="F267" s="199">
        <f t="shared" si="46"/>
        <v>250</v>
      </c>
      <c r="G267" s="170">
        <f t="shared" si="47"/>
        <v>0.105</v>
      </c>
      <c r="H267" s="307">
        <f>+G108</f>
        <v>0.2</v>
      </c>
      <c r="I267" s="171">
        <f>F267*G267*IF(ISBLANK(H267),1,H267)</f>
        <v>5.25</v>
      </c>
      <c r="J267" s="295">
        <f t="shared" si="48"/>
        <v>0.11633898305084746</v>
      </c>
      <c r="K267" s="239"/>
      <c r="L267" s="171">
        <f t="shared" si="45"/>
        <v>34.200000000000003</v>
      </c>
      <c r="M267" s="239"/>
      <c r="N267" s="227">
        <f t="shared" si="36"/>
        <v>20.888664406779661</v>
      </c>
      <c r="O267" s="51"/>
    </row>
    <row r="268" spans="2:15" x14ac:dyDescent="0.25">
      <c r="B268" s="82" t="s">
        <v>56</v>
      </c>
      <c r="C268" s="84" t="s">
        <v>179</v>
      </c>
      <c r="D268" s="84" t="s">
        <v>14</v>
      </c>
      <c r="E268" s="85" t="s">
        <v>170</v>
      </c>
      <c r="F268" s="200">
        <f t="shared" si="46"/>
        <v>250</v>
      </c>
      <c r="G268" s="173">
        <f t="shared" si="47"/>
        <v>0.105</v>
      </c>
      <c r="H268" s="308">
        <f>+H108</f>
        <v>0.1</v>
      </c>
      <c r="I268" s="174">
        <f t="shared" si="41"/>
        <v>2.625</v>
      </c>
      <c r="J268" s="295">
        <f t="shared" si="48"/>
        <v>0.11633898305084746</v>
      </c>
      <c r="K268" s="240"/>
      <c r="L268" s="174">
        <f t="shared" si="45"/>
        <v>34.200000000000003</v>
      </c>
      <c r="M268" s="240"/>
      <c r="N268" s="228">
        <f t="shared" si="36"/>
        <v>10.44433220338983</v>
      </c>
      <c r="O268" s="51"/>
    </row>
    <row r="269" spans="2:15" x14ac:dyDescent="0.25">
      <c r="B269" s="90" t="s">
        <v>56</v>
      </c>
      <c r="C269" s="91" t="s">
        <v>179</v>
      </c>
      <c r="D269" s="88" t="s">
        <v>29</v>
      </c>
      <c r="E269" s="113" t="s">
        <v>171</v>
      </c>
      <c r="F269" s="201">
        <f t="shared" si="46"/>
        <v>250</v>
      </c>
      <c r="G269" s="306">
        <f>+C91+H91</f>
        <v>0.89</v>
      </c>
      <c r="H269" s="306">
        <f>+J108</f>
        <v>6.9999999999999951E-2</v>
      </c>
      <c r="I269" s="176">
        <f t="shared" si="41"/>
        <v>15.574999999999989</v>
      </c>
      <c r="J269" s="295">
        <f>+C131</f>
        <v>0.12093355575065846</v>
      </c>
      <c r="K269" s="241"/>
      <c r="L269" s="176">
        <f t="shared" ref="L269:L275" si="49">+$R$169</f>
        <v>38.576999999999998</v>
      </c>
      <c r="M269" s="241"/>
      <c r="N269" s="229">
        <f t="shared" si="36"/>
        <v>72.661327626508282</v>
      </c>
      <c r="O269" s="51"/>
    </row>
    <row r="270" spans="2:15" x14ac:dyDescent="0.25">
      <c r="B270" s="79" t="s">
        <v>56</v>
      </c>
      <c r="C270" s="81" t="s">
        <v>179</v>
      </c>
      <c r="D270" s="91" t="s">
        <v>29</v>
      </c>
      <c r="E270" s="99" t="s">
        <v>172</v>
      </c>
      <c r="F270" s="199">
        <f t="shared" si="46"/>
        <v>250</v>
      </c>
      <c r="G270" s="170">
        <f>+G269</f>
        <v>0.89</v>
      </c>
      <c r="H270" s="307">
        <f>+K108</f>
        <v>0.04</v>
      </c>
      <c r="I270" s="176">
        <f t="shared" si="41"/>
        <v>8.9</v>
      </c>
      <c r="J270" s="295">
        <f>+J269</f>
        <v>0.12093355575065846</v>
      </c>
      <c r="K270" s="241"/>
      <c r="L270" s="176">
        <f t="shared" si="49"/>
        <v>38.576999999999998</v>
      </c>
      <c r="M270" s="241"/>
      <c r="N270" s="229">
        <f t="shared" si="36"/>
        <v>41.520758643719049</v>
      </c>
      <c r="O270" s="51"/>
    </row>
    <row r="271" spans="2:15" x14ac:dyDescent="0.25">
      <c r="B271" s="79" t="s">
        <v>56</v>
      </c>
      <c r="C271" s="81" t="s">
        <v>179</v>
      </c>
      <c r="D271" s="81" t="s">
        <v>29</v>
      </c>
      <c r="E271" s="99" t="s">
        <v>173</v>
      </c>
      <c r="F271" s="199">
        <f t="shared" si="46"/>
        <v>250</v>
      </c>
      <c r="G271" s="170">
        <f t="shared" ref="G271:G275" si="50">+G270</f>
        <v>0.89</v>
      </c>
      <c r="H271" s="307">
        <f>+L108</f>
        <v>0.1</v>
      </c>
      <c r="I271" s="171">
        <f t="shared" si="41"/>
        <v>22.25</v>
      </c>
      <c r="J271" s="295">
        <f t="shared" ref="J271:J275" si="51">+J270</f>
        <v>0.12093355575065846</v>
      </c>
      <c r="K271" s="239"/>
      <c r="L271" s="171">
        <f t="shared" si="49"/>
        <v>38.576999999999998</v>
      </c>
      <c r="M271" s="239"/>
      <c r="N271" s="227">
        <f t="shared" si="36"/>
        <v>103.80189660929761</v>
      </c>
      <c r="O271" s="51"/>
    </row>
    <row r="272" spans="2:15" x14ac:dyDescent="0.25">
      <c r="B272" s="79" t="s">
        <v>56</v>
      </c>
      <c r="C272" s="81" t="s">
        <v>179</v>
      </c>
      <c r="D272" s="81" t="s">
        <v>29</v>
      </c>
      <c r="E272" s="99" t="s">
        <v>174</v>
      </c>
      <c r="F272" s="199">
        <f t="shared" si="46"/>
        <v>250</v>
      </c>
      <c r="G272" s="170">
        <f t="shared" si="50"/>
        <v>0.89</v>
      </c>
      <c r="H272" s="307">
        <f>+M108</f>
        <v>0.19</v>
      </c>
      <c r="I272" s="171">
        <f t="shared" si="41"/>
        <v>42.274999999999999</v>
      </c>
      <c r="J272" s="295">
        <f t="shared" si="51"/>
        <v>0.12093355575065846</v>
      </c>
      <c r="K272" s="239"/>
      <c r="L272" s="171">
        <f t="shared" si="49"/>
        <v>38.576999999999998</v>
      </c>
      <c r="M272" s="239"/>
      <c r="N272" s="227">
        <f t="shared" si="36"/>
        <v>197.22360355766546</v>
      </c>
      <c r="O272" s="51"/>
    </row>
    <row r="273" spans="2:15" x14ac:dyDescent="0.25">
      <c r="B273" s="79" t="s">
        <v>56</v>
      </c>
      <c r="C273" s="81" t="s">
        <v>179</v>
      </c>
      <c r="D273" s="81" t="s">
        <v>29</v>
      </c>
      <c r="E273" s="99" t="s">
        <v>175</v>
      </c>
      <c r="F273" s="199">
        <f t="shared" si="46"/>
        <v>250</v>
      </c>
      <c r="G273" s="170">
        <f t="shared" si="50"/>
        <v>0.89</v>
      </c>
      <c r="H273" s="307">
        <f>+N108</f>
        <v>0.3</v>
      </c>
      <c r="I273" s="171">
        <f t="shared" si="41"/>
        <v>66.75</v>
      </c>
      <c r="J273" s="295">
        <f t="shared" si="51"/>
        <v>0.12093355575065846</v>
      </c>
      <c r="K273" s="239"/>
      <c r="L273" s="171">
        <f t="shared" si="49"/>
        <v>38.576999999999998</v>
      </c>
      <c r="M273" s="239"/>
      <c r="N273" s="227">
        <f t="shared" si="36"/>
        <v>311.40568982789284</v>
      </c>
      <c r="O273" s="51"/>
    </row>
    <row r="274" spans="2:15" x14ac:dyDescent="0.25">
      <c r="B274" s="79" t="s">
        <v>56</v>
      </c>
      <c r="C274" s="81" t="s">
        <v>179</v>
      </c>
      <c r="D274" s="81" t="s">
        <v>29</v>
      </c>
      <c r="E274" s="99" t="s">
        <v>176</v>
      </c>
      <c r="F274" s="199">
        <f t="shared" si="46"/>
        <v>250</v>
      </c>
      <c r="G274" s="170">
        <f t="shared" si="50"/>
        <v>0.89</v>
      </c>
      <c r="H274" s="307">
        <f>+O108</f>
        <v>0.2</v>
      </c>
      <c r="I274" s="171">
        <f>F274*G274*IF(ISBLANK(H274),1,H274)</f>
        <v>44.5</v>
      </c>
      <c r="J274" s="295">
        <f t="shared" si="51"/>
        <v>0.12093355575065846</v>
      </c>
      <c r="K274" s="239"/>
      <c r="L274" s="171">
        <f t="shared" si="49"/>
        <v>38.576999999999998</v>
      </c>
      <c r="M274" s="239"/>
      <c r="N274" s="227">
        <f t="shared" si="36"/>
        <v>207.60379321859523</v>
      </c>
      <c r="O274" s="51"/>
    </row>
    <row r="275" spans="2:15" ht="15.75" thickBot="1" x14ac:dyDescent="0.3">
      <c r="B275" s="79" t="s">
        <v>56</v>
      </c>
      <c r="C275" s="81" t="s">
        <v>179</v>
      </c>
      <c r="D275" s="81" t="s">
        <v>29</v>
      </c>
      <c r="E275" s="99" t="s">
        <v>177</v>
      </c>
      <c r="F275" s="199">
        <f t="shared" si="46"/>
        <v>250</v>
      </c>
      <c r="G275" s="170">
        <f t="shared" si="50"/>
        <v>0.89</v>
      </c>
      <c r="H275" s="307">
        <f>+P108</f>
        <v>0.1</v>
      </c>
      <c r="I275" s="171">
        <f t="shared" si="41"/>
        <v>22.25</v>
      </c>
      <c r="J275" s="295">
        <f t="shared" si="51"/>
        <v>0.12093355575065846</v>
      </c>
      <c r="K275" s="239"/>
      <c r="L275" s="171">
        <f t="shared" si="49"/>
        <v>38.576999999999998</v>
      </c>
      <c r="M275" s="239"/>
      <c r="N275" s="227">
        <f t="shared" si="36"/>
        <v>103.80189660929761</v>
      </c>
      <c r="O275" s="51"/>
    </row>
    <row r="276" spans="2:15" x14ac:dyDescent="0.25">
      <c r="B276" s="95" t="s">
        <v>56</v>
      </c>
      <c r="C276" s="96" t="s">
        <v>179</v>
      </c>
      <c r="D276" s="96" t="s">
        <v>47</v>
      </c>
      <c r="E276" s="97"/>
      <c r="F276" s="202">
        <f t="shared" si="46"/>
        <v>250</v>
      </c>
      <c r="G276" s="318">
        <f>+J91</f>
        <v>0</v>
      </c>
      <c r="H276" s="203">
        <v>1</v>
      </c>
      <c r="I276" s="204">
        <f t="shared" si="41"/>
        <v>0</v>
      </c>
      <c r="J276" s="300">
        <f>+J131</f>
        <v>3.5068493150684936E-2</v>
      </c>
      <c r="K276" s="269" t="s">
        <v>182</v>
      </c>
      <c r="L276" s="168">
        <f>+$R$168</f>
        <v>34.200000000000003</v>
      </c>
      <c r="M276" s="238" t="s">
        <v>17</v>
      </c>
      <c r="N276" s="232">
        <f t="shared" si="36"/>
        <v>0</v>
      </c>
      <c r="O276" s="51"/>
    </row>
    <row r="277" spans="2:15" ht="15.75" thickBot="1" x14ac:dyDescent="0.3">
      <c r="B277" s="95" t="s">
        <v>56</v>
      </c>
      <c r="C277" s="96" t="s">
        <v>179</v>
      </c>
      <c r="D277" s="96" t="s">
        <v>21</v>
      </c>
      <c r="E277" s="97"/>
      <c r="F277" s="202">
        <f t="shared" si="46"/>
        <v>250</v>
      </c>
      <c r="G277" s="318">
        <f>+D91</f>
        <v>0</v>
      </c>
      <c r="H277" s="203">
        <v>1</v>
      </c>
      <c r="I277" s="204">
        <f t="shared" si="41"/>
        <v>0</v>
      </c>
      <c r="J277" s="300">
        <f>+D131</f>
        <v>8.6227055554264243E-2</v>
      </c>
      <c r="K277" s="241" t="s">
        <v>40</v>
      </c>
      <c r="L277" s="176">
        <f>+$R$170</f>
        <v>53.6</v>
      </c>
      <c r="M277" s="262" t="s">
        <v>41</v>
      </c>
      <c r="N277" s="232">
        <f t="shared" si="36"/>
        <v>0</v>
      </c>
      <c r="O277" s="51"/>
    </row>
    <row r="278" spans="2:15" x14ac:dyDescent="0.25">
      <c r="B278" s="95" t="s">
        <v>56</v>
      </c>
      <c r="C278" s="96" t="s">
        <v>179</v>
      </c>
      <c r="D278" s="96" t="s">
        <v>23</v>
      </c>
      <c r="E278" s="97"/>
      <c r="F278" s="202">
        <f t="shared" si="46"/>
        <v>250</v>
      </c>
      <c r="G278" s="318">
        <f>+E91</f>
        <v>5.0000000000000001E-3</v>
      </c>
      <c r="H278" s="203">
        <v>1</v>
      </c>
      <c r="I278" s="204">
        <f t="shared" si="41"/>
        <v>1.25</v>
      </c>
      <c r="J278" s="300">
        <f>+E131</f>
        <v>0.21321549149033428</v>
      </c>
      <c r="K278" s="262" t="s">
        <v>16</v>
      </c>
      <c r="L278" s="176">
        <f>+$R$171</f>
        <v>25.168500000000002</v>
      </c>
      <c r="M278" s="238" t="s">
        <v>17</v>
      </c>
      <c r="N278" s="232">
        <f t="shared" si="36"/>
        <v>6.7078926219680985</v>
      </c>
      <c r="O278" s="51"/>
    </row>
    <row r="279" spans="2:15" x14ac:dyDescent="0.25">
      <c r="B279" s="95" t="s">
        <v>56</v>
      </c>
      <c r="C279" s="96" t="s">
        <v>179</v>
      </c>
      <c r="D279" s="96" t="s">
        <v>134</v>
      </c>
      <c r="E279" s="97"/>
      <c r="F279" s="202">
        <f t="shared" si="46"/>
        <v>250</v>
      </c>
      <c r="G279" s="318">
        <f>+I91</f>
        <v>0</v>
      </c>
      <c r="H279" s="203">
        <v>1</v>
      </c>
      <c r="I279" s="204">
        <f t="shared" si="41"/>
        <v>0</v>
      </c>
      <c r="J279" s="300">
        <f>+I131</f>
        <v>1.087962962962963E-2</v>
      </c>
      <c r="K279" s="244"/>
      <c r="L279" s="204">
        <f>+R176</f>
        <v>141.86000000000001</v>
      </c>
      <c r="M279" s="244"/>
      <c r="N279" s="232">
        <f t="shared" si="36"/>
        <v>0</v>
      </c>
      <c r="O279" s="51"/>
    </row>
    <row r="280" spans="2:15" x14ac:dyDescent="0.25">
      <c r="B280" s="103" t="s">
        <v>56</v>
      </c>
      <c r="C280" s="104" t="s">
        <v>179</v>
      </c>
      <c r="D280" s="104" t="s">
        <v>45</v>
      </c>
      <c r="E280" s="105"/>
      <c r="F280" s="202">
        <f t="shared" si="46"/>
        <v>250</v>
      </c>
      <c r="G280" s="318">
        <f>+K91</f>
        <v>0</v>
      </c>
      <c r="H280" s="203">
        <v>1</v>
      </c>
      <c r="I280" s="204">
        <f t="shared" si="41"/>
        <v>0</v>
      </c>
      <c r="J280" s="300">
        <f>+K131</f>
        <v>6.9803389830508475E-2</v>
      </c>
      <c r="K280" s="244"/>
      <c r="L280" s="204">
        <f>+R168</f>
        <v>34.200000000000003</v>
      </c>
      <c r="M280" s="244"/>
      <c r="N280" s="232">
        <f t="shared" si="36"/>
        <v>0</v>
      </c>
      <c r="O280" s="51"/>
    </row>
    <row r="281" spans="2:15" ht="15.75" thickBot="1" x14ac:dyDescent="0.3">
      <c r="B281" s="72" t="s">
        <v>56</v>
      </c>
      <c r="C281" s="100" t="s">
        <v>179</v>
      </c>
      <c r="D281" s="100" t="s">
        <v>46</v>
      </c>
      <c r="E281" s="205"/>
      <c r="F281" s="206">
        <f t="shared" si="46"/>
        <v>250</v>
      </c>
      <c r="G281" s="319">
        <f>+L91</f>
        <v>0</v>
      </c>
      <c r="H281" s="207">
        <v>1</v>
      </c>
      <c r="I281" s="208">
        <f t="shared" si="41"/>
        <v>0</v>
      </c>
      <c r="J281" s="301">
        <f>+L131</f>
        <v>7.2560133450395081E-2</v>
      </c>
      <c r="K281" s="245"/>
      <c r="L281" s="208">
        <f>+R169</f>
        <v>38.576999999999998</v>
      </c>
      <c r="M281" s="245"/>
      <c r="N281" s="233">
        <f t="shared" si="36"/>
        <v>0</v>
      </c>
      <c r="O281" s="51"/>
    </row>
    <row r="282" spans="2:15" x14ac:dyDescent="0.25">
      <c r="B282" s="90" t="s">
        <v>57</v>
      </c>
      <c r="C282" s="91" t="s">
        <v>58</v>
      </c>
      <c r="D282" s="88" t="s">
        <v>29</v>
      </c>
      <c r="E282" s="89" t="s">
        <v>171</v>
      </c>
      <c r="F282" s="314">
        <f>+B72</f>
        <v>128.5</v>
      </c>
      <c r="G282" s="306">
        <f>+C92+H92</f>
        <v>1</v>
      </c>
      <c r="H282" s="306">
        <f>+J109</f>
        <v>0.03</v>
      </c>
      <c r="I282" s="168">
        <f t="shared" si="41"/>
        <v>3.855</v>
      </c>
      <c r="J282" s="289">
        <f>+C132</f>
        <v>0.2151952059747316</v>
      </c>
      <c r="K282" s="238"/>
      <c r="L282" s="168">
        <f>$R$203</f>
        <v>0</v>
      </c>
      <c r="M282" s="238"/>
      <c r="N282" s="226">
        <f t="shared" si="36"/>
        <v>0</v>
      </c>
      <c r="O282" s="51"/>
    </row>
    <row r="283" spans="2:15" x14ac:dyDescent="0.25">
      <c r="B283" s="79" t="s">
        <v>57</v>
      </c>
      <c r="C283" s="81" t="s">
        <v>58</v>
      </c>
      <c r="D283" s="91" t="s">
        <v>29</v>
      </c>
      <c r="E283" s="80" t="s">
        <v>172</v>
      </c>
      <c r="F283" s="199">
        <f>$F$282</f>
        <v>128.5</v>
      </c>
      <c r="G283" s="170">
        <f>+G282</f>
        <v>1</v>
      </c>
      <c r="H283" s="307">
        <f>+K109</f>
        <v>0.03</v>
      </c>
      <c r="I283" s="176">
        <f t="shared" si="41"/>
        <v>3.855</v>
      </c>
      <c r="J283" s="295">
        <f>+J282</f>
        <v>0.2151952059747316</v>
      </c>
      <c r="K283" s="241"/>
      <c r="L283" s="176">
        <f>$R$204</f>
        <v>0</v>
      </c>
      <c r="M283" s="241"/>
      <c r="N283" s="229">
        <f t="shared" si="36"/>
        <v>0</v>
      </c>
      <c r="O283" s="51"/>
    </row>
    <row r="284" spans="2:15" x14ac:dyDescent="0.25">
      <c r="B284" s="79" t="s">
        <v>57</v>
      </c>
      <c r="C284" s="81" t="s">
        <v>58</v>
      </c>
      <c r="D284" s="81" t="s">
        <v>29</v>
      </c>
      <c r="E284" s="80" t="s">
        <v>173</v>
      </c>
      <c r="F284" s="199">
        <f t="shared" ref="F284:F289" si="52">$F$282</f>
        <v>128.5</v>
      </c>
      <c r="G284" s="170">
        <f t="shared" ref="G284:G288" si="53">+G283</f>
        <v>1</v>
      </c>
      <c r="H284" s="307">
        <f>+L109</f>
        <v>0.1</v>
      </c>
      <c r="I284" s="171">
        <f t="shared" si="41"/>
        <v>12.850000000000001</v>
      </c>
      <c r="J284" s="295">
        <f t="shared" ref="J284:J288" si="54">+J283</f>
        <v>0.2151952059747316</v>
      </c>
      <c r="K284" s="239"/>
      <c r="L284" s="171">
        <f>$R$209</f>
        <v>0</v>
      </c>
      <c r="M284" s="239"/>
      <c r="N284" s="227">
        <f t="shared" si="36"/>
        <v>0</v>
      </c>
      <c r="O284" s="51"/>
    </row>
    <row r="285" spans="2:15" x14ac:dyDescent="0.25">
      <c r="B285" s="79" t="s">
        <v>57</v>
      </c>
      <c r="C285" s="81" t="s">
        <v>58</v>
      </c>
      <c r="D285" s="81" t="s">
        <v>29</v>
      </c>
      <c r="E285" s="80" t="s">
        <v>174</v>
      </c>
      <c r="F285" s="199">
        <f t="shared" si="52"/>
        <v>128.5</v>
      </c>
      <c r="G285" s="170">
        <f t="shared" si="53"/>
        <v>1</v>
      </c>
      <c r="H285" s="307">
        <f>+M109</f>
        <v>0.24</v>
      </c>
      <c r="I285" s="171">
        <f t="shared" si="41"/>
        <v>30.84</v>
      </c>
      <c r="J285" s="295">
        <f t="shared" si="54"/>
        <v>0.2151952059747316</v>
      </c>
      <c r="K285" s="239"/>
      <c r="L285" s="171">
        <f>$R$201</f>
        <v>0</v>
      </c>
      <c r="M285" s="239"/>
      <c r="N285" s="227">
        <f t="shared" si="36"/>
        <v>0</v>
      </c>
      <c r="O285" s="51"/>
    </row>
    <row r="286" spans="2:15" x14ac:dyDescent="0.25">
      <c r="B286" s="79" t="s">
        <v>57</v>
      </c>
      <c r="C286" s="81" t="s">
        <v>58</v>
      </c>
      <c r="D286" s="81" t="s">
        <v>29</v>
      </c>
      <c r="E286" s="80" t="s">
        <v>175</v>
      </c>
      <c r="F286" s="199">
        <f t="shared" si="52"/>
        <v>128.5</v>
      </c>
      <c r="G286" s="170">
        <f t="shared" si="53"/>
        <v>1</v>
      </c>
      <c r="H286" s="307">
        <f>+N109</f>
        <v>0.3</v>
      </c>
      <c r="I286" s="171">
        <f t="shared" si="41"/>
        <v>38.549999999999997</v>
      </c>
      <c r="J286" s="295">
        <f t="shared" si="54"/>
        <v>0.2151952059747316</v>
      </c>
      <c r="K286" s="239"/>
      <c r="L286" s="171">
        <f>$R$202</f>
        <v>0</v>
      </c>
      <c r="M286" s="239"/>
      <c r="N286" s="227">
        <f t="shared" si="36"/>
        <v>0</v>
      </c>
      <c r="O286" s="51"/>
    </row>
    <row r="287" spans="2:15" x14ac:dyDescent="0.25">
      <c r="B287" s="79" t="s">
        <v>57</v>
      </c>
      <c r="C287" s="81" t="s">
        <v>58</v>
      </c>
      <c r="D287" s="81" t="s">
        <v>29</v>
      </c>
      <c r="E287" s="80" t="s">
        <v>176</v>
      </c>
      <c r="F287" s="199">
        <f t="shared" si="52"/>
        <v>128.5</v>
      </c>
      <c r="G287" s="170">
        <f t="shared" si="53"/>
        <v>1</v>
      </c>
      <c r="H287" s="307">
        <f>+O109</f>
        <v>0.25</v>
      </c>
      <c r="I287" s="171">
        <f>F287*G287*IF(ISBLANK(H287),1,H287)</f>
        <v>32.125</v>
      </c>
      <c r="J287" s="295">
        <f t="shared" si="54"/>
        <v>0.2151952059747316</v>
      </c>
      <c r="K287" s="239"/>
      <c r="L287" s="171">
        <f>38.577</f>
        <v>38.576999999999998</v>
      </c>
      <c r="M287" s="239"/>
      <c r="N287" s="227">
        <f t="shared" si="36"/>
        <v>266.68843293100196</v>
      </c>
      <c r="O287" s="51"/>
    </row>
    <row r="288" spans="2:15" x14ac:dyDescent="0.25">
      <c r="B288" s="82" t="s">
        <v>57</v>
      </c>
      <c r="C288" s="84" t="s">
        <v>58</v>
      </c>
      <c r="D288" s="84" t="s">
        <v>29</v>
      </c>
      <c r="E288" s="85" t="s">
        <v>177</v>
      </c>
      <c r="F288" s="200">
        <f t="shared" si="52"/>
        <v>128.5</v>
      </c>
      <c r="G288" s="173">
        <f t="shared" si="53"/>
        <v>1</v>
      </c>
      <c r="H288" s="308">
        <f>+P109</f>
        <v>0.05</v>
      </c>
      <c r="I288" s="174">
        <f t="shared" si="41"/>
        <v>6.4250000000000007</v>
      </c>
      <c r="J288" s="295">
        <f t="shared" si="54"/>
        <v>0.2151952059747316</v>
      </c>
      <c r="K288" s="240"/>
      <c r="L288" s="174">
        <f>38.577</f>
        <v>38.576999999999998</v>
      </c>
      <c r="M288" s="240"/>
      <c r="N288" s="228">
        <f t="shared" si="36"/>
        <v>53.337686586200398</v>
      </c>
      <c r="O288" s="51"/>
    </row>
    <row r="289" spans="2:15" ht="15.75" thickBot="1" x14ac:dyDescent="0.3">
      <c r="B289" s="72" t="s">
        <v>57</v>
      </c>
      <c r="C289" s="100" t="s">
        <v>58</v>
      </c>
      <c r="D289" s="100" t="s">
        <v>134</v>
      </c>
      <c r="E289" s="98"/>
      <c r="F289" s="187">
        <f t="shared" si="52"/>
        <v>128.5</v>
      </c>
      <c r="G289" s="310">
        <f>+I92</f>
        <v>0</v>
      </c>
      <c r="H289" s="181">
        <v>1</v>
      </c>
      <c r="I289" s="182">
        <f t="shared" si="41"/>
        <v>0</v>
      </c>
      <c r="J289" s="297">
        <f>+I132</f>
        <v>5.5010070979558359E-2</v>
      </c>
      <c r="K289" s="243"/>
      <c r="L289" s="182">
        <f>$L$321</f>
        <v>25.168500000000002</v>
      </c>
      <c r="M289" s="243"/>
      <c r="N289" s="231">
        <f t="shared" si="36"/>
        <v>0</v>
      </c>
      <c r="O289" s="51"/>
    </row>
    <row r="290" spans="2:15" x14ac:dyDescent="0.25">
      <c r="B290" s="76" t="s">
        <v>180</v>
      </c>
      <c r="C290" s="78" t="s">
        <v>13</v>
      </c>
      <c r="D290" s="106" t="s">
        <v>29</v>
      </c>
      <c r="E290" s="89" t="s">
        <v>171</v>
      </c>
      <c r="F290" s="314">
        <f>+B57</f>
        <v>21</v>
      </c>
      <c r="G290" s="306">
        <f>+C80+H80</f>
        <v>0.999</v>
      </c>
      <c r="H290" s="306">
        <f>+J97</f>
        <v>0.03</v>
      </c>
      <c r="I290" s="168">
        <f t="shared" si="41"/>
        <v>0.62936999999999999</v>
      </c>
      <c r="J290" s="289">
        <f>+C117</f>
        <v>0.36482352941176477</v>
      </c>
      <c r="K290" s="238"/>
      <c r="L290" s="168">
        <f>+$R$169</f>
        <v>38.576999999999998</v>
      </c>
      <c r="M290" s="238"/>
      <c r="N290" s="226">
        <f t="shared" si="36"/>
        <v>8.8576258029988253</v>
      </c>
      <c r="O290" s="51"/>
    </row>
    <row r="291" spans="2:15" x14ac:dyDescent="0.25">
      <c r="B291" s="79" t="s">
        <v>180</v>
      </c>
      <c r="C291" s="81" t="s">
        <v>13</v>
      </c>
      <c r="D291" s="91" t="s">
        <v>29</v>
      </c>
      <c r="E291" s="80" t="s">
        <v>172</v>
      </c>
      <c r="F291" s="169">
        <f>$F$290</f>
        <v>21</v>
      </c>
      <c r="G291" s="170">
        <f>+G290</f>
        <v>0.999</v>
      </c>
      <c r="H291" s="307">
        <f>+K97</f>
        <v>0.03</v>
      </c>
      <c r="I291" s="176">
        <f t="shared" si="41"/>
        <v>0.62936999999999999</v>
      </c>
      <c r="J291" s="295">
        <f>+J290</f>
        <v>0.36482352941176477</v>
      </c>
      <c r="K291" s="241"/>
      <c r="L291" s="176">
        <f t="shared" ref="L291:L296" si="55">+$R$169</f>
        <v>38.576999999999998</v>
      </c>
      <c r="M291" s="241"/>
      <c r="N291" s="229">
        <f t="shared" si="36"/>
        <v>8.8576258029988253</v>
      </c>
      <c r="O291" s="51"/>
    </row>
    <row r="292" spans="2:15" x14ac:dyDescent="0.25">
      <c r="B292" s="79" t="s">
        <v>180</v>
      </c>
      <c r="C292" s="81" t="s">
        <v>13</v>
      </c>
      <c r="D292" s="81" t="s">
        <v>29</v>
      </c>
      <c r="E292" s="80" t="s">
        <v>173</v>
      </c>
      <c r="F292" s="169">
        <f t="shared" ref="F292:F307" si="56">$F$290</f>
        <v>21</v>
      </c>
      <c r="G292" s="170">
        <f t="shared" ref="G292:G296" si="57">+G291</f>
        <v>0.999</v>
      </c>
      <c r="H292" s="307">
        <f>+L97</f>
        <v>0.1</v>
      </c>
      <c r="I292" s="171">
        <f t="shared" si="41"/>
        <v>2.0979000000000001</v>
      </c>
      <c r="J292" s="295">
        <f t="shared" ref="J292:J296" si="58">+J291</f>
        <v>0.36482352941176477</v>
      </c>
      <c r="K292" s="239"/>
      <c r="L292" s="171">
        <f t="shared" si="55"/>
        <v>38.576999999999998</v>
      </c>
      <c r="M292" s="239"/>
      <c r="N292" s="227">
        <f t="shared" si="36"/>
        <v>29.525419343329418</v>
      </c>
      <c r="O292" s="51"/>
    </row>
    <row r="293" spans="2:15" x14ac:dyDescent="0.25">
      <c r="B293" s="79" t="s">
        <v>180</v>
      </c>
      <c r="C293" s="81" t="s">
        <v>13</v>
      </c>
      <c r="D293" s="81" t="s">
        <v>29</v>
      </c>
      <c r="E293" s="80" t="s">
        <v>174</v>
      </c>
      <c r="F293" s="169">
        <f t="shared" si="56"/>
        <v>21</v>
      </c>
      <c r="G293" s="170">
        <f t="shared" si="57"/>
        <v>0.999</v>
      </c>
      <c r="H293" s="307">
        <f>+M97</f>
        <v>0.24</v>
      </c>
      <c r="I293" s="171">
        <f t="shared" si="41"/>
        <v>5.0349599999999999</v>
      </c>
      <c r="J293" s="295">
        <f t="shared" si="58"/>
        <v>0.36482352941176477</v>
      </c>
      <c r="K293" s="239"/>
      <c r="L293" s="171">
        <f t="shared" si="55"/>
        <v>38.576999999999998</v>
      </c>
      <c r="M293" s="239"/>
      <c r="N293" s="227">
        <f t="shared" si="36"/>
        <v>70.861006423990602</v>
      </c>
      <c r="O293" s="51"/>
    </row>
    <row r="294" spans="2:15" x14ac:dyDescent="0.25">
      <c r="B294" s="79" t="s">
        <v>180</v>
      </c>
      <c r="C294" s="81" t="s">
        <v>13</v>
      </c>
      <c r="D294" s="81" t="s">
        <v>29</v>
      </c>
      <c r="E294" s="80" t="s">
        <v>175</v>
      </c>
      <c r="F294" s="169">
        <f t="shared" si="56"/>
        <v>21</v>
      </c>
      <c r="G294" s="170">
        <f t="shared" si="57"/>
        <v>0.999</v>
      </c>
      <c r="H294" s="307">
        <f>+N97</f>
        <v>0.3</v>
      </c>
      <c r="I294" s="171">
        <f t="shared" si="41"/>
        <v>6.2936999999999994</v>
      </c>
      <c r="J294" s="295">
        <f t="shared" si="58"/>
        <v>0.36482352941176477</v>
      </c>
      <c r="K294" s="239"/>
      <c r="L294" s="171">
        <f t="shared" si="55"/>
        <v>38.576999999999998</v>
      </c>
      <c r="M294" s="239"/>
      <c r="N294" s="227">
        <f t="shared" si="36"/>
        <v>88.576258029988239</v>
      </c>
      <c r="O294" s="51"/>
    </row>
    <row r="295" spans="2:15" x14ac:dyDescent="0.25">
      <c r="B295" s="79" t="s">
        <v>180</v>
      </c>
      <c r="C295" s="81" t="s">
        <v>13</v>
      </c>
      <c r="D295" s="81" t="s">
        <v>29</v>
      </c>
      <c r="E295" s="80" t="s">
        <v>176</v>
      </c>
      <c r="F295" s="169">
        <f t="shared" si="56"/>
        <v>21</v>
      </c>
      <c r="G295" s="170">
        <f t="shared" si="57"/>
        <v>0.999</v>
      </c>
      <c r="H295" s="307">
        <f>+O97</f>
        <v>0.25</v>
      </c>
      <c r="I295" s="171">
        <f>F295*G295*IF(ISBLANK(H295),1,H295)</f>
        <v>5.2447499999999998</v>
      </c>
      <c r="J295" s="295">
        <f t="shared" si="58"/>
        <v>0.36482352941176477</v>
      </c>
      <c r="K295" s="239"/>
      <c r="L295" s="171">
        <f t="shared" si="55"/>
        <v>38.576999999999998</v>
      </c>
      <c r="M295" s="239"/>
      <c r="N295" s="227">
        <f t="shared" si="36"/>
        <v>73.81354835832353</v>
      </c>
      <c r="O295" s="51"/>
    </row>
    <row r="296" spans="2:15" x14ac:dyDescent="0.25">
      <c r="B296" s="82" t="s">
        <v>180</v>
      </c>
      <c r="C296" s="84" t="s">
        <v>13</v>
      </c>
      <c r="D296" s="84" t="s">
        <v>29</v>
      </c>
      <c r="E296" s="85" t="s">
        <v>177</v>
      </c>
      <c r="F296" s="172">
        <f t="shared" si="56"/>
        <v>21</v>
      </c>
      <c r="G296" s="173">
        <f t="shared" si="57"/>
        <v>0.999</v>
      </c>
      <c r="H296" s="308">
        <f>+P97</f>
        <v>0.05</v>
      </c>
      <c r="I296" s="174">
        <f t="shared" si="41"/>
        <v>1.04895</v>
      </c>
      <c r="J296" s="295">
        <f t="shared" si="58"/>
        <v>0.36482352941176477</v>
      </c>
      <c r="K296" s="240"/>
      <c r="L296" s="174">
        <f t="shared" si="55"/>
        <v>38.576999999999998</v>
      </c>
      <c r="M296" s="240"/>
      <c r="N296" s="228">
        <f t="shared" ref="N296:N359" si="59">I296*J296*L296</f>
        <v>14.762709671664709</v>
      </c>
      <c r="O296" s="51"/>
    </row>
    <row r="297" spans="2:15" x14ac:dyDescent="0.25">
      <c r="B297" s="90" t="s">
        <v>180</v>
      </c>
      <c r="C297" s="91" t="s">
        <v>13</v>
      </c>
      <c r="D297" s="91" t="s">
        <v>21</v>
      </c>
      <c r="E297" s="80" t="s">
        <v>160</v>
      </c>
      <c r="F297" s="175">
        <f t="shared" si="56"/>
        <v>21</v>
      </c>
      <c r="G297" s="306">
        <f>+D80</f>
        <v>1E-3</v>
      </c>
      <c r="H297" s="209">
        <f>1-SUM(H298:H300)</f>
        <v>0</v>
      </c>
      <c r="I297" s="176">
        <f t="shared" si="41"/>
        <v>0</v>
      </c>
      <c r="J297" s="295">
        <f>+D117</f>
        <v>0.45500000000000002</v>
      </c>
      <c r="K297" s="241" t="s">
        <v>40</v>
      </c>
      <c r="L297" s="176">
        <f>+$R$170</f>
        <v>53.6</v>
      </c>
      <c r="M297" s="262" t="s">
        <v>41</v>
      </c>
      <c r="N297" s="229">
        <f t="shared" si="59"/>
        <v>0</v>
      </c>
      <c r="O297" s="51"/>
    </row>
    <row r="298" spans="2:15" x14ac:dyDescent="0.25">
      <c r="B298" s="79" t="s">
        <v>180</v>
      </c>
      <c r="C298" s="81" t="s">
        <v>13</v>
      </c>
      <c r="D298" s="81" t="s">
        <v>21</v>
      </c>
      <c r="E298" s="80" t="s">
        <v>161</v>
      </c>
      <c r="F298" s="169">
        <f t="shared" si="56"/>
        <v>21</v>
      </c>
      <c r="G298" s="170">
        <f>+G297</f>
        <v>1E-3</v>
      </c>
      <c r="H298" s="170">
        <v>0.37</v>
      </c>
      <c r="I298" s="171">
        <f t="shared" si="41"/>
        <v>7.77E-3</v>
      </c>
      <c r="J298" s="290">
        <f>+J297</f>
        <v>0.45500000000000002</v>
      </c>
      <c r="K298" s="239"/>
      <c r="L298" s="171">
        <f>+$R$170</f>
        <v>53.6</v>
      </c>
      <c r="M298" s="239"/>
      <c r="N298" s="227">
        <f t="shared" si="59"/>
        <v>0.18949476000000001</v>
      </c>
      <c r="O298" s="51"/>
    </row>
    <row r="299" spans="2:15" x14ac:dyDescent="0.25">
      <c r="B299" s="79" t="s">
        <v>180</v>
      </c>
      <c r="C299" s="81" t="s">
        <v>13</v>
      </c>
      <c r="D299" s="81" t="s">
        <v>21</v>
      </c>
      <c r="E299" s="80" t="s">
        <v>51</v>
      </c>
      <c r="F299" s="169">
        <f t="shared" si="56"/>
        <v>21</v>
      </c>
      <c r="G299" s="170">
        <f t="shared" ref="G299:G300" si="60">+G298</f>
        <v>1E-3</v>
      </c>
      <c r="H299" s="170">
        <v>0.62</v>
      </c>
      <c r="I299" s="171">
        <f t="shared" si="41"/>
        <v>1.302E-2</v>
      </c>
      <c r="J299" s="290">
        <f t="shared" ref="J299:J300" si="61">+J298</f>
        <v>0.45500000000000002</v>
      </c>
      <c r="K299" s="239"/>
      <c r="L299" s="171">
        <f>+$R$170</f>
        <v>53.6</v>
      </c>
      <c r="M299" s="239"/>
      <c r="N299" s="227">
        <f t="shared" si="59"/>
        <v>0.31753176000000005</v>
      </c>
      <c r="O299" s="51"/>
    </row>
    <row r="300" spans="2:15" ht="15.75" thickBot="1" x14ac:dyDescent="0.3">
      <c r="B300" s="82" t="s">
        <v>180</v>
      </c>
      <c r="C300" s="84" t="s">
        <v>13</v>
      </c>
      <c r="D300" s="84" t="s">
        <v>21</v>
      </c>
      <c r="E300" s="83" t="s">
        <v>162</v>
      </c>
      <c r="F300" s="172">
        <f t="shared" si="56"/>
        <v>21</v>
      </c>
      <c r="G300" s="173">
        <f t="shared" si="60"/>
        <v>1E-3</v>
      </c>
      <c r="H300" s="173">
        <v>0.01</v>
      </c>
      <c r="I300" s="174">
        <f t="shared" si="41"/>
        <v>2.1000000000000001E-4</v>
      </c>
      <c r="J300" s="290">
        <f t="shared" si="61"/>
        <v>0.45500000000000002</v>
      </c>
      <c r="K300" s="240"/>
      <c r="L300" s="174">
        <f>+$R$170</f>
        <v>53.6</v>
      </c>
      <c r="M300" s="240"/>
      <c r="N300" s="228">
        <f t="shared" si="59"/>
        <v>5.1214800000000003E-3</v>
      </c>
      <c r="O300" s="51"/>
    </row>
    <row r="301" spans="2:15" x14ac:dyDescent="0.25">
      <c r="B301" s="90" t="s">
        <v>180</v>
      </c>
      <c r="C301" s="91" t="s">
        <v>13</v>
      </c>
      <c r="D301" s="91" t="s">
        <v>23</v>
      </c>
      <c r="E301" s="80" t="s">
        <v>160</v>
      </c>
      <c r="F301" s="175">
        <f t="shared" si="56"/>
        <v>21</v>
      </c>
      <c r="G301" s="306">
        <f>+E80</f>
        <v>0</v>
      </c>
      <c r="H301" s="209">
        <f>1-SUM(H302:H304)</f>
        <v>0</v>
      </c>
      <c r="I301" s="176">
        <f>F301*G301*IF(ISBLANK(H301),1,H301)</f>
        <v>0</v>
      </c>
      <c r="J301" s="295">
        <f>+E117</f>
        <v>0.64321294158544018</v>
      </c>
      <c r="K301" s="262" t="s">
        <v>16</v>
      </c>
      <c r="L301" s="176">
        <f>+$R$171</f>
        <v>25.168500000000002</v>
      </c>
      <c r="M301" s="238" t="s">
        <v>17</v>
      </c>
      <c r="N301" s="229">
        <f t="shared" si="59"/>
        <v>0</v>
      </c>
      <c r="O301" s="51"/>
    </row>
    <row r="302" spans="2:15" x14ac:dyDescent="0.25">
      <c r="B302" s="79" t="s">
        <v>180</v>
      </c>
      <c r="C302" s="81" t="s">
        <v>13</v>
      </c>
      <c r="D302" s="81" t="s">
        <v>23</v>
      </c>
      <c r="E302" s="80" t="s">
        <v>161</v>
      </c>
      <c r="F302" s="169">
        <f t="shared" si="56"/>
        <v>21</v>
      </c>
      <c r="G302" s="170">
        <f>+G301</f>
        <v>0</v>
      </c>
      <c r="H302" s="170">
        <v>0.37</v>
      </c>
      <c r="I302" s="171">
        <f t="shared" ref="I302:I360" si="62">F302*G302*IF(ISBLANK(H302),1,H302)</f>
        <v>0</v>
      </c>
      <c r="J302" s="290">
        <f>+J301</f>
        <v>0.64321294158544018</v>
      </c>
      <c r="K302" s="239"/>
      <c r="L302" s="171">
        <f>+$R$171</f>
        <v>25.168500000000002</v>
      </c>
      <c r="M302" s="239"/>
      <c r="N302" s="227">
        <f t="shared" si="59"/>
        <v>0</v>
      </c>
      <c r="O302" s="51"/>
    </row>
    <row r="303" spans="2:15" x14ac:dyDescent="0.25">
      <c r="B303" s="79" t="s">
        <v>180</v>
      </c>
      <c r="C303" s="81" t="s">
        <v>13</v>
      </c>
      <c r="D303" s="81" t="s">
        <v>23</v>
      </c>
      <c r="E303" s="80" t="s">
        <v>51</v>
      </c>
      <c r="F303" s="169">
        <f t="shared" si="56"/>
        <v>21</v>
      </c>
      <c r="G303" s="170">
        <f t="shared" ref="G303:G304" si="63">+G302</f>
        <v>0</v>
      </c>
      <c r="H303" s="170">
        <v>0.62</v>
      </c>
      <c r="I303" s="171">
        <f t="shared" si="62"/>
        <v>0</v>
      </c>
      <c r="J303" s="290">
        <f t="shared" ref="J303:J304" si="64">+J302</f>
        <v>0.64321294158544018</v>
      </c>
      <c r="K303" s="239"/>
      <c r="L303" s="171">
        <f>+$R$171</f>
        <v>25.168500000000002</v>
      </c>
      <c r="M303" s="239"/>
      <c r="N303" s="227">
        <f t="shared" si="59"/>
        <v>0</v>
      </c>
      <c r="O303" s="51"/>
    </row>
    <row r="304" spans="2:15" x14ac:dyDescent="0.25">
      <c r="B304" s="82" t="s">
        <v>180</v>
      </c>
      <c r="C304" s="84" t="s">
        <v>13</v>
      </c>
      <c r="D304" s="84" t="s">
        <v>23</v>
      </c>
      <c r="E304" s="83" t="s">
        <v>162</v>
      </c>
      <c r="F304" s="172">
        <f t="shared" si="56"/>
        <v>21</v>
      </c>
      <c r="G304" s="173">
        <f t="shared" si="63"/>
        <v>0</v>
      </c>
      <c r="H304" s="173">
        <v>0.01</v>
      </c>
      <c r="I304" s="174">
        <f t="shared" si="62"/>
        <v>0</v>
      </c>
      <c r="J304" s="290">
        <f t="shared" si="64"/>
        <v>0.64321294158544018</v>
      </c>
      <c r="K304" s="240"/>
      <c r="L304" s="174">
        <f>+$R$171</f>
        <v>25.168500000000002</v>
      </c>
      <c r="M304" s="240"/>
      <c r="N304" s="228">
        <f t="shared" si="59"/>
        <v>0</v>
      </c>
      <c r="O304" s="51"/>
    </row>
    <row r="305" spans="2:15" x14ac:dyDescent="0.25">
      <c r="B305" s="95" t="s">
        <v>180</v>
      </c>
      <c r="C305" s="96" t="s">
        <v>13</v>
      </c>
      <c r="D305" s="96" t="s">
        <v>134</v>
      </c>
      <c r="E305" s="97"/>
      <c r="F305" s="177">
        <f t="shared" si="56"/>
        <v>21</v>
      </c>
      <c r="G305" s="309">
        <f>+I80</f>
        <v>0</v>
      </c>
      <c r="H305" s="178">
        <v>1</v>
      </c>
      <c r="I305" s="179">
        <f t="shared" si="62"/>
        <v>0</v>
      </c>
      <c r="J305" s="299">
        <f>+I117</f>
        <v>0.09</v>
      </c>
      <c r="K305" s="242"/>
      <c r="L305" s="179">
        <f>+$R$176</f>
        <v>141.86000000000001</v>
      </c>
      <c r="M305" s="242"/>
      <c r="N305" s="230">
        <f t="shared" si="59"/>
        <v>0</v>
      </c>
      <c r="O305" s="51"/>
    </row>
    <row r="306" spans="2:15" ht="15.75" thickBot="1" x14ac:dyDescent="0.3">
      <c r="B306" s="95" t="s">
        <v>180</v>
      </c>
      <c r="C306" s="96" t="s">
        <v>13</v>
      </c>
      <c r="D306" s="96" t="s">
        <v>46</v>
      </c>
      <c r="E306" s="97"/>
      <c r="F306" s="177">
        <f t="shared" si="56"/>
        <v>21</v>
      </c>
      <c r="G306" s="309">
        <f>+L80</f>
        <v>0</v>
      </c>
      <c r="H306" s="178">
        <v>1</v>
      </c>
      <c r="I306" s="179">
        <f t="shared" si="62"/>
        <v>0</v>
      </c>
      <c r="J306" s="299">
        <f>+L117</f>
        <v>0.30640179461615158</v>
      </c>
      <c r="K306" s="242"/>
      <c r="L306" s="179">
        <f>+$R$169</f>
        <v>38.576999999999998</v>
      </c>
      <c r="M306" s="242"/>
      <c r="N306" s="230">
        <f t="shared" si="59"/>
        <v>0</v>
      </c>
      <c r="O306" s="51"/>
    </row>
    <row r="307" spans="2:15" ht="15.75" thickBot="1" x14ac:dyDescent="0.3">
      <c r="B307" s="72" t="s">
        <v>180</v>
      </c>
      <c r="C307" s="100" t="s">
        <v>13</v>
      </c>
      <c r="D307" s="100" t="s">
        <v>47</v>
      </c>
      <c r="E307" s="98"/>
      <c r="F307" s="180">
        <f t="shared" si="56"/>
        <v>21</v>
      </c>
      <c r="G307" s="310">
        <f>+J80</f>
        <v>0</v>
      </c>
      <c r="H307" s="181">
        <v>1</v>
      </c>
      <c r="I307" s="182">
        <f t="shared" si="62"/>
        <v>0</v>
      </c>
      <c r="J307" s="297">
        <f>+J117</f>
        <v>0.14310925505669511</v>
      </c>
      <c r="K307" s="269" t="s">
        <v>182</v>
      </c>
      <c r="L307" s="168">
        <f>+$R$168</f>
        <v>34.200000000000003</v>
      </c>
      <c r="M307" s="238" t="s">
        <v>17</v>
      </c>
      <c r="N307" s="231">
        <f t="shared" si="59"/>
        <v>0</v>
      </c>
      <c r="O307" s="51"/>
    </row>
    <row r="308" spans="2:15" x14ac:dyDescent="0.25">
      <c r="B308" s="76" t="s">
        <v>181</v>
      </c>
      <c r="C308" s="78" t="s">
        <v>13</v>
      </c>
      <c r="D308" s="106" t="s">
        <v>29</v>
      </c>
      <c r="E308" s="89" t="s">
        <v>171</v>
      </c>
      <c r="F308" s="314">
        <f>+B58</f>
        <v>11</v>
      </c>
      <c r="G308" s="306">
        <f>+C81+H81</f>
        <v>1</v>
      </c>
      <c r="H308" s="306">
        <f>+J98</f>
        <v>0.03</v>
      </c>
      <c r="I308" s="168">
        <f t="shared" si="62"/>
        <v>0.32999999999999996</v>
      </c>
      <c r="J308" s="289">
        <f>+C118</f>
        <v>0.36482352941176477</v>
      </c>
      <c r="K308" s="238"/>
      <c r="L308" s="168">
        <f>+$R$169</f>
        <v>38.576999999999998</v>
      </c>
      <c r="M308" s="238"/>
      <c r="N308" s="226">
        <f t="shared" si="59"/>
        <v>4.6443531070588238</v>
      </c>
      <c r="O308" s="51"/>
    </row>
    <row r="309" spans="2:15" x14ac:dyDescent="0.25">
      <c r="B309" s="79" t="s">
        <v>181</v>
      </c>
      <c r="C309" s="81" t="s">
        <v>13</v>
      </c>
      <c r="D309" s="91" t="s">
        <v>29</v>
      </c>
      <c r="E309" s="80" t="s">
        <v>172</v>
      </c>
      <c r="F309" s="169">
        <f>+$F$308</f>
        <v>11</v>
      </c>
      <c r="G309" s="170">
        <f>+G308</f>
        <v>1</v>
      </c>
      <c r="H309" s="307">
        <f>+K98</f>
        <v>0.03</v>
      </c>
      <c r="I309" s="176">
        <f t="shared" si="62"/>
        <v>0.32999999999999996</v>
      </c>
      <c r="J309" s="295">
        <f>+J308</f>
        <v>0.36482352941176477</v>
      </c>
      <c r="K309" s="241"/>
      <c r="L309" s="176">
        <f t="shared" ref="L309:L314" si="65">+$R$169</f>
        <v>38.576999999999998</v>
      </c>
      <c r="M309" s="241"/>
      <c r="N309" s="229">
        <f t="shared" si="59"/>
        <v>4.6443531070588238</v>
      </c>
      <c r="O309" s="51"/>
    </row>
    <row r="310" spans="2:15" x14ac:dyDescent="0.25">
      <c r="B310" s="79" t="s">
        <v>181</v>
      </c>
      <c r="C310" s="81" t="s">
        <v>13</v>
      </c>
      <c r="D310" s="81" t="s">
        <v>29</v>
      </c>
      <c r="E310" s="80" t="s">
        <v>173</v>
      </c>
      <c r="F310" s="169">
        <f t="shared" ref="F310:F325" si="66">+$F$308</f>
        <v>11</v>
      </c>
      <c r="G310" s="170">
        <f t="shared" ref="G310:G314" si="67">+G309</f>
        <v>1</v>
      </c>
      <c r="H310" s="307">
        <f>+L98</f>
        <v>0.1</v>
      </c>
      <c r="I310" s="171">
        <f t="shared" si="62"/>
        <v>1.1000000000000001</v>
      </c>
      <c r="J310" s="295">
        <f t="shared" ref="J310:J314" si="68">+J309</f>
        <v>0.36482352941176477</v>
      </c>
      <c r="K310" s="239"/>
      <c r="L310" s="171">
        <f t="shared" si="65"/>
        <v>38.576999999999998</v>
      </c>
      <c r="M310" s="239"/>
      <c r="N310" s="227">
        <f t="shared" si="59"/>
        <v>15.481177023529415</v>
      </c>
      <c r="O310" s="51"/>
    </row>
    <row r="311" spans="2:15" x14ac:dyDescent="0.25">
      <c r="B311" s="79" t="s">
        <v>181</v>
      </c>
      <c r="C311" s="81" t="s">
        <v>13</v>
      </c>
      <c r="D311" s="81" t="s">
        <v>29</v>
      </c>
      <c r="E311" s="80" t="s">
        <v>174</v>
      </c>
      <c r="F311" s="169">
        <f t="shared" si="66"/>
        <v>11</v>
      </c>
      <c r="G311" s="170">
        <f t="shared" si="67"/>
        <v>1</v>
      </c>
      <c r="H311" s="307">
        <f>+M98</f>
        <v>0.24</v>
      </c>
      <c r="I311" s="171">
        <f t="shared" si="62"/>
        <v>2.6399999999999997</v>
      </c>
      <c r="J311" s="295">
        <f t="shared" si="68"/>
        <v>0.36482352941176477</v>
      </c>
      <c r="K311" s="239"/>
      <c r="L311" s="171">
        <f t="shared" si="65"/>
        <v>38.576999999999998</v>
      </c>
      <c r="M311" s="239"/>
      <c r="N311" s="227">
        <f t="shared" si="59"/>
        <v>37.15482485647059</v>
      </c>
      <c r="O311" s="51"/>
    </row>
    <row r="312" spans="2:15" x14ac:dyDescent="0.25">
      <c r="B312" s="79" t="s">
        <v>181</v>
      </c>
      <c r="C312" s="81" t="s">
        <v>13</v>
      </c>
      <c r="D312" s="81" t="s">
        <v>29</v>
      </c>
      <c r="E312" s="80" t="s">
        <v>175</v>
      </c>
      <c r="F312" s="169">
        <f t="shared" si="66"/>
        <v>11</v>
      </c>
      <c r="G312" s="170">
        <f t="shared" si="67"/>
        <v>1</v>
      </c>
      <c r="H312" s="307">
        <f>+N98</f>
        <v>0.3</v>
      </c>
      <c r="I312" s="171">
        <f t="shared" si="62"/>
        <v>3.3</v>
      </c>
      <c r="J312" s="295">
        <f t="shared" si="68"/>
        <v>0.36482352941176477</v>
      </c>
      <c r="K312" s="239"/>
      <c r="L312" s="171">
        <f t="shared" si="65"/>
        <v>38.576999999999998</v>
      </c>
      <c r="M312" s="239"/>
      <c r="N312" s="227">
        <f t="shared" si="59"/>
        <v>46.443531070588243</v>
      </c>
      <c r="O312" s="51"/>
    </row>
    <row r="313" spans="2:15" x14ac:dyDescent="0.25">
      <c r="B313" s="79" t="s">
        <v>181</v>
      </c>
      <c r="C313" s="81" t="s">
        <v>13</v>
      </c>
      <c r="D313" s="81" t="s">
        <v>29</v>
      </c>
      <c r="E313" s="80" t="s">
        <v>176</v>
      </c>
      <c r="F313" s="169">
        <f t="shared" si="66"/>
        <v>11</v>
      </c>
      <c r="G313" s="170">
        <f t="shared" si="67"/>
        <v>1</v>
      </c>
      <c r="H313" s="307">
        <f>+O98</f>
        <v>0.25</v>
      </c>
      <c r="I313" s="171">
        <f>F313*G313*IF(ISBLANK(H313),1,H313)</f>
        <v>2.75</v>
      </c>
      <c r="J313" s="295">
        <f t="shared" si="68"/>
        <v>0.36482352941176477</v>
      </c>
      <c r="K313" s="239"/>
      <c r="L313" s="171">
        <f t="shared" si="65"/>
        <v>38.576999999999998</v>
      </c>
      <c r="M313" s="239"/>
      <c r="N313" s="227">
        <f t="shared" si="59"/>
        <v>38.702942558823537</v>
      </c>
      <c r="O313" s="51"/>
    </row>
    <row r="314" spans="2:15" x14ac:dyDescent="0.25">
      <c r="B314" s="82" t="s">
        <v>181</v>
      </c>
      <c r="C314" s="84" t="s">
        <v>13</v>
      </c>
      <c r="D314" s="84" t="s">
        <v>29</v>
      </c>
      <c r="E314" s="85" t="s">
        <v>177</v>
      </c>
      <c r="F314" s="172">
        <f t="shared" si="66"/>
        <v>11</v>
      </c>
      <c r="G314" s="173">
        <f t="shared" si="67"/>
        <v>1</v>
      </c>
      <c r="H314" s="308">
        <f>+P98</f>
        <v>0.05</v>
      </c>
      <c r="I314" s="174">
        <f t="shared" ref="I314:I318" si="69">F314*G314*IF(ISBLANK(H314),1,H314)</f>
        <v>0.55000000000000004</v>
      </c>
      <c r="J314" s="295">
        <f t="shared" si="68"/>
        <v>0.36482352941176477</v>
      </c>
      <c r="K314" s="240"/>
      <c r="L314" s="174">
        <f t="shared" si="65"/>
        <v>38.576999999999998</v>
      </c>
      <c r="M314" s="240"/>
      <c r="N314" s="228">
        <f t="shared" si="59"/>
        <v>7.7405885117647077</v>
      </c>
      <c r="O314" s="51"/>
    </row>
    <row r="315" spans="2:15" x14ac:dyDescent="0.25">
      <c r="B315" s="90" t="s">
        <v>181</v>
      </c>
      <c r="C315" s="91" t="s">
        <v>13</v>
      </c>
      <c r="D315" s="91" t="s">
        <v>21</v>
      </c>
      <c r="E315" s="80" t="s">
        <v>160</v>
      </c>
      <c r="F315" s="175">
        <f t="shared" si="66"/>
        <v>11</v>
      </c>
      <c r="G315" s="306">
        <f>+D81</f>
        <v>0</v>
      </c>
      <c r="H315" s="209">
        <f>1-SUM(H316:H318)</f>
        <v>0</v>
      </c>
      <c r="I315" s="176">
        <f t="shared" si="69"/>
        <v>0</v>
      </c>
      <c r="J315" s="295">
        <f>+D118</f>
        <v>0.45500000000000002</v>
      </c>
      <c r="K315" s="241" t="s">
        <v>40</v>
      </c>
      <c r="L315" s="176">
        <f>+$R$170</f>
        <v>53.6</v>
      </c>
      <c r="M315" s="262" t="s">
        <v>41</v>
      </c>
      <c r="N315" s="229">
        <f t="shared" si="59"/>
        <v>0</v>
      </c>
      <c r="O315" s="51"/>
    </row>
    <row r="316" spans="2:15" x14ac:dyDescent="0.25">
      <c r="B316" s="79" t="s">
        <v>181</v>
      </c>
      <c r="C316" s="81" t="s">
        <v>13</v>
      </c>
      <c r="D316" s="81" t="s">
        <v>21</v>
      </c>
      <c r="E316" s="80" t="s">
        <v>161</v>
      </c>
      <c r="F316" s="169">
        <f t="shared" si="66"/>
        <v>11</v>
      </c>
      <c r="G316" s="170">
        <f>+G315</f>
        <v>0</v>
      </c>
      <c r="H316" s="170">
        <v>0.37</v>
      </c>
      <c r="I316" s="171">
        <f t="shared" si="69"/>
        <v>0</v>
      </c>
      <c r="J316" s="290">
        <f>+J315</f>
        <v>0.45500000000000002</v>
      </c>
      <c r="K316" s="239"/>
      <c r="L316" s="171">
        <f>+$R$170</f>
        <v>53.6</v>
      </c>
      <c r="M316" s="239"/>
      <c r="N316" s="227">
        <f t="shared" si="59"/>
        <v>0</v>
      </c>
      <c r="O316" s="51"/>
    </row>
    <row r="317" spans="2:15" x14ac:dyDescent="0.25">
      <c r="B317" s="79" t="s">
        <v>181</v>
      </c>
      <c r="C317" s="81" t="s">
        <v>13</v>
      </c>
      <c r="D317" s="81" t="s">
        <v>21</v>
      </c>
      <c r="E317" s="80" t="s">
        <v>51</v>
      </c>
      <c r="F317" s="169">
        <f t="shared" si="66"/>
        <v>11</v>
      </c>
      <c r="G317" s="170">
        <f t="shared" ref="G317:G318" si="70">+G316</f>
        <v>0</v>
      </c>
      <c r="H317" s="170">
        <v>0.62</v>
      </c>
      <c r="I317" s="171">
        <f t="shared" si="69"/>
        <v>0</v>
      </c>
      <c r="J317" s="290">
        <f t="shared" ref="J317:J318" si="71">+J316</f>
        <v>0.45500000000000002</v>
      </c>
      <c r="K317" s="239"/>
      <c r="L317" s="171">
        <f>+$R$170</f>
        <v>53.6</v>
      </c>
      <c r="M317" s="239"/>
      <c r="N317" s="227">
        <f t="shared" si="59"/>
        <v>0</v>
      </c>
      <c r="O317" s="51"/>
    </row>
    <row r="318" spans="2:15" ht="15.75" thickBot="1" x14ac:dyDescent="0.3">
      <c r="B318" s="82" t="s">
        <v>181</v>
      </c>
      <c r="C318" s="84" t="s">
        <v>13</v>
      </c>
      <c r="D318" s="84" t="s">
        <v>21</v>
      </c>
      <c r="E318" s="83" t="s">
        <v>162</v>
      </c>
      <c r="F318" s="172">
        <f t="shared" si="66"/>
        <v>11</v>
      </c>
      <c r="G318" s="173">
        <f t="shared" si="70"/>
        <v>0</v>
      </c>
      <c r="H318" s="173">
        <v>0.01</v>
      </c>
      <c r="I318" s="174">
        <f t="shared" si="69"/>
        <v>0</v>
      </c>
      <c r="J318" s="290">
        <f t="shared" si="71"/>
        <v>0.45500000000000002</v>
      </c>
      <c r="K318" s="240"/>
      <c r="L318" s="174">
        <f>+$R$170</f>
        <v>53.6</v>
      </c>
      <c r="M318" s="240"/>
      <c r="N318" s="228">
        <f t="shared" si="59"/>
        <v>0</v>
      </c>
      <c r="O318" s="51"/>
    </row>
    <row r="319" spans="2:15" x14ac:dyDescent="0.25">
      <c r="B319" s="90" t="s">
        <v>181</v>
      </c>
      <c r="C319" s="91" t="s">
        <v>13</v>
      </c>
      <c r="D319" s="91" t="s">
        <v>23</v>
      </c>
      <c r="E319" s="80" t="s">
        <v>160</v>
      </c>
      <c r="F319" s="175">
        <f t="shared" si="66"/>
        <v>11</v>
      </c>
      <c r="G319" s="306">
        <f>+E81</f>
        <v>0</v>
      </c>
      <c r="H319" s="209">
        <f>1-SUM(H320:H322)</f>
        <v>0</v>
      </c>
      <c r="I319" s="176">
        <f>F319*G319*IF(ISBLANK(H319),1,H319)</f>
        <v>0</v>
      </c>
      <c r="J319" s="295">
        <f>+E118</f>
        <v>0.64321294158544018</v>
      </c>
      <c r="K319" s="262" t="s">
        <v>16</v>
      </c>
      <c r="L319" s="176">
        <f>+$R$171</f>
        <v>25.168500000000002</v>
      </c>
      <c r="M319" s="238" t="s">
        <v>17</v>
      </c>
      <c r="N319" s="229">
        <f t="shared" si="59"/>
        <v>0</v>
      </c>
      <c r="O319" s="51"/>
    </row>
    <row r="320" spans="2:15" x14ac:dyDescent="0.25">
      <c r="B320" s="79" t="s">
        <v>181</v>
      </c>
      <c r="C320" s="81" t="s">
        <v>13</v>
      </c>
      <c r="D320" s="81" t="s">
        <v>23</v>
      </c>
      <c r="E320" s="80" t="s">
        <v>161</v>
      </c>
      <c r="F320" s="169">
        <f t="shared" si="66"/>
        <v>11</v>
      </c>
      <c r="G320" s="170">
        <f>+G319</f>
        <v>0</v>
      </c>
      <c r="H320" s="170">
        <v>0.37</v>
      </c>
      <c r="I320" s="171">
        <f t="shared" ref="I320:I330" si="72">F320*G320*IF(ISBLANK(H320),1,H320)</f>
        <v>0</v>
      </c>
      <c r="J320" s="290">
        <f>+J319</f>
        <v>0.64321294158544018</v>
      </c>
      <c r="K320" s="239"/>
      <c r="L320" s="171">
        <f>+$R$171</f>
        <v>25.168500000000002</v>
      </c>
      <c r="M320" s="239"/>
      <c r="N320" s="227">
        <f t="shared" si="59"/>
        <v>0</v>
      </c>
      <c r="O320" s="51"/>
    </row>
    <row r="321" spans="2:15" x14ac:dyDescent="0.25">
      <c r="B321" s="79" t="s">
        <v>181</v>
      </c>
      <c r="C321" s="81" t="s">
        <v>13</v>
      </c>
      <c r="D321" s="81" t="s">
        <v>23</v>
      </c>
      <c r="E321" s="80" t="s">
        <v>51</v>
      </c>
      <c r="F321" s="169">
        <f t="shared" si="66"/>
        <v>11</v>
      </c>
      <c r="G321" s="170">
        <f t="shared" ref="G321:G322" si="73">+G320</f>
        <v>0</v>
      </c>
      <c r="H321" s="170">
        <v>0.62</v>
      </c>
      <c r="I321" s="171">
        <f t="shared" si="72"/>
        <v>0</v>
      </c>
      <c r="J321" s="290">
        <f t="shared" ref="J321:J322" si="74">+J320</f>
        <v>0.64321294158544018</v>
      </c>
      <c r="K321" s="239"/>
      <c r="L321" s="171">
        <f>+$R$171</f>
        <v>25.168500000000002</v>
      </c>
      <c r="M321" s="239"/>
      <c r="N321" s="227">
        <f t="shared" si="59"/>
        <v>0</v>
      </c>
      <c r="O321" s="51"/>
    </row>
    <row r="322" spans="2:15" x14ac:dyDescent="0.25">
      <c r="B322" s="82" t="s">
        <v>181</v>
      </c>
      <c r="C322" s="84" t="s">
        <v>13</v>
      </c>
      <c r="D322" s="84" t="s">
        <v>23</v>
      </c>
      <c r="E322" s="83" t="s">
        <v>162</v>
      </c>
      <c r="F322" s="172">
        <f t="shared" si="66"/>
        <v>11</v>
      </c>
      <c r="G322" s="173">
        <f t="shared" si="73"/>
        <v>0</v>
      </c>
      <c r="H322" s="173">
        <v>0.01</v>
      </c>
      <c r="I322" s="174">
        <f t="shared" si="72"/>
        <v>0</v>
      </c>
      <c r="J322" s="290">
        <f t="shared" si="74"/>
        <v>0.64321294158544018</v>
      </c>
      <c r="K322" s="240"/>
      <c r="L322" s="174">
        <f>+$R$171</f>
        <v>25.168500000000002</v>
      </c>
      <c r="M322" s="240"/>
      <c r="N322" s="228">
        <f t="shared" si="59"/>
        <v>0</v>
      </c>
      <c r="O322" s="51"/>
    </row>
    <row r="323" spans="2:15" x14ac:dyDescent="0.25">
      <c r="B323" s="95" t="s">
        <v>181</v>
      </c>
      <c r="C323" s="96" t="s">
        <v>13</v>
      </c>
      <c r="D323" s="96" t="s">
        <v>134</v>
      </c>
      <c r="E323" s="97"/>
      <c r="F323" s="177">
        <f t="shared" si="66"/>
        <v>11</v>
      </c>
      <c r="G323" s="309">
        <f>+I81</f>
        <v>0</v>
      </c>
      <c r="H323" s="178">
        <v>1</v>
      </c>
      <c r="I323" s="179">
        <f t="shared" si="72"/>
        <v>0</v>
      </c>
      <c r="J323" s="299">
        <f>+I118</f>
        <v>0.09</v>
      </c>
      <c r="K323" s="242"/>
      <c r="L323" s="179">
        <f>+$R$176</f>
        <v>141.86000000000001</v>
      </c>
      <c r="M323" s="242"/>
      <c r="N323" s="230">
        <f t="shared" si="59"/>
        <v>0</v>
      </c>
      <c r="O323" s="51"/>
    </row>
    <row r="324" spans="2:15" ht="15.75" thickBot="1" x14ac:dyDescent="0.3">
      <c r="B324" s="95" t="s">
        <v>181</v>
      </c>
      <c r="C324" s="96" t="s">
        <v>13</v>
      </c>
      <c r="D324" s="96" t="s">
        <v>46</v>
      </c>
      <c r="E324" s="97"/>
      <c r="F324" s="177">
        <f t="shared" si="66"/>
        <v>11</v>
      </c>
      <c r="G324" s="309">
        <f>+L81</f>
        <v>0</v>
      </c>
      <c r="H324" s="178">
        <v>1</v>
      </c>
      <c r="I324" s="179">
        <f t="shared" si="72"/>
        <v>0</v>
      </c>
      <c r="J324" s="299">
        <f>+L118</f>
        <v>0.30640179461615158</v>
      </c>
      <c r="K324" s="242"/>
      <c r="L324" s="179">
        <f>+$R$169</f>
        <v>38.576999999999998</v>
      </c>
      <c r="M324" s="242"/>
      <c r="N324" s="230">
        <f t="shared" si="59"/>
        <v>0</v>
      </c>
      <c r="O324" s="51"/>
    </row>
    <row r="325" spans="2:15" ht="15.75" thickBot="1" x14ac:dyDescent="0.3">
      <c r="B325" s="72" t="s">
        <v>181</v>
      </c>
      <c r="C325" s="100" t="s">
        <v>13</v>
      </c>
      <c r="D325" s="100" t="s">
        <v>47</v>
      </c>
      <c r="E325" s="98"/>
      <c r="F325" s="180">
        <f t="shared" si="66"/>
        <v>11</v>
      </c>
      <c r="G325" s="310">
        <f>+J81</f>
        <v>0</v>
      </c>
      <c r="H325" s="181">
        <v>1</v>
      </c>
      <c r="I325" s="182">
        <f t="shared" si="72"/>
        <v>0</v>
      </c>
      <c r="J325" s="297">
        <f>+J118</f>
        <v>0.14310925505669511</v>
      </c>
      <c r="K325" s="269" t="s">
        <v>182</v>
      </c>
      <c r="L325" s="168">
        <f>+$R$168</f>
        <v>34.200000000000003</v>
      </c>
      <c r="M325" s="238" t="s">
        <v>17</v>
      </c>
      <c r="N325" s="231">
        <f t="shared" si="59"/>
        <v>0</v>
      </c>
      <c r="O325" s="51"/>
    </row>
    <row r="326" spans="2:15" x14ac:dyDescent="0.25">
      <c r="B326" s="90" t="s">
        <v>135</v>
      </c>
      <c r="C326" s="91" t="s">
        <v>13</v>
      </c>
      <c r="D326" s="88" t="s">
        <v>29</v>
      </c>
      <c r="E326" s="89" t="s">
        <v>171</v>
      </c>
      <c r="F326" s="314">
        <f>+B59</f>
        <v>15</v>
      </c>
      <c r="G326" s="306">
        <f>+C82+H82</f>
        <v>1</v>
      </c>
      <c r="H326" s="306">
        <f>+J99</f>
        <v>0.03</v>
      </c>
      <c r="I326" s="176">
        <f t="shared" si="72"/>
        <v>0.44999999999999996</v>
      </c>
      <c r="J326" s="295">
        <f>+C119</f>
        <v>0.29322352941176472</v>
      </c>
      <c r="K326" s="241"/>
      <c r="L326" s="176">
        <f>+$R$169</f>
        <v>38.576999999999998</v>
      </c>
      <c r="M326" s="241"/>
      <c r="N326" s="229">
        <f t="shared" si="59"/>
        <v>5.0902578423529405</v>
      </c>
      <c r="O326" s="51"/>
    </row>
    <row r="327" spans="2:15" x14ac:dyDescent="0.25">
      <c r="B327" s="79" t="s">
        <v>135</v>
      </c>
      <c r="C327" s="81" t="s">
        <v>13</v>
      </c>
      <c r="D327" s="91" t="s">
        <v>29</v>
      </c>
      <c r="E327" s="80" t="s">
        <v>172</v>
      </c>
      <c r="F327" s="169">
        <f>+$F$326</f>
        <v>15</v>
      </c>
      <c r="G327" s="170">
        <f>+G326</f>
        <v>1</v>
      </c>
      <c r="H327" s="307">
        <f>+K99</f>
        <v>0.03</v>
      </c>
      <c r="I327" s="176">
        <f t="shared" si="72"/>
        <v>0.44999999999999996</v>
      </c>
      <c r="J327" s="295">
        <f>+J326</f>
        <v>0.29322352941176472</v>
      </c>
      <c r="K327" s="241"/>
      <c r="L327" s="176">
        <f t="shared" ref="L327:L332" si="75">+$R$169</f>
        <v>38.576999999999998</v>
      </c>
      <c r="M327" s="241"/>
      <c r="N327" s="229">
        <f t="shared" si="59"/>
        <v>5.0902578423529405</v>
      </c>
      <c r="O327" s="51"/>
    </row>
    <row r="328" spans="2:15" x14ac:dyDescent="0.25">
      <c r="B328" s="79" t="s">
        <v>135</v>
      </c>
      <c r="C328" s="81" t="s">
        <v>13</v>
      </c>
      <c r="D328" s="81" t="s">
        <v>29</v>
      </c>
      <c r="E328" s="80" t="s">
        <v>173</v>
      </c>
      <c r="F328" s="169">
        <f t="shared" ref="F328:F343" si="76">+$F$326</f>
        <v>15</v>
      </c>
      <c r="G328" s="170">
        <f t="shared" ref="G328:G332" si="77">+G327</f>
        <v>1</v>
      </c>
      <c r="H328" s="307">
        <f>+L99</f>
        <v>0.1</v>
      </c>
      <c r="I328" s="171">
        <f t="shared" si="72"/>
        <v>1.5</v>
      </c>
      <c r="J328" s="295">
        <f t="shared" ref="J328:J332" si="78">+J327</f>
        <v>0.29322352941176472</v>
      </c>
      <c r="K328" s="239"/>
      <c r="L328" s="171">
        <f t="shared" si="75"/>
        <v>38.576999999999998</v>
      </c>
      <c r="M328" s="239"/>
      <c r="N328" s="227">
        <f t="shared" si="59"/>
        <v>16.967526141176471</v>
      </c>
      <c r="O328" s="51"/>
    </row>
    <row r="329" spans="2:15" x14ac:dyDescent="0.25">
      <c r="B329" s="79" t="s">
        <v>135</v>
      </c>
      <c r="C329" s="81" t="s">
        <v>13</v>
      </c>
      <c r="D329" s="81" t="s">
        <v>29</v>
      </c>
      <c r="E329" s="80" t="s">
        <v>174</v>
      </c>
      <c r="F329" s="169">
        <f t="shared" si="76"/>
        <v>15</v>
      </c>
      <c r="G329" s="170">
        <f t="shared" si="77"/>
        <v>1</v>
      </c>
      <c r="H329" s="307">
        <f>+M99</f>
        <v>0.24</v>
      </c>
      <c r="I329" s="171">
        <f t="shared" si="72"/>
        <v>3.5999999999999996</v>
      </c>
      <c r="J329" s="295">
        <f t="shared" si="78"/>
        <v>0.29322352941176472</v>
      </c>
      <c r="K329" s="239"/>
      <c r="L329" s="171">
        <f t="shared" si="75"/>
        <v>38.576999999999998</v>
      </c>
      <c r="M329" s="239"/>
      <c r="N329" s="227">
        <f t="shared" si="59"/>
        <v>40.722062738823524</v>
      </c>
      <c r="O329" s="51"/>
    </row>
    <row r="330" spans="2:15" x14ac:dyDescent="0.25">
      <c r="B330" s="79" t="s">
        <v>135</v>
      </c>
      <c r="C330" s="81" t="s">
        <v>13</v>
      </c>
      <c r="D330" s="81" t="s">
        <v>29</v>
      </c>
      <c r="E330" s="80" t="s">
        <v>175</v>
      </c>
      <c r="F330" s="169">
        <f t="shared" si="76"/>
        <v>15</v>
      </c>
      <c r="G330" s="170">
        <f t="shared" si="77"/>
        <v>1</v>
      </c>
      <c r="H330" s="307">
        <f>+N99</f>
        <v>0.3</v>
      </c>
      <c r="I330" s="171">
        <f t="shared" si="72"/>
        <v>4.5</v>
      </c>
      <c r="J330" s="295">
        <f t="shared" si="78"/>
        <v>0.29322352941176472</v>
      </c>
      <c r="K330" s="239"/>
      <c r="L330" s="171">
        <f t="shared" si="75"/>
        <v>38.576999999999998</v>
      </c>
      <c r="M330" s="239"/>
      <c r="N330" s="227">
        <f t="shared" si="59"/>
        <v>50.902578423529413</v>
      </c>
      <c r="O330" s="51"/>
    </row>
    <row r="331" spans="2:15" x14ac:dyDescent="0.25">
      <c r="B331" s="79" t="s">
        <v>135</v>
      </c>
      <c r="C331" s="81" t="s">
        <v>13</v>
      </c>
      <c r="D331" s="81" t="s">
        <v>29</v>
      </c>
      <c r="E331" s="80" t="s">
        <v>176</v>
      </c>
      <c r="F331" s="169">
        <f t="shared" si="76"/>
        <v>15</v>
      </c>
      <c r="G331" s="170">
        <f t="shared" si="77"/>
        <v>1</v>
      </c>
      <c r="H331" s="307">
        <f>+O99</f>
        <v>0.25</v>
      </c>
      <c r="I331" s="171">
        <f>F331*G331*IF(ISBLANK(H331),1,H331)</f>
        <v>3.75</v>
      </c>
      <c r="J331" s="295">
        <f t="shared" si="78"/>
        <v>0.29322352941176472</v>
      </c>
      <c r="K331" s="239"/>
      <c r="L331" s="171">
        <f t="shared" si="75"/>
        <v>38.576999999999998</v>
      </c>
      <c r="M331" s="239"/>
      <c r="N331" s="227">
        <f t="shared" si="59"/>
        <v>42.418815352941181</v>
      </c>
      <c r="O331" s="51"/>
    </row>
    <row r="332" spans="2:15" x14ac:dyDescent="0.25">
      <c r="B332" s="82" t="s">
        <v>135</v>
      </c>
      <c r="C332" s="84" t="s">
        <v>13</v>
      </c>
      <c r="D332" s="84" t="s">
        <v>29</v>
      </c>
      <c r="E332" s="85" t="s">
        <v>177</v>
      </c>
      <c r="F332" s="172">
        <f t="shared" si="76"/>
        <v>15</v>
      </c>
      <c r="G332" s="173">
        <f t="shared" si="77"/>
        <v>1</v>
      </c>
      <c r="H332" s="308">
        <f>+P99</f>
        <v>0.05</v>
      </c>
      <c r="I332" s="174">
        <f t="shared" ref="I332:I336" si="79">F332*G332*IF(ISBLANK(H332),1,H332)</f>
        <v>0.75</v>
      </c>
      <c r="J332" s="295">
        <f t="shared" si="78"/>
        <v>0.29322352941176472</v>
      </c>
      <c r="K332" s="240"/>
      <c r="L332" s="174">
        <f t="shared" si="75"/>
        <v>38.576999999999998</v>
      </c>
      <c r="M332" s="240"/>
      <c r="N332" s="228">
        <f t="shared" si="59"/>
        <v>8.4837630705882354</v>
      </c>
      <c r="O332" s="51"/>
    </row>
    <row r="333" spans="2:15" x14ac:dyDescent="0.25">
      <c r="B333" s="90" t="s">
        <v>135</v>
      </c>
      <c r="C333" s="91" t="s">
        <v>13</v>
      </c>
      <c r="D333" s="91" t="s">
        <v>21</v>
      </c>
      <c r="E333" s="80" t="s">
        <v>160</v>
      </c>
      <c r="F333" s="175">
        <f t="shared" si="76"/>
        <v>15</v>
      </c>
      <c r="G333" s="306">
        <f>+D82</f>
        <v>0</v>
      </c>
      <c r="H333" s="209">
        <f>1-SUM(H334:H336)</f>
        <v>0</v>
      </c>
      <c r="I333" s="176">
        <f t="shared" si="79"/>
        <v>0</v>
      </c>
      <c r="J333" s="295">
        <f>+D119</f>
        <v>0.45500000000000002</v>
      </c>
      <c r="K333" s="241" t="s">
        <v>40</v>
      </c>
      <c r="L333" s="176">
        <f>+$R$170</f>
        <v>53.6</v>
      </c>
      <c r="M333" s="262" t="s">
        <v>41</v>
      </c>
      <c r="N333" s="229">
        <f t="shared" si="59"/>
        <v>0</v>
      </c>
      <c r="O333" s="51"/>
    </row>
    <row r="334" spans="2:15" x14ac:dyDescent="0.25">
      <c r="B334" s="79" t="s">
        <v>135</v>
      </c>
      <c r="C334" s="81" t="s">
        <v>13</v>
      </c>
      <c r="D334" s="81" t="s">
        <v>21</v>
      </c>
      <c r="E334" s="80" t="s">
        <v>161</v>
      </c>
      <c r="F334" s="169">
        <f t="shared" si="76"/>
        <v>15</v>
      </c>
      <c r="G334" s="170">
        <f>+G333</f>
        <v>0</v>
      </c>
      <c r="H334" s="170">
        <v>0.37</v>
      </c>
      <c r="I334" s="171">
        <f t="shared" si="79"/>
        <v>0</v>
      </c>
      <c r="J334" s="290">
        <f>+J333</f>
        <v>0.45500000000000002</v>
      </c>
      <c r="K334" s="239"/>
      <c r="L334" s="171">
        <f>+$R$170</f>
        <v>53.6</v>
      </c>
      <c r="M334" s="239"/>
      <c r="N334" s="227">
        <f t="shared" si="59"/>
        <v>0</v>
      </c>
      <c r="O334" s="51"/>
    </row>
    <row r="335" spans="2:15" x14ac:dyDescent="0.25">
      <c r="B335" s="79" t="s">
        <v>135</v>
      </c>
      <c r="C335" s="81" t="s">
        <v>13</v>
      </c>
      <c r="D335" s="81" t="s">
        <v>21</v>
      </c>
      <c r="E335" s="80" t="s">
        <v>51</v>
      </c>
      <c r="F335" s="169">
        <f t="shared" si="76"/>
        <v>15</v>
      </c>
      <c r="G335" s="170">
        <f t="shared" ref="G335:G336" si="80">+G334</f>
        <v>0</v>
      </c>
      <c r="H335" s="170">
        <v>0.62</v>
      </c>
      <c r="I335" s="171">
        <f t="shared" si="79"/>
        <v>0</v>
      </c>
      <c r="J335" s="290">
        <f t="shared" ref="J335:J336" si="81">+J334</f>
        <v>0.45500000000000002</v>
      </c>
      <c r="K335" s="239"/>
      <c r="L335" s="171">
        <f>+$R$170</f>
        <v>53.6</v>
      </c>
      <c r="M335" s="239"/>
      <c r="N335" s="227">
        <f t="shared" si="59"/>
        <v>0</v>
      </c>
      <c r="O335" s="51"/>
    </row>
    <row r="336" spans="2:15" ht="15.75" thickBot="1" x14ac:dyDescent="0.3">
      <c r="B336" s="82" t="s">
        <v>135</v>
      </c>
      <c r="C336" s="84" t="s">
        <v>13</v>
      </c>
      <c r="D336" s="84" t="s">
        <v>21</v>
      </c>
      <c r="E336" s="83" t="s">
        <v>162</v>
      </c>
      <c r="F336" s="172">
        <f t="shared" si="76"/>
        <v>15</v>
      </c>
      <c r="G336" s="173">
        <f t="shared" si="80"/>
        <v>0</v>
      </c>
      <c r="H336" s="173">
        <v>0.01</v>
      </c>
      <c r="I336" s="174">
        <f t="shared" si="79"/>
        <v>0</v>
      </c>
      <c r="J336" s="290">
        <f t="shared" si="81"/>
        <v>0.45500000000000002</v>
      </c>
      <c r="K336" s="240"/>
      <c r="L336" s="174">
        <f>+$R$170</f>
        <v>53.6</v>
      </c>
      <c r="M336" s="240"/>
      <c r="N336" s="228">
        <f t="shared" si="59"/>
        <v>0</v>
      </c>
      <c r="O336" s="51"/>
    </row>
    <row r="337" spans="2:15" x14ac:dyDescent="0.25">
      <c r="B337" s="90" t="s">
        <v>135</v>
      </c>
      <c r="C337" s="91" t="s">
        <v>13</v>
      </c>
      <c r="D337" s="91" t="s">
        <v>23</v>
      </c>
      <c r="E337" s="80" t="s">
        <v>160</v>
      </c>
      <c r="F337" s="175">
        <f t="shared" si="76"/>
        <v>15</v>
      </c>
      <c r="G337" s="306">
        <f>+E82</f>
        <v>0</v>
      </c>
      <c r="H337" s="209">
        <f>1-SUM(H338:H340)</f>
        <v>0</v>
      </c>
      <c r="I337" s="176">
        <f>F337*G337*IF(ISBLANK(H337),1,H337)</f>
        <v>0</v>
      </c>
      <c r="J337" s="295">
        <f>+E119</f>
        <v>0.51697643844164809</v>
      </c>
      <c r="K337" s="262" t="s">
        <v>16</v>
      </c>
      <c r="L337" s="176">
        <f>+$R$171</f>
        <v>25.168500000000002</v>
      </c>
      <c r="M337" s="238" t="s">
        <v>17</v>
      </c>
      <c r="N337" s="229">
        <f t="shared" si="59"/>
        <v>0</v>
      </c>
      <c r="O337" s="51"/>
    </row>
    <row r="338" spans="2:15" x14ac:dyDescent="0.25">
      <c r="B338" s="79" t="s">
        <v>135</v>
      </c>
      <c r="C338" s="81" t="s">
        <v>13</v>
      </c>
      <c r="D338" s="81" t="s">
        <v>23</v>
      </c>
      <c r="E338" s="80" t="s">
        <v>161</v>
      </c>
      <c r="F338" s="169">
        <f t="shared" si="76"/>
        <v>15</v>
      </c>
      <c r="G338" s="170">
        <f>+G337</f>
        <v>0</v>
      </c>
      <c r="H338" s="170">
        <v>0.37</v>
      </c>
      <c r="I338" s="171">
        <f t="shared" ref="I338:I346" si="82">F338*G338*IF(ISBLANK(H338),1,H338)</f>
        <v>0</v>
      </c>
      <c r="J338" s="290">
        <f>+J337</f>
        <v>0.51697643844164809</v>
      </c>
      <c r="K338" s="239"/>
      <c r="L338" s="171">
        <f>+$R$171</f>
        <v>25.168500000000002</v>
      </c>
      <c r="M338" s="239"/>
      <c r="N338" s="227">
        <f t="shared" si="59"/>
        <v>0</v>
      </c>
      <c r="O338" s="51"/>
    </row>
    <row r="339" spans="2:15" x14ac:dyDescent="0.25">
      <c r="B339" s="79" t="s">
        <v>135</v>
      </c>
      <c r="C339" s="81" t="s">
        <v>13</v>
      </c>
      <c r="D339" s="81" t="s">
        <v>23</v>
      </c>
      <c r="E339" s="80" t="s">
        <v>51</v>
      </c>
      <c r="F339" s="169">
        <f t="shared" si="76"/>
        <v>15</v>
      </c>
      <c r="G339" s="170">
        <f t="shared" ref="G339:G340" si="83">+G338</f>
        <v>0</v>
      </c>
      <c r="H339" s="170">
        <v>0.62</v>
      </c>
      <c r="I339" s="171">
        <f t="shared" si="82"/>
        <v>0</v>
      </c>
      <c r="J339" s="290">
        <f t="shared" ref="J339:J340" si="84">+J338</f>
        <v>0.51697643844164809</v>
      </c>
      <c r="K339" s="239"/>
      <c r="L339" s="171">
        <f>+$R$171</f>
        <v>25.168500000000002</v>
      </c>
      <c r="M339" s="239"/>
      <c r="N339" s="227">
        <f t="shared" si="59"/>
        <v>0</v>
      </c>
      <c r="O339" s="51"/>
    </row>
    <row r="340" spans="2:15" x14ac:dyDescent="0.25">
      <c r="B340" s="82" t="s">
        <v>135</v>
      </c>
      <c r="C340" s="84" t="s">
        <v>13</v>
      </c>
      <c r="D340" s="84" t="s">
        <v>23</v>
      </c>
      <c r="E340" s="83" t="s">
        <v>162</v>
      </c>
      <c r="F340" s="172">
        <f t="shared" si="76"/>
        <v>15</v>
      </c>
      <c r="G340" s="173">
        <f t="shared" si="83"/>
        <v>0</v>
      </c>
      <c r="H340" s="173">
        <v>0.01</v>
      </c>
      <c r="I340" s="174">
        <f t="shared" si="82"/>
        <v>0</v>
      </c>
      <c r="J340" s="290">
        <f t="shared" si="84"/>
        <v>0.51697643844164809</v>
      </c>
      <c r="K340" s="240"/>
      <c r="L340" s="174">
        <f>+$R$171</f>
        <v>25.168500000000002</v>
      </c>
      <c r="M340" s="240"/>
      <c r="N340" s="228">
        <f t="shared" si="59"/>
        <v>0</v>
      </c>
      <c r="O340" s="51"/>
    </row>
    <row r="341" spans="2:15" x14ac:dyDescent="0.25">
      <c r="B341" s="95" t="s">
        <v>135</v>
      </c>
      <c r="C341" s="96" t="s">
        <v>13</v>
      </c>
      <c r="D341" s="96" t="s">
        <v>134</v>
      </c>
      <c r="E341" s="97"/>
      <c r="F341" s="177">
        <f t="shared" si="76"/>
        <v>15</v>
      </c>
      <c r="G341" s="309">
        <f>+I82</f>
        <v>0</v>
      </c>
      <c r="H341" s="178">
        <v>1</v>
      </c>
      <c r="I341" s="179">
        <f t="shared" si="82"/>
        <v>0</v>
      </c>
      <c r="J341" s="299">
        <f>+I119</f>
        <v>0.08</v>
      </c>
      <c r="K341" s="242"/>
      <c r="L341" s="179">
        <f>+$R$176</f>
        <v>141.86000000000001</v>
      </c>
      <c r="M341" s="242"/>
      <c r="N341" s="230">
        <f t="shared" si="59"/>
        <v>0</v>
      </c>
      <c r="O341" s="51"/>
    </row>
    <row r="342" spans="2:15" ht="15.75" thickBot="1" x14ac:dyDescent="0.3">
      <c r="B342" s="95" t="s">
        <v>135</v>
      </c>
      <c r="C342" s="96" t="s">
        <v>13</v>
      </c>
      <c r="D342" s="96" t="s">
        <v>46</v>
      </c>
      <c r="E342" s="97"/>
      <c r="F342" s="177">
        <f t="shared" si="76"/>
        <v>15</v>
      </c>
      <c r="G342" s="309">
        <f>+L82</f>
        <v>0</v>
      </c>
      <c r="H342" s="178">
        <v>1</v>
      </c>
      <c r="I342" s="179">
        <f t="shared" si="82"/>
        <v>0</v>
      </c>
      <c r="J342" s="299">
        <f>+L119</f>
        <v>0.25143270189431705</v>
      </c>
      <c r="K342" s="242"/>
      <c r="L342" s="179">
        <f>+$R$169</f>
        <v>38.576999999999998</v>
      </c>
      <c r="M342" s="242"/>
      <c r="N342" s="230">
        <f t="shared" si="59"/>
        <v>0</v>
      </c>
      <c r="O342" s="51"/>
    </row>
    <row r="343" spans="2:15" ht="15.75" thickBot="1" x14ac:dyDescent="0.3">
      <c r="B343" s="86" t="s">
        <v>135</v>
      </c>
      <c r="C343" s="88" t="s">
        <v>13</v>
      </c>
      <c r="D343" s="88" t="s">
        <v>47</v>
      </c>
      <c r="E343" s="87"/>
      <c r="F343" s="210">
        <f t="shared" si="76"/>
        <v>15</v>
      </c>
      <c r="G343" s="320">
        <f>+J82</f>
        <v>0</v>
      </c>
      <c r="H343" s="211">
        <v>1</v>
      </c>
      <c r="I343" s="212">
        <f t="shared" si="82"/>
        <v>0</v>
      </c>
      <c r="J343" s="302">
        <f>+J119</f>
        <v>0.14310925505669511</v>
      </c>
      <c r="K343" s="269" t="s">
        <v>182</v>
      </c>
      <c r="L343" s="168">
        <f>+$R$168</f>
        <v>34.200000000000003</v>
      </c>
      <c r="M343" s="238" t="s">
        <v>17</v>
      </c>
      <c r="N343" s="234">
        <f t="shared" si="59"/>
        <v>0</v>
      </c>
      <c r="O343" s="51"/>
    </row>
    <row r="344" spans="2:15" ht="15.75" thickBot="1" x14ac:dyDescent="0.3">
      <c r="B344" s="107" t="s">
        <v>123</v>
      </c>
      <c r="C344" s="108" t="s">
        <v>13</v>
      </c>
      <c r="D344" s="108" t="s">
        <v>47</v>
      </c>
      <c r="E344" s="109"/>
      <c r="F344" s="321">
        <f>+B62</f>
        <v>10</v>
      </c>
      <c r="G344" s="213">
        <v>1</v>
      </c>
      <c r="H344" s="213">
        <v>1</v>
      </c>
      <c r="I344" s="214">
        <f t="shared" si="82"/>
        <v>10</v>
      </c>
      <c r="J344" s="303">
        <f>+J122</f>
        <v>2.8264840182648405</v>
      </c>
      <c r="K344" s="269" t="s">
        <v>182</v>
      </c>
      <c r="L344" s="168">
        <f>+$R$168</f>
        <v>34.200000000000003</v>
      </c>
      <c r="M344" s="238" t="s">
        <v>17</v>
      </c>
      <c r="N344" s="235">
        <f t="shared" si="59"/>
        <v>966.65753424657555</v>
      </c>
      <c r="O344" s="51"/>
    </row>
    <row r="345" spans="2:15" ht="15.75" thickBot="1" x14ac:dyDescent="0.3">
      <c r="B345" s="107" t="s">
        <v>124</v>
      </c>
      <c r="C345" s="108" t="s">
        <v>13</v>
      </c>
      <c r="D345" s="108" t="s">
        <v>47</v>
      </c>
      <c r="E345" s="109"/>
      <c r="F345" s="321">
        <f>+B63</f>
        <v>5</v>
      </c>
      <c r="G345" s="213">
        <v>1</v>
      </c>
      <c r="H345" s="213">
        <v>1</v>
      </c>
      <c r="I345" s="214">
        <f t="shared" si="82"/>
        <v>5</v>
      </c>
      <c r="J345" s="303">
        <f>+J123</f>
        <v>2.8264840182648405</v>
      </c>
      <c r="K345" s="269" t="s">
        <v>182</v>
      </c>
      <c r="L345" s="168">
        <f>+$R$168</f>
        <v>34.200000000000003</v>
      </c>
      <c r="M345" s="238" t="s">
        <v>17</v>
      </c>
      <c r="N345" s="235">
        <f t="shared" si="59"/>
        <v>483.32876712328778</v>
      </c>
      <c r="O345" s="51"/>
    </row>
    <row r="346" spans="2:15" ht="15.75" thickBot="1" x14ac:dyDescent="0.3">
      <c r="B346" s="110" t="s">
        <v>122</v>
      </c>
      <c r="C346" s="111" t="s">
        <v>13</v>
      </c>
      <c r="D346" s="111" t="s">
        <v>47</v>
      </c>
      <c r="E346" s="112"/>
      <c r="F346" s="321">
        <f>+B64</f>
        <v>27.1</v>
      </c>
      <c r="G346" s="322">
        <f>+J85</f>
        <v>1</v>
      </c>
      <c r="H346" s="215">
        <v>1</v>
      </c>
      <c r="I346" s="216">
        <f t="shared" si="82"/>
        <v>27.1</v>
      </c>
      <c r="J346" s="304">
        <f>+J124</f>
        <v>1.914764079147641</v>
      </c>
      <c r="K346" s="269" t="s">
        <v>182</v>
      </c>
      <c r="L346" s="168">
        <f>+$R$168</f>
        <v>34.200000000000003</v>
      </c>
      <c r="M346" s="238" t="s">
        <v>17</v>
      </c>
      <c r="N346" s="236">
        <f t="shared" si="59"/>
        <v>1774.6416438356168</v>
      </c>
      <c r="O346" s="51"/>
    </row>
    <row r="347" spans="2:15" x14ac:dyDescent="0.25">
      <c r="B347" s="90" t="s">
        <v>122</v>
      </c>
      <c r="C347" s="91" t="s">
        <v>13</v>
      </c>
      <c r="D347" s="88" t="s">
        <v>29</v>
      </c>
      <c r="E347" s="113" t="s">
        <v>59</v>
      </c>
      <c r="F347" s="175">
        <f>+$F$346</f>
        <v>27.1</v>
      </c>
      <c r="G347" s="322">
        <f>+H85+C85</f>
        <v>0</v>
      </c>
      <c r="H347" s="209">
        <v>0.4</v>
      </c>
      <c r="I347" s="176">
        <f>F347*G347*IF(ISBLANK(H347),1,H347)</f>
        <v>0</v>
      </c>
      <c r="J347" s="295">
        <f>+C124</f>
        <v>3.2296918767507004</v>
      </c>
      <c r="K347" s="241"/>
      <c r="L347" s="176">
        <f>+$R$169</f>
        <v>38.576999999999998</v>
      </c>
      <c r="M347" s="241"/>
      <c r="N347" s="229">
        <f t="shared" si="59"/>
        <v>0</v>
      </c>
      <c r="O347" s="51"/>
    </row>
    <row r="348" spans="2:15" x14ac:dyDescent="0.25">
      <c r="B348" s="79" t="s">
        <v>122</v>
      </c>
      <c r="C348" s="81" t="s">
        <v>13</v>
      </c>
      <c r="D348" s="91" t="s">
        <v>29</v>
      </c>
      <c r="E348" s="99" t="s">
        <v>60</v>
      </c>
      <c r="F348" s="169">
        <f t="shared" ref="F348:F351" si="85">+$F$346</f>
        <v>27.1</v>
      </c>
      <c r="G348" s="170">
        <f>+G347</f>
        <v>0</v>
      </c>
      <c r="H348" s="170">
        <v>0.2</v>
      </c>
      <c r="I348" s="171">
        <f>F348*G348*IF(ISBLANK(H348),1,H348)</f>
        <v>0</v>
      </c>
      <c r="J348" s="290">
        <f>+J347</f>
        <v>3.2296918767507004</v>
      </c>
      <c r="K348" s="239"/>
      <c r="L348" s="171">
        <f t="shared" ref="L348:L350" si="86">+$R$169</f>
        <v>38.576999999999998</v>
      </c>
      <c r="M348" s="239"/>
      <c r="N348" s="227">
        <f t="shared" si="59"/>
        <v>0</v>
      </c>
      <c r="O348" s="51"/>
    </row>
    <row r="349" spans="2:15" x14ac:dyDescent="0.25">
      <c r="B349" s="79" t="s">
        <v>122</v>
      </c>
      <c r="C349" s="81" t="s">
        <v>13</v>
      </c>
      <c r="D349" s="81" t="s">
        <v>29</v>
      </c>
      <c r="E349" s="99" t="s">
        <v>61</v>
      </c>
      <c r="F349" s="169">
        <f t="shared" si="85"/>
        <v>27.1</v>
      </c>
      <c r="G349" s="170">
        <f t="shared" ref="G349:G350" si="87">+G348</f>
        <v>0</v>
      </c>
      <c r="H349" s="170">
        <v>0.2</v>
      </c>
      <c r="I349" s="171">
        <f>F349*G349*IF(ISBLANK(H349),1,H349)</f>
        <v>0</v>
      </c>
      <c r="J349" s="290">
        <f t="shared" ref="J349:J350" si="88">+J348</f>
        <v>3.2296918767507004</v>
      </c>
      <c r="K349" s="239"/>
      <c r="L349" s="171">
        <f t="shared" si="86"/>
        <v>38.576999999999998</v>
      </c>
      <c r="M349" s="239"/>
      <c r="N349" s="227">
        <f t="shared" si="59"/>
        <v>0</v>
      </c>
      <c r="O349" s="51"/>
    </row>
    <row r="350" spans="2:15" x14ac:dyDescent="0.25">
      <c r="B350" s="82" t="s">
        <v>122</v>
      </c>
      <c r="C350" s="84" t="s">
        <v>13</v>
      </c>
      <c r="D350" s="84" t="s">
        <v>29</v>
      </c>
      <c r="E350" s="85" t="s">
        <v>62</v>
      </c>
      <c r="F350" s="172">
        <f t="shared" si="85"/>
        <v>27.1</v>
      </c>
      <c r="G350" s="173">
        <f t="shared" si="87"/>
        <v>0</v>
      </c>
      <c r="H350" s="173">
        <v>0.2</v>
      </c>
      <c r="I350" s="174">
        <f>F350*G350*IF(ISBLANK(H350),1,H350)</f>
        <v>0</v>
      </c>
      <c r="J350" s="290">
        <f t="shared" si="88"/>
        <v>3.2296918767507004</v>
      </c>
      <c r="K350" s="240"/>
      <c r="L350" s="174">
        <f t="shared" si="86"/>
        <v>38.576999999999998</v>
      </c>
      <c r="M350" s="240"/>
      <c r="N350" s="228">
        <f t="shared" si="59"/>
        <v>0</v>
      </c>
      <c r="O350" s="51"/>
    </row>
    <row r="351" spans="2:15" ht="15.75" thickBot="1" x14ac:dyDescent="0.3">
      <c r="B351" s="72" t="s">
        <v>122</v>
      </c>
      <c r="C351" s="100" t="s">
        <v>13</v>
      </c>
      <c r="D351" s="100" t="s">
        <v>134</v>
      </c>
      <c r="E351" s="98"/>
      <c r="F351" s="180">
        <f t="shared" si="85"/>
        <v>27.1</v>
      </c>
      <c r="G351" s="310">
        <f>+I85</f>
        <v>0</v>
      </c>
      <c r="H351" s="181">
        <v>1</v>
      </c>
      <c r="I351" s="182">
        <f t="shared" ref="I351" si="89">F351*G351*IF(ISBLANK(H351),1,H351)</f>
        <v>0</v>
      </c>
      <c r="J351" s="297">
        <f>+I124</f>
        <v>0.29761904761904767</v>
      </c>
      <c r="K351" s="243"/>
      <c r="L351" s="182">
        <f>+R176</f>
        <v>141.86000000000001</v>
      </c>
      <c r="M351" s="243"/>
      <c r="N351" s="231">
        <f t="shared" si="59"/>
        <v>0</v>
      </c>
      <c r="O351" s="51"/>
    </row>
    <row r="352" spans="2:15" ht="30" x14ac:dyDescent="0.25">
      <c r="B352" s="76" t="s">
        <v>144</v>
      </c>
      <c r="C352" s="78" t="s">
        <v>13</v>
      </c>
      <c r="D352" s="78" t="s">
        <v>63</v>
      </c>
      <c r="E352" s="120" t="s">
        <v>64</v>
      </c>
      <c r="F352" s="323">
        <f>+B65</f>
        <v>0</v>
      </c>
      <c r="G352" s="217">
        <v>1</v>
      </c>
      <c r="H352" s="218">
        <v>1</v>
      </c>
      <c r="I352" s="168">
        <f t="shared" si="62"/>
        <v>0</v>
      </c>
      <c r="J352" s="289">
        <f>+C125</f>
        <v>1.2</v>
      </c>
      <c r="K352" s="238"/>
      <c r="L352" s="168">
        <f>+$R$169</f>
        <v>38.576999999999998</v>
      </c>
      <c r="M352" s="238"/>
      <c r="N352" s="226">
        <f t="shared" si="59"/>
        <v>0</v>
      </c>
      <c r="O352" s="51"/>
    </row>
    <row r="353" spans="2:15" x14ac:dyDescent="0.25">
      <c r="B353" s="79" t="s">
        <v>144</v>
      </c>
      <c r="C353" s="81" t="s">
        <v>13</v>
      </c>
      <c r="D353" s="81" t="s">
        <v>63</v>
      </c>
      <c r="E353" s="116" t="s">
        <v>65</v>
      </c>
      <c r="F353" s="169">
        <f>+$F$352</f>
        <v>0</v>
      </c>
      <c r="G353" s="170">
        <f>+G352</f>
        <v>1</v>
      </c>
      <c r="H353" s="170">
        <f>+H352</f>
        <v>1</v>
      </c>
      <c r="I353" s="171">
        <f t="shared" si="62"/>
        <v>0</v>
      </c>
      <c r="J353" s="290">
        <f>+J352</f>
        <v>1.2</v>
      </c>
      <c r="K353" s="239"/>
      <c r="L353" s="171">
        <f t="shared" ref="L353:L360" si="90">+$R$169</f>
        <v>38.576999999999998</v>
      </c>
      <c r="M353" s="239"/>
      <c r="N353" s="227">
        <f t="shared" si="59"/>
        <v>0</v>
      </c>
      <c r="O353" s="51"/>
    </row>
    <row r="354" spans="2:15" x14ac:dyDescent="0.25">
      <c r="B354" s="79" t="s">
        <v>144</v>
      </c>
      <c r="C354" s="81" t="s">
        <v>13</v>
      </c>
      <c r="D354" s="81" t="s">
        <v>63</v>
      </c>
      <c r="E354" s="116" t="s">
        <v>66</v>
      </c>
      <c r="F354" s="169">
        <f t="shared" ref="F354:F359" si="91">+$F$352</f>
        <v>0</v>
      </c>
      <c r="G354" s="170">
        <f t="shared" ref="G354:H360" si="92">+G353</f>
        <v>1</v>
      </c>
      <c r="H354" s="170">
        <f t="shared" si="92"/>
        <v>1</v>
      </c>
      <c r="I354" s="171">
        <f t="shared" si="62"/>
        <v>0</v>
      </c>
      <c r="J354" s="290">
        <f t="shared" ref="J354:J360" si="93">+J353</f>
        <v>1.2</v>
      </c>
      <c r="K354" s="239"/>
      <c r="L354" s="171">
        <f t="shared" si="90"/>
        <v>38.576999999999998</v>
      </c>
      <c r="M354" s="239"/>
      <c r="N354" s="227">
        <f t="shared" si="59"/>
        <v>0</v>
      </c>
      <c r="O354" s="51"/>
    </row>
    <row r="355" spans="2:15" x14ac:dyDescent="0.25">
      <c r="B355" s="79" t="s">
        <v>144</v>
      </c>
      <c r="C355" s="81" t="s">
        <v>13</v>
      </c>
      <c r="D355" s="81" t="s">
        <v>63</v>
      </c>
      <c r="E355" s="117" t="s">
        <v>67</v>
      </c>
      <c r="F355" s="169">
        <f t="shared" si="91"/>
        <v>0</v>
      </c>
      <c r="G355" s="170">
        <f t="shared" si="92"/>
        <v>1</v>
      </c>
      <c r="H355" s="170">
        <f t="shared" si="92"/>
        <v>1</v>
      </c>
      <c r="I355" s="171">
        <f t="shared" si="62"/>
        <v>0</v>
      </c>
      <c r="J355" s="290">
        <f t="shared" si="93"/>
        <v>1.2</v>
      </c>
      <c r="K355" s="239"/>
      <c r="L355" s="171">
        <f t="shared" si="90"/>
        <v>38.576999999999998</v>
      </c>
      <c r="M355" s="239"/>
      <c r="N355" s="227">
        <f t="shared" si="59"/>
        <v>0</v>
      </c>
      <c r="O355" s="51"/>
    </row>
    <row r="356" spans="2:15" x14ac:dyDescent="0.25">
      <c r="B356" s="79" t="s">
        <v>144</v>
      </c>
      <c r="C356" s="81" t="s">
        <v>13</v>
      </c>
      <c r="D356" s="81" t="s">
        <v>63</v>
      </c>
      <c r="E356" s="116" t="s">
        <v>68</v>
      </c>
      <c r="F356" s="169">
        <f t="shared" si="91"/>
        <v>0</v>
      </c>
      <c r="G356" s="170">
        <f t="shared" si="92"/>
        <v>1</v>
      </c>
      <c r="H356" s="170">
        <f t="shared" si="92"/>
        <v>1</v>
      </c>
      <c r="I356" s="171">
        <f t="shared" si="62"/>
        <v>0</v>
      </c>
      <c r="J356" s="290">
        <f t="shared" si="93"/>
        <v>1.2</v>
      </c>
      <c r="K356" s="239"/>
      <c r="L356" s="171">
        <f t="shared" si="90"/>
        <v>38.576999999999998</v>
      </c>
      <c r="M356" s="239"/>
      <c r="N356" s="227">
        <f t="shared" si="59"/>
        <v>0</v>
      </c>
      <c r="O356" s="51"/>
    </row>
    <row r="357" spans="2:15" x14ac:dyDescent="0.25">
      <c r="B357" s="79" t="s">
        <v>144</v>
      </c>
      <c r="C357" s="81" t="s">
        <v>13</v>
      </c>
      <c r="D357" s="81" t="s">
        <v>63</v>
      </c>
      <c r="E357" s="116" t="s">
        <v>69</v>
      </c>
      <c r="F357" s="169">
        <f t="shared" si="91"/>
        <v>0</v>
      </c>
      <c r="G357" s="170">
        <f t="shared" si="92"/>
        <v>1</v>
      </c>
      <c r="H357" s="170">
        <f t="shared" si="92"/>
        <v>1</v>
      </c>
      <c r="I357" s="171">
        <f t="shared" si="62"/>
        <v>0</v>
      </c>
      <c r="J357" s="290">
        <f t="shared" si="93"/>
        <v>1.2</v>
      </c>
      <c r="K357" s="239"/>
      <c r="L357" s="171">
        <f t="shared" si="90"/>
        <v>38.576999999999998</v>
      </c>
      <c r="M357" s="239"/>
      <c r="N357" s="227">
        <f t="shared" si="59"/>
        <v>0</v>
      </c>
      <c r="O357" s="51"/>
    </row>
    <row r="358" spans="2:15" x14ac:dyDescent="0.25">
      <c r="B358" s="79" t="s">
        <v>144</v>
      </c>
      <c r="C358" s="81" t="s">
        <v>13</v>
      </c>
      <c r="D358" s="81" t="s">
        <v>63</v>
      </c>
      <c r="E358" s="116" t="s">
        <v>70</v>
      </c>
      <c r="F358" s="169">
        <f t="shared" si="91"/>
        <v>0</v>
      </c>
      <c r="G358" s="170">
        <f t="shared" si="92"/>
        <v>1</v>
      </c>
      <c r="H358" s="170">
        <f t="shared" si="92"/>
        <v>1</v>
      </c>
      <c r="I358" s="171">
        <f t="shared" si="62"/>
        <v>0</v>
      </c>
      <c r="J358" s="290">
        <f t="shared" si="93"/>
        <v>1.2</v>
      </c>
      <c r="K358" s="239"/>
      <c r="L358" s="171">
        <f t="shared" si="90"/>
        <v>38.576999999999998</v>
      </c>
      <c r="M358" s="239"/>
      <c r="N358" s="227">
        <f t="shared" si="59"/>
        <v>0</v>
      </c>
      <c r="O358" s="51"/>
    </row>
    <row r="359" spans="2:15" x14ac:dyDescent="0.25">
      <c r="B359" s="79" t="s">
        <v>144</v>
      </c>
      <c r="C359" s="81" t="s">
        <v>13</v>
      </c>
      <c r="D359" s="81" t="s">
        <v>63</v>
      </c>
      <c r="E359" s="116" t="s">
        <v>71</v>
      </c>
      <c r="F359" s="169">
        <f t="shared" si="91"/>
        <v>0</v>
      </c>
      <c r="G359" s="170">
        <f t="shared" si="92"/>
        <v>1</v>
      </c>
      <c r="H359" s="170">
        <f t="shared" si="92"/>
        <v>1</v>
      </c>
      <c r="I359" s="171">
        <f t="shared" si="62"/>
        <v>0</v>
      </c>
      <c r="J359" s="290">
        <f t="shared" si="93"/>
        <v>1.2</v>
      </c>
      <c r="K359" s="239"/>
      <c r="L359" s="171">
        <f t="shared" si="90"/>
        <v>38.576999999999998</v>
      </c>
      <c r="M359" s="239"/>
      <c r="N359" s="227">
        <f t="shared" si="59"/>
        <v>0</v>
      </c>
      <c r="O359" s="51"/>
    </row>
    <row r="360" spans="2:15" ht="15.75" thickBot="1" x14ac:dyDescent="0.3">
      <c r="B360" s="114" t="s">
        <v>144</v>
      </c>
      <c r="C360" s="115" t="s">
        <v>13</v>
      </c>
      <c r="D360" s="115" t="s">
        <v>63</v>
      </c>
      <c r="E360" s="118" t="s">
        <v>72</v>
      </c>
      <c r="F360" s="219">
        <f>+$F$352</f>
        <v>0</v>
      </c>
      <c r="G360" s="220">
        <f t="shared" si="92"/>
        <v>1</v>
      </c>
      <c r="H360" s="220">
        <f t="shared" si="92"/>
        <v>1</v>
      </c>
      <c r="I360" s="221">
        <f t="shared" si="62"/>
        <v>0</v>
      </c>
      <c r="J360" s="290">
        <f t="shared" si="93"/>
        <v>1.2</v>
      </c>
      <c r="K360" s="246"/>
      <c r="L360" s="221">
        <f t="shared" si="90"/>
        <v>38.576999999999998</v>
      </c>
      <c r="M360" s="246"/>
      <c r="N360" s="237">
        <f t="shared" ref="N360" si="94">I360*J360*L360</f>
        <v>0</v>
      </c>
      <c r="O360" s="51"/>
    </row>
    <row r="362" spans="2:15" s="55" customFormat="1" x14ac:dyDescent="0.25">
      <c r="B362" s="428"/>
      <c r="C362" s="428"/>
      <c r="F362" s="273"/>
      <c r="G362" s="273"/>
      <c r="H362" s="273"/>
      <c r="I362" s="273"/>
      <c r="J362" s="273"/>
      <c r="K362" s="274"/>
      <c r="L362" s="273"/>
      <c r="M362" s="274"/>
      <c r="N362" s="273"/>
      <c r="O362" s="273"/>
    </row>
    <row r="363" spans="2:15" s="55" customFormat="1" x14ac:dyDescent="0.25">
      <c r="B363" s="423"/>
      <c r="C363" s="423"/>
      <c r="K363" s="248"/>
      <c r="M363" s="248"/>
    </row>
    <row r="369" spans="1:3" x14ac:dyDescent="0.25">
      <c r="A369" s="28"/>
      <c r="B369" s="28"/>
      <c r="C369" s="28"/>
    </row>
  </sheetData>
  <sheetProtection algorithmName="SHA-512" hashValue="Ce2tDYsRmszV+Y7XA1cle43AC083xWNDqRSMrk+sb14LzPHhRj1dYIsyhyOIaKGlSgZ+KJz2X1xEpMXPhDDrow==" saltValue="kcpcet+n7pD24XHpNR0bSA==" spinCount="100000" sheet="1" objects="1" scenarios="1"/>
  <dataConsolidate/>
  <mergeCells count="47">
    <mergeCell ref="A2:B2"/>
    <mergeCell ref="G53:H55"/>
    <mergeCell ref="P76:Q78"/>
    <mergeCell ref="S134:S135"/>
    <mergeCell ref="F20:G20"/>
    <mergeCell ref="F21:G21"/>
    <mergeCell ref="F22:G22"/>
    <mergeCell ref="F27:G27"/>
    <mergeCell ref="F15:G15"/>
    <mergeCell ref="F16:G16"/>
    <mergeCell ref="F17:G17"/>
    <mergeCell ref="F18:G18"/>
    <mergeCell ref="F19:G19"/>
    <mergeCell ref="F10:G10"/>
    <mergeCell ref="F11:G11"/>
    <mergeCell ref="F12:G12"/>
    <mergeCell ref="F13:G13"/>
    <mergeCell ref="F14:G14"/>
    <mergeCell ref="B363:C363"/>
    <mergeCell ref="G65:H65"/>
    <mergeCell ref="G66:H66"/>
    <mergeCell ref="G67:H67"/>
    <mergeCell ref="G69:H69"/>
    <mergeCell ref="G70:H70"/>
    <mergeCell ref="G71:H71"/>
    <mergeCell ref="G72:H72"/>
    <mergeCell ref="A154:B154"/>
    <mergeCell ref="G56:H56"/>
    <mergeCell ref="G57:H57"/>
    <mergeCell ref="G68:H68"/>
    <mergeCell ref="B362:C362"/>
    <mergeCell ref="A6:B6"/>
    <mergeCell ref="A30:B30"/>
    <mergeCell ref="J163:N163"/>
    <mergeCell ref="B134:H134"/>
    <mergeCell ref="I134:O134"/>
    <mergeCell ref="E34:E36"/>
    <mergeCell ref="B94:H94"/>
    <mergeCell ref="B103:H103"/>
    <mergeCell ref="G58:H58"/>
    <mergeCell ref="G59:H59"/>
    <mergeCell ref="G60:H60"/>
    <mergeCell ref="G61:H61"/>
    <mergeCell ref="G62:H62"/>
    <mergeCell ref="G63:H63"/>
    <mergeCell ref="G64:H64"/>
    <mergeCell ref="F28:G28"/>
  </mergeCells>
  <conditionalFormatting sqref="D12:D22">
    <cfRule type="cellIs" dxfId="52" priority="28" operator="lessThan">
      <formula>0</formula>
    </cfRule>
  </conditionalFormatting>
  <conditionalFormatting sqref="C28:D28">
    <cfRule type="cellIs" dxfId="51" priority="27" operator="lessThan">
      <formula>0</formula>
    </cfRule>
  </conditionalFormatting>
  <conditionalFormatting sqref="B56:B65">
    <cfRule type="cellIs" dxfId="50" priority="26" operator="lessThan">
      <formula>0</formula>
    </cfRule>
  </conditionalFormatting>
  <conditionalFormatting sqref="B69:B72">
    <cfRule type="cellIs" dxfId="49" priority="25" operator="lessThan">
      <formula>0</formula>
    </cfRule>
  </conditionalFormatting>
  <conditionalFormatting sqref="B116:L125">
    <cfRule type="cellIs" dxfId="48" priority="21" operator="lessThan">
      <formula>0</formula>
    </cfRule>
  </conditionalFormatting>
  <conditionalFormatting sqref="B128:L132">
    <cfRule type="cellIs" dxfId="47" priority="20" operator="lessThan">
      <formula>0</formula>
    </cfRule>
  </conditionalFormatting>
  <conditionalFormatting sqref="B117">
    <cfRule type="cellIs" dxfId="46" priority="22" operator="lessThan">
      <formula>0</formula>
    </cfRule>
  </conditionalFormatting>
  <conditionalFormatting sqref="B79:M85">
    <cfRule type="cellIs" dxfId="45" priority="19" operator="lessThan">
      <formula>0</formula>
    </cfRule>
  </conditionalFormatting>
  <conditionalFormatting sqref="B89:L92">
    <cfRule type="cellIs" dxfId="44" priority="18" operator="lessThan">
      <formula>0</formula>
    </cfRule>
  </conditionalFormatting>
  <conditionalFormatting sqref="M79:M85">
    <cfRule type="cellIs" dxfId="43" priority="17" operator="notEqual">
      <formula>1</formula>
    </cfRule>
  </conditionalFormatting>
  <conditionalFormatting sqref="M89:M92">
    <cfRule type="cellIs" dxfId="42" priority="16" operator="notEqual">
      <formula>1</formula>
    </cfRule>
  </conditionalFormatting>
  <conditionalFormatting sqref="I96:I101">
    <cfRule type="cellIs" priority="15" operator="notEqual">
      <formula>1</formula>
    </cfRule>
  </conditionalFormatting>
  <conditionalFormatting sqref="I106:I108">
    <cfRule type="cellIs" dxfId="41" priority="14" operator="notEqual">
      <formula>1</formula>
    </cfRule>
  </conditionalFormatting>
  <conditionalFormatting sqref="B96:H100">
    <cfRule type="cellIs" dxfId="40" priority="13" operator="lessThan">
      <formula>0</formula>
    </cfRule>
  </conditionalFormatting>
  <conditionalFormatting sqref="I96">
    <cfRule type="cellIs" dxfId="39" priority="12" operator="notEqual">
      <formula>1</formula>
    </cfRule>
  </conditionalFormatting>
  <conditionalFormatting sqref="I100:I101">
    <cfRule type="cellIs" priority="11" operator="notEqual">
      <formula>1</formula>
    </cfRule>
  </conditionalFormatting>
  <conditionalFormatting sqref="B106:H108">
    <cfRule type="cellIs" dxfId="38" priority="10" operator="lessThan">
      <formula>0</formula>
    </cfRule>
  </conditionalFormatting>
  <conditionalFormatting sqref="J96:P101">
    <cfRule type="cellIs" dxfId="37" priority="9" operator="lessThan">
      <formula>0</formula>
    </cfRule>
  </conditionalFormatting>
  <conditionalFormatting sqref="J106:P109">
    <cfRule type="cellIs" dxfId="36" priority="8" operator="lessThan">
      <formula>0</formula>
    </cfRule>
  </conditionalFormatting>
  <conditionalFormatting sqref="Q96:Q99">
    <cfRule type="cellIs" dxfId="35" priority="7" operator="notEqual">
      <formula>1</formula>
    </cfRule>
  </conditionalFormatting>
  <conditionalFormatting sqref="Q101">
    <cfRule type="cellIs" dxfId="34" priority="6" operator="notEqual">
      <formula>1</formula>
    </cfRule>
  </conditionalFormatting>
  <conditionalFormatting sqref="Q106:Q109">
    <cfRule type="cellIs" priority="5" operator="notEqual">
      <formula>1</formula>
    </cfRule>
  </conditionalFormatting>
  <conditionalFormatting sqref="B136:O141">
    <cfRule type="cellIs" dxfId="33" priority="4" operator="lessThan">
      <formula>0</formula>
    </cfRule>
  </conditionalFormatting>
  <conditionalFormatting sqref="B88:M88">
    <cfRule type="cellIs" dxfId="32" priority="3" operator="lessThan">
      <formula>0</formula>
    </cfRule>
  </conditionalFormatting>
  <conditionalFormatting sqref="B105:M105 O105:Q105">
    <cfRule type="cellIs" dxfId="31" priority="2" operator="lessThan">
      <formula>0</formula>
    </cfRule>
  </conditionalFormatting>
  <conditionalFormatting sqref="N105">
    <cfRule type="cellIs" dxfId="30" priority="1" operator="less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0000000}">
          <x14:formula1>
            <xm:f>'W:\Mobility\SMP%202.0\WS2%20-%20Indicators\Phase%202%20-%20Practical%20review%20SMP%20Indicator\Spreadsheet%20corrections\[SMP_indicators%20calculator%20v1.3-CorrAirPol.xlsx]Default Values'!#REF!</xm:f>
          </x14:formula1>
          <xm:sqref>D297:D304 D216:D220</xm:sqref>
        </x14:dataValidation>
        <x14:dataValidation type="list" allowBlank="1" showInputMessage="1" showErrorMessage="1" xr:uid="{00000000-0002-0000-0100-000001000000}">
          <x14:formula1>
            <xm:f>'W:\Mobility\SMP%202.0\WS2%20-%20Indicators\Phase%202%20-%20Practical%20review%20SMP%20Indicator\Spreadsheet%20corrections\[SMP_indicators%20calculator%20v1.3-CorrAirPol.xlsx]Default Values'!#REF!</xm:f>
          </x14:formula1>
          <xm:sqref>D181:D188 D236 D315:D322 D256 D276 D343 D307 D325 D333:D340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AN369"/>
  <sheetViews>
    <sheetView zoomScaleNormal="100" workbookViewId="0">
      <selection activeCell="A2" sqref="A2:B2"/>
    </sheetView>
  </sheetViews>
  <sheetFormatPr baseColWidth="10" defaultColWidth="9.140625" defaultRowHeight="15" x14ac:dyDescent="0.25"/>
  <cols>
    <col min="1" max="1" width="34.42578125" style="50" customWidth="1"/>
    <col min="2" max="2" width="25.7109375" style="50" customWidth="1"/>
    <col min="3" max="3" width="25.42578125" style="50" customWidth="1"/>
    <col min="4" max="4" width="22.42578125" style="50" customWidth="1"/>
    <col min="5" max="5" width="31.85546875" style="50" customWidth="1"/>
    <col min="6" max="7" width="25.7109375" style="50" customWidth="1"/>
    <col min="8" max="8" width="14.140625" style="50" customWidth="1"/>
    <col min="9" max="9" width="16.85546875" style="50" customWidth="1"/>
    <col min="10" max="10" width="16.42578125" style="50" customWidth="1"/>
    <col min="11" max="11" width="17.140625" style="135" customWidth="1"/>
    <col min="12" max="12" width="16" style="50" customWidth="1"/>
    <col min="13" max="13" width="16.85546875" style="135" customWidth="1"/>
    <col min="14" max="14" width="15.28515625" style="50" customWidth="1"/>
    <col min="15" max="15" width="9.28515625" style="50" bestFit="1" customWidth="1"/>
    <col min="16" max="16" width="19.28515625" style="50" customWidth="1"/>
    <col min="17" max="17" width="16.5703125" style="50" customWidth="1"/>
    <col min="18" max="18" width="14.5703125" style="50" customWidth="1"/>
    <col min="19" max="19" width="30.85546875" style="50" customWidth="1"/>
    <col min="20" max="20" width="9.140625" style="50"/>
    <col min="21" max="21" width="11" style="50" customWidth="1"/>
    <col min="22" max="29" width="9.140625" style="50"/>
    <col min="30" max="30" width="16.28515625" style="50" customWidth="1"/>
    <col min="31" max="31" width="16" style="50" customWidth="1"/>
    <col min="32" max="34" width="9.140625" style="50"/>
    <col min="35" max="35" width="10.7109375" style="50" customWidth="1"/>
    <col min="36" max="36" width="16.5703125" style="50" customWidth="1"/>
    <col min="37" max="37" width="11.85546875" style="50" customWidth="1"/>
    <col min="38" max="16384" width="9.140625" style="50"/>
  </cols>
  <sheetData>
    <row r="1" spans="1:15" ht="15.75" thickBot="1" x14ac:dyDescent="0.3">
      <c r="K1" s="263"/>
    </row>
    <row r="2" spans="1:15" ht="24" thickBot="1" x14ac:dyDescent="0.4">
      <c r="A2" s="429" t="s">
        <v>116</v>
      </c>
      <c r="B2" s="430"/>
      <c r="C2" s="42" t="s">
        <v>219</v>
      </c>
      <c r="G2" s="9"/>
      <c r="H2" s="11"/>
    </row>
    <row r="3" spans="1:15" ht="16.5" thickBot="1" x14ac:dyDescent="0.3">
      <c r="A3" s="276" t="s">
        <v>117</v>
      </c>
      <c r="B3" s="277" t="str">
        <f>+B157</f>
        <v>not enough data</v>
      </c>
      <c r="C3" s="28"/>
      <c r="D3" s="280" t="s">
        <v>140</v>
      </c>
      <c r="E3" s="280" t="s">
        <v>141</v>
      </c>
      <c r="F3" s="135"/>
    </row>
    <row r="4" spans="1:15" ht="16.5" thickBot="1" x14ac:dyDescent="0.3">
      <c r="A4" s="278" t="s">
        <v>3</v>
      </c>
      <c r="B4" s="279" t="str">
        <f>IF(B3="not enough data","not calculated",IF(B3&gt;D4,0,IF(B3&lt;E4,10,(B3-D4)/(E4-D4)*10)))</f>
        <v>not calculated</v>
      </c>
      <c r="C4" s="28"/>
      <c r="D4" s="280">
        <v>3.5</v>
      </c>
      <c r="E4" s="280">
        <v>0.5</v>
      </c>
    </row>
    <row r="5" spans="1:15" x14ac:dyDescent="0.25">
      <c r="G5" s="51"/>
      <c r="H5" s="53"/>
      <c r="I5" s="51"/>
      <c r="J5" s="52"/>
      <c r="K5" s="247"/>
      <c r="L5" s="52"/>
      <c r="M5" s="247"/>
      <c r="N5" s="54"/>
      <c r="O5" s="51"/>
    </row>
    <row r="6" spans="1:15" x14ac:dyDescent="0.25">
      <c r="A6" s="403" t="s">
        <v>119</v>
      </c>
      <c r="B6" s="403"/>
      <c r="G6" s="51"/>
      <c r="H6" s="53"/>
      <c r="I6" s="51"/>
      <c r="J6" s="52"/>
      <c r="K6" s="247"/>
      <c r="L6" s="52"/>
      <c r="M6" s="247"/>
      <c r="N6" s="54"/>
      <c r="O6" s="51"/>
    </row>
    <row r="7" spans="1:15" x14ac:dyDescent="0.25">
      <c r="A7" s="50" t="s">
        <v>223</v>
      </c>
      <c r="G7" s="51"/>
      <c r="H7" s="53"/>
      <c r="I7" s="51"/>
      <c r="J7" s="52"/>
      <c r="K7" s="247"/>
      <c r="L7" s="52"/>
      <c r="M7" s="247"/>
      <c r="N7" s="54"/>
      <c r="O7" s="51"/>
    </row>
    <row r="8" spans="1:15" x14ac:dyDescent="0.25">
      <c r="A8" s="272" t="s">
        <v>224</v>
      </c>
      <c r="G8" s="51"/>
      <c r="H8" s="53"/>
      <c r="I8" s="51"/>
      <c r="J8" s="52"/>
      <c r="K8" s="247"/>
      <c r="L8" s="52"/>
      <c r="M8" s="247"/>
      <c r="N8" s="54"/>
      <c r="O8" s="51"/>
    </row>
    <row r="9" spans="1:15" ht="15.75" customHeight="1" thickBot="1" x14ac:dyDescent="0.3">
      <c r="G9" s="51"/>
      <c r="H9" s="53"/>
      <c r="I9" s="51"/>
      <c r="J9" s="52"/>
      <c r="K9" s="247"/>
      <c r="L9" s="52"/>
      <c r="M9" s="247"/>
      <c r="N9" s="54"/>
      <c r="O9" s="51"/>
    </row>
    <row r="10" spans="1:15" ht="32.25" customHeight="1" thickBot="1" x14ac:dyDescent="0.3">
      <c r="A10" s="56" t="s">
        <v>88</v>
      </c>
      <c r="C10" s="43" t="s">
        <v>87</v>
      </c>
      <c r="D10" s="44" t="s">
        <v>121</v>
      </c>
      <c r="F10" s="441" t="s">
        <v>218</v>
      </c>
      <c r="G10" s="442"/>
      <c r="H10" s="53"/>
      <c r="I10" s="51"/>
      <c r="J10" s="52"/>
      <c r="K10" s="247"/>
      <c r="L10" s="52"/>
      <c r="M10" s="247"/>
      <c r="N10" s="54"/>
      <c r="O10" s="51"/>
    </row>
    <row r="11" spans="1:15" ht="15.75" thickBot="1" x14ac:dyDescent="0.3">
      <c r="B11" s="34" t="s">
        <v>6</v>
      </c>
      <c r="C11" s="282" t="s">
        <v>86</v>
      </c>
      <c r="D11" s="281"/>
      <c r="F11" s="447"/>
      <c r="G11" s="448"/>
      <c r="H11" s="53"/>
      <c r="I11" s="51"/>
      <c r="J11" s="52"/>
      <c r="K11" s="247"/>
      <c r="L11" s="52"/>
      <c r="M11" s="247"/>
      <c r="N11" s="54"/>
      <c r="O11" s="51"/>
    </row>
    <row r="12" spans="1:15" x14ac:dyDescent="0.25">
      <c r="B12" s="47" t="s">
        <v>14</v>
      </c>
      <c r="C12" s="283">
        <v>34.200000000000003</v>
      </c>
      <c r="D12" s="381">
        <f>C12</f>
        <v>34.200000000000003</v>
      </c>
      <c r="F12" s="449"/>
      <c r="G12" s="450"/>
      <c r="H12" s="53"/>
      <c r="I12" s="51"/>
      <c r="J12" s="52"/>
      <c r="K12" s="247"/>
      <c r="L12" s="52"/>
      <c r="M12" s="247"/>
      <c r="N12" s="54"/>
      <c r="O12" s="51"/>
    </row>
    <row r="13" spans="1:15" x14ac:dyDescent="0.25">
      <c r="B13" s="45" t="s">
        <v>19</v>
      </c>
      <c r="C13" s="31">
        <v>38.576999999999998</v>
      </c>
      <c r="D13" s="382">
        <f t="shared" ref="D13:D22" si="0">C13</f>
        <v>38.576999999999998</v>
      </c>
      <c r="F13" s="449" t="s">
        <v>213</v>
      </c>
      <c r="G13" s="450"/>
      <c r="H13" s="53"/>
      <c r="I13" s="51"/>
      <c r="J13" s="52"/>
      <c r="K13" s="247"/>
      <c r="L13" s="52"/>
      <c r="M13" s="247"/>
      <c r="N13" s="54"/>
      <c r="O13" s="51"/>
    </row>
    <row r="14" spans="1:15" x14ac:dyDescent="0.25">
      <c r="B14" s="45" t="s">
        <v>21</v>
      </c>
      <c r="C14" s="31">
        <v>53.6</v>
      </c>
      <c r="D14" s="382">
        <f t="shared" si="0"/>
        <v>53.6</v>
      </c>
      <c r="E14" s="50" t="s">
        <v>198</v>
      </c>
      <c r="F14" s="449"/>
      <c r="G14" s="450"/>
      <c r="H14" s="53"/>
      <c r="I14" s="51"/>
      <c r="J14" s="52"/>
      <c r="K14" s="247"/>
      <c r="L14" s="52"/>
      <c r="M14" s="247"/>
      <c r="N14" s="54"/>
      <c r="O14" s="51"/>
    </row>
    <row r="15" spans="1:15" x14ac:dyDescent="0.25">
      <c r="B15" s="45" t="s">
        <v>23</v>
      </c>
      <c r="C15" s="31">
        <v>25.168500000000002</v>
      </c>
      <c r="D15" s="382">
        <f t="shared" si="0"/>
        <v>25.168500000000002</v>
      </c>
      <c r="E15" s="55"/>
      <c r="F15" s="449"/>
      <c r="G15" s="450"/>
      <c r="H15" s="53"/>
      <c r="I15" s="51"/>
      <c r="J15" s="52"/>
      <c r="K15" s="247"/>
      <c r="L15" s="52"/>
      <c r="M15" s="247"/>
      <c r="N15" s="54"/>
      <c r="O15" s="51"/>
    </row>
    <row r="16" spans="1:15" x14ac:dyDescent="0.25">
      <c r="B16" s="45" t="s">
        <v>25</v>
      </c>
      <c r="C16" s="31">
        <v>43.058999999999997</v>
      </c>
      <c r="D16" s="382">
        <f t="shared" si="0"/>
        <v>43.058999999999997</v>
      </c>
      <c r="E16" s="55"/>
      <c r="F16" s="449"/>
      <c r="G16" s="450"/>
      <c r="H16" s="53"/>
      <c r="I16" s="51"/>
      <c r="J16" s="52"/>
      <c r="K16" s="247"/>
      <c r="L16" s="52"/>
      <c r="M16" s="247"/>
      <c r="N16" s="54"/>
      <c r="O16" s="51"/>
    </row>
    <row r="17" spans="1:15" x14ac:dyDescent="0.25">
      <c r="B17" s="45" t="s">
        <v>27</v>
      </c>
      <c r="C17" s="31">
        <v>23.67</v>
      </c>
      <c r="D17" s="382">
        <f t="shared" si="0"/>
        <v>23.67</v>
      </c>
      <c r="E17" s="55"/>
      <c r="F17" s="449"/>
      <c r="G17" s="450"/>
      <c r="H17" s="53"/>
      <c r="I17" s="51"/>
      <c r="J17" s="52"/>
      <c r="K17" s="247"/>
      <c r="L17" s="52"/>
      <c r="M17" s="247"/>
      <c r="N17" s="54"/>
      <c r="O17" s="51"/>
    </row>
    <row r="18" spans="1:15" x14ac:dyDescent="0.25">
      <c r="B18" s="45" t="s">
        <v>28</v>
      </c>
      <c r="C18" s="31">
        <v>23.94</v>
      </c>
      <c r="D18" s="382">
        <f t="shared" si="0"/>
        <v>23.94</v>
      </c>
      <c r="E18" s="55"/>
      <c r="F18" s="449"/>
      <c r="G18" s="450"/>
      <c r="H18" s="53"/>
      <c r="I18" s="51"/>
      <c r="J18" s="52"/>
      <c r="K18" s="247"/>
      <c r="L18" s="52"/>
      <c r="M18" s="247"/>
      <c r="N18" s="54"/>
      <c r="O18" s="51"/>
    </row>
    <row r="19" spans="1:15" x14ac:dyDescent="0.25">
      <c r="B19" s="45" t="s">
        <v>31</v>
      </c>
      <c r="C19" s="31">
        <v>35.237000000000002</v>
      </c>
      <c r="D19" s="382">
        <f t="shared" si="0"/>
        <v>35.237000000000002</v>
      </c>
      <c r="E19" s="55"/>
      <c r="F19" s="449"/>
      <c r="G19" s="450"/>
      <c r="H19" s="53"/>
      <c r="I19" s="51"/>
      <c r="J19" s="52"/>
      <c r="K19" s="247"/>
      <c r="L19" s="52"/>
      <c r="M19" s="247"/>
      <c r="N19" s="54"/>
      <c r="O19" s="51"/>
    </row>
    <row r="20" spans="1:15" x14ac:dyDescent="0.25">
      <c r="B20" s="45" t="s">
        <v>33</v>
      </c>
      <c r="C20" s="31">
        <v>141.86000000000001</v>
      </c>
      <c r="D20" s="382">
        <f t="shared" si="0"/>
        <v>141.86000000000001</v>
      </c>
      <c r="E20" s="50" t="s">
        <v>198</v>
      </c>
      <c r="F20" s="449"/>
      <c r="G20" s="450"/>
      <c r="H20" s="53"/>
      <c r="I20" s="51"/>
      <c r="J20" s="52"/>
      <c r="K20" s="247"/>
      <c r="L20" s="52"/>
      <c r="M20" s="247"/>
      <c r="N20" s="54"/>
      <c r="O20" s="51"/>
    </row>
    <row r="21" spans="1:15" x14ac:dyDescent="0.25">
      <c r="B21" s="45" t="s">
        <v>35</v>
      </c>
      <c r="C21" s="31">
        <v>1</v>
      </c>
      <c r="D21" s="382">
        <f t="shared" si="0"/>
        <v>1</v>
      </c>
      <c r="E21" s="55" t="s">
        <v>199</v>
      </c>
      <c r="F21" s="449"/>
      <c r="G21" s="450"/>
      <c r="H21" s="53"/>
      <c r="I21" s="51"/>
      <c r="J21" s="52"/>
      <c r="K21" s="247"/>
      <c r="L21" s="52"/>
      <c r="M21" s="247"/>
      <c r="N21" s="54"/>
      <c r="O21" s="51"/>
    </row>
    <row r="22" spans="1:15" ht="15.75" thickBot="1" x14ac:dyDescent="0.3">
      <c r="B22" s="46" t="s">
        <v>37</v>
      </c>
      <c r="C22" s="32">
        <v>24</v>
      </c>
      <c r="D22" s="383">
        <f t="shared" si="0"/>
        <v>24</v>
      </c>
      <c r="E22" s="55"/>
      <c r="F22" s="451"/>
      <c r="G22" s="452"/>
      <c r="H22" s="53"/>
      <c r="I22" s="51"/>
      <c r="J22" s="52"/>
      <c r="K22" s="247"/>
      <c r="L22" s="52"/>
      <c r="M22" s="247"/>
      <c r="N22" s="54"/>
      <c r="O22" s="51"/>
    </row>
    <row r="23" spans="1:15" x14ac:dyDescent="0.25">
      <c r="E23" s="55"/>
      <c r="F23" s="55"/>
      <c r="G23" s="51"/>
      <c r="H23" s="53"/>
      <c r="I23" s="51"/>
      <c r="J23" s="52"/>
      <c r="K23" s="247"/>
      <c r="L23" s="52"/>
      <c r="M23" s="247"/>
      <c r="N23" s="54"/>
      <c r="O23" s="51"/>
    </row>
    <row r="24" spans="1:15" x14ac:dyDescent="0.25">
      <c r="A24" s="122" t="s">
        <v>138</v>
      </c>
      <c r="B24" s="30"/>
      <c r="E24" s="55"/>
      <c r="F24" s="55"/>
      <c r="G24" s="51"/>
      <c r="H24" s="53"/>
      <c r="I24" s="51"/>
      <c r="J24" s="52"/>
      <c r="K24" s="247"/>
      <c r="L24" s="52"/>
      <c r="M24" s="247"/>
      <c r="N24" s="54"/>
      <c r="O24" s="51"/>
    </row>
    <row r="25" spans="1:15" x14ac:dyDescent="0.25">
      <c r="A25" s="50" t="s">
        <v>230</v>
      </c>
    </row>
    <row r="26" spans="1:15" ht="15.75" thickBot="1" x14ac:dyDescent="0.3"/>
    <row r="27" spans="1:15" ht="33" x14ac:dyDescent="0.25">
      <c r="C27" s="284" t="s">
        <v>139</v>
      </c>
      <c r="D27" s="23" t="s">
        <v>49</v>
      </c>
      <c r="F27" s="441" t="s">
        <v>218</v>
      </c>
      <c r="G27" s="442"/>
    </row>
    <row r="28" spans="1:15" ht="15.75" thickBot="1" x14ac:dyDescent="0.3">
      <c r="C28" s="384"/>
      <c r="D28" s="383"/>
      <c r="F28" s="453"/>
      <c r="G28" s="454"/>
    </row>
    <row r="30" spans="1:15" x14ac:dyDescent="0.25">
      <c r="A30" s="403" t="s">
        <v>142</v>
      </c>
      <c r="B30" s="403"/>
      <c r="E30" s="55"/>
      <c r="F30" s="55"/>
      <c r="G30" s="51"/>
      <c r="H30" s="53"/>
      <c r="I30" s="51"/>
      <c r="J30" s="52"/>
      <c r="K30" s="247"/>
      <c r="L30" s="52"/>
      <c r="M30" s="247"/>
      <c r="N30" s="54"/>
      <c r="O30" s="51"/>
    </row>
    <row r="31" spans="1:15" x14ac:dyDescent="0.25">
      <c r="A31" s="50" t="s">
        <v>225</v>
      </c>
      <c r="E31" s="55"/>
      <c r="F31" s="55"/>
      <c r="G31" s="51"/>
      <c r="H31" s="53"/>
      <c r="I31" s="51"/>
      <c r="J31" s="52"/>
      <c r="K31" s="247"/>
      <c r="L31" s="52"/>
      <c r="M31" s="247"/>
      <c r="N31" s="54"/>
      <c r="O31" s="51"/>
    </row>
    <row r="32" spans="1:15" x14ac:dyDescent="0.25">
      <c r="E32" s="55"/>
      <c r="F32" s="55"/>
      <c r="G32" s="51"/>
      <c r="H32" s="53"/>
      <c r="I32" s="51"/>
      <c r="J32" s="52"/>
      <c r="K32" s="247"/>
      <c r="L32" s="52"/>
      <c r="M32" s="247"/>
      <c r="N32" s="54"/>
      <c r="O32" s="51"/>
    </row>
    <row r="33" spans="1:15" x14ac:dyDescent="0.25">
      <c r="A33" s="123" t="s">
        <v>92</v>
      </c>
      <c r="B33" s="124" t="s">
        <v>89</v>
      </c>
      <c r="C33" s="125" t="s">
        <v>100</v>
      </c>
      <c r="D33" s="27" t="s">
        <v>14</v>
      </c>
      <c r="E33" s="123" t="s">
        <v>101</v>
      </c>
      <c r="F33" s="27" t="s">
        <v>125</v>
      </c>
      <c r="G33" s="51"/>
      <c r="H33" s="53"/>
      <c r="I33" s="51"/>
      <c r="J33" s="52"/>
      <c r="K33" s="247"/>
      <c r="L33" s="52"/>
      <c r="M33" s="247"/>
      <c r="N33" s="54"/>
      <c r="O33" s="51"/>
    </row>
    <row r="34" spans="1:15" ht="15" customHeight="1" x14ac:dyDescent="0.25">
      <c r="A34" s="124"/>
      <c r="B34" s="124" t="s">
        <v>210</v>
      </c>
      <c r="C34" s="124"/>
      <c r="D34" s="27" t="s">
        <v>19</v>
      </c>
      <c r="E34" s="411" t="s">
        <v>102</v>
      </c>
      <c r="F34" s="27" t="s">
        <v>15</v>
      </c>
      <c r="G34" s="51"/>
      <c r="H34" s="53"/>
      <c r="I34" s="51"/>
      <c r="J34" s="52"/>
      <c r="K34" s="247"/>
      <c r="L34" s="52"/>
      <c r="M34" s="247"/>
      <c r="N34" s="54"/>
      <c r="O34" s="51"/>
    </row>
    <row r="35" spans="1:15" x14ac:dyDescent="0.25">
      <c r="A35" s="124"/>
      <c r="B35" s="126" t="s">
        <v>211</v>
      </c>
      <c r="C35" s="124"/>
      <c r="D35" s="27" t="s">
        <v>21</v>
      </c>
      <c r="E35" s="412"/>
      <c r="F35" s="27" t="s">
        <v>18</v>
      </c>
      <c r="G35" s="51"/>
      <c r="H35" s="53"/>
      <c r="I35" s="51"/>
      <c r="J35" s="52"/>
      <c r="K35" s="247"/>
      <c r="L35" s="52"/>
      <c r="M35" s="247"/>
      <c r="N35" s="54"/>
      <c r="O35" s="51"/>
    </row>
    <row r="36" spans="1:15" x14ac:dyDescent="0.25">
      <c r="A36" s="124"/>
      <c r="B36" s="124" t="s">
        <v>131</v>
      </c>
      <c r="C36" s="124"/>
      <c r="D36" s="27" t="s">
        <v>23</v>
      </c>
      <c r="E36" s="413"/>
      <c r="F36" s="27" t="s">
        <v>20</v>
      </c>
      <c r="G36" s="51"/>
      <c r="H36" s="53"/>
      <c r="I36" s="51"/>
      <c r="J36" s="52"/>
      <c r="K36" s="247"/>
      <c r="L36" s="52"/>
      <c r="M36" s="247"/>
      <c r="N36" s="54"/>
      <c r="O36" s="51"/>
    </row>
    <row r="37" spans="1:15" x14ac:dyDescent="0.25">
      <c r="A37" s="124"/>
      <c r="B37" s="124" t="s">
        <v>93</v>
      </c>
      <c r="C37" s="124"/>
      <c r="D37" s="27" t="s">
        <v>27</v>
      </c>
      <c r="E37" s="27"/>
      <c r="F37" s="27" t="s">
        <v>22</v>
      </c>
      <c r="G37" s="51"/>
      <c r="H37" s="53"/>
      <c r="I37" s="51"/>
      <c r="J37" s="52"/>
      <c r="K37" s="247"/>
      <c r="L37" s="52"/>
      <c r="M37" s="247"/>
      <c r="N37" s="54"/>
      <c r="O37" s="51"/>
    </row>
    <row r="38" spans="1:15" x14ac:dyDescent="0.25">
      <c r="A38" s="124"/>
      <c r="B38" s="124" t="s">
        <v>94</v>
      </c>
      <c r="C38" s="124"/>
      <c r="D38" s="27" t="s">
        <v>28</v>
      </c>
      <c r="E38" s="27"/>
      <c r="F38" s="27" t="s">
        <v>24</v>
      </c>
      <c r="G38" s="51"/>
      <c r="H38" s="53"/>
      <c r="I38" s="51"/>
      <c r="J38" s="52"/>
      <c r="K38" s="247"/>
      <c r="L38" s="52"/>
      <c r="M38" s="247"/>
      <c r="N38" s="54"/>
      <c r="O38" s="51"/>
    </row>
    <row r="39" spans="1:15" x14ac:dyDescent="0.25">
      <c r="A39" s="124"/>
      <c r="B39" s="358" t="s">
        <v>209</v>
      </c>
      <c r="C39" s="124"/>
      <c r="D39" s="27" t="s">
        <v>31</v>
      </c>
      <c r="E39" s="27"/>
      <c r="F39" s="27" t="s">
        <v>26</v>
      </c>
      <c r="G39" s="51"/>
      <c r="H39" s="53"/>
      <c r="I39" s="51"/>
      <c r="J39" s="52"/>
      <c r="K39" s="247"/>
      <c r="L39" s="52"/>
      <c r="M39" s="247"/>
      <c r="N39" s="54"/>
      <c r="O39" s="51"/>
    </row>
    <row r="40" spans="1:15" x14ac:dyDescent="0.25">
      <c r="A40" s="124"/>
      <c r="B40" s="124" t="s">
        <v>97</v>
      </c>
      <c r="C40" s="124"/>
      <c r="D40" s="27" t="s">
        <v>33</v>
      </c>
      <c r="E40" s="27"/>
      <c r="F40" s="124" t="s">
        <v>126</v>
      </c>
      <c r="G40" s="51"/>
      <c r="H40" s="53"/>
      <c r="I40" s="51"/>
      <c r="J40" s="52"/>
      <c r="K40" s="247"/>
      <c r="L40" s="52"/>
      <c r="M40" s="247"/>
      <c r="N40" s="54"/>
      <c r="O40" s="51"/>
    </row>
    <row r="41" spans="1:15" x14ac:dyDescent="0.25">
      <c r="A41" s="124"/>
      <c r="B41" s="124" t="s">
        <v>95</v>
      </c>
      <c r="C41" s="124"/>
      <c r="D41" s="27" t="s">
        <v>35</v>
      </c>
      <c r="E41" s="27"/>
      <c r="F41" s="27" t="s">
        <v>30</v>
      </c>
      <c r="G41" s="51"/>
      <c r="H41" s="53"/>
      <c r="I41" s="51"/>
      <c r="J41" s="52"/>
      <c r="K41" s="247"/>
      <c r="L41" s="52"/>
      <c r="M41" s="247"/>
      <c r="N41" s="54"/>
      <c r="O41" s="51"/>
    </row>
    <row r="42" spans="1:15" x14ac:dyDescent="0.25">
      <c r="A42" s="124"/>
      <c r="B42" s="124" t="s">
        <v>144</v>
      </c>
      <c r="C42" s="124"/>
      <c r="D42" s="124"/>
      <c r="E42" s="27"/>
      <c r="F42" s="27" t="s">
        <v>32</v>
      </c>
      <c r="G42" s="51"/>
      <c r="H42" s="53"/>
      <c r="I42" s="51"/>
      <c r="J42" s="52"/>
      <c r="K42" s="247"/>
      <c r="L42" s="52"/>
      <c r="M42" s="247"/>
      <c r="N42" s="54"/>
      <c r="O42" s="51"/>
    </row>
    <row r="43" spans="1:15" x14ac:dyDescent="0.25">
      <c r="A43" s="125" t="s">
        <v>98</v>
      </c>
      <c r="B43" s="124" t="s">
        <v>56</v>
      </c>
      <c r="C43" s="124"/>
      <c r="D43" s="124"/>
      <c r="E43" s="27"/>
      <c r="F43" s="27" t="s">
        <v>34</v>
      </c>
      <c r="G43" s="51"/>
      <c r="H43" s="53"/>
      <c r="I43" s="51"/>
      <c r="J43" s="52"/>
      <c r="K43" s="247"/>
      <c r="L43" s="52"/>
      <c r="M43" s="247"/>
      <c r="N43" s="54"/>
      <c r="O43" s="51"/>
    </row>
    <row r="44" spans="1:15" x14ac:dyDescent="0.25">
      <c r="A44" s="124"/>
      <c r="B44" s="124" t="s">
        <v>99</v>
      </c>
      <c r="C44" s="124"/>
      <c r="D44" s="124"/>
      <c r="E44" s="27"/>
      <c r="F44" s="27" t="s">
        <v>36</v>
      </c>
      <c r="G44" s="51"/>
      <c r="H44" s="53"/>
      <c r="I44" s="51"/>
      <c r="J44" s="52"/>
      <c r="K44" s="247"/>
      <c r="L44" s="52"/>
      <c r="M44" s="247"/>
      <c r="N44" s="54"/>
      <c r="O44" s="51"/>
    </row>
    <row r="45" spans="1:15" x14ac:dyDescent="0.25">
      <c r="A45" s="124"/>
      <c r="B45" s="124"/>
      <c r="C45" s="124"/>
      <c r="D45" s="124"/>
      <c r="E45" s="27"/>
      <c r="F45" s="27" t="s">
        <v>38</v>
      </c>
      <c r="G45" s="51"/>
      <c r="H45" s="53"/>
      <c r="I45" s="51"/>
      <c r="J45" s="52"/>
      <c r="K45" s="247"/>
      <c r="L45" s="52"/>
      <c r="M45" s="247"/>
      <c r="N45" s="54"/>
      <c r="O45" s="51"/>
    </row>
    <row r="46" spans="1:15" x14ac:dyDescent="0.25">
      <c r="A46" s="124"/>
      <c r="B46" s="124"/>
      <c r="C46" s="124"/>
      <c r="D46" s="124"/>
      <c r="E46" s="27"/>
      <c r="F46" s="27" t="s">
        <v>39</v>
      </c>
      <c r="G46" s="51"/>
      <c r="H46" s="53"/>
      <c r="I46" s="51"/>
      <c r="J46" s="52"/>
      <c r="K46" s="247"/>
      <c r="L46" s="52"/>
      <c r="M46" s="247"/>
      <c r="N46" s="54"/>
      <c r="O46" s="51"/>
    </row>
    <row r="47" spans="1:15" x14ac:dyDescent="0.25">
      <c r="A47" s="121"/>
      <c r="E47" s="55"/>
      <c r="F47" s="55"/>
      <c r="G47" s="51"/>
      <c r="H47" s="53"/>
      <c r="I47" s="51"/>
      <c r="J47" s="52"/>
      <c r="K47" s="247"/>
      <c r="L47" s="52"/>
      <c r="M47" s="247"/>
      <c r="N47" s="54"/>
      <c r="O47" s="51"/>
    </row>
    <row r="48" spans="1:15" x14ac:dyDescent="0.25">
      <c r="A48" s="128" t="s">
        <v>145</v>
      </c>
      <c r="B48" s="8"/>
      <c r="C48" s="8"/>
      <c r="D48" s="8"/>
      <c r="E48" s="55"/>
      <c r="F48" s="55"/>
      <c r="G48" s="51"/>
      <c r="H48" s="53"/>
      <c r="I48" s="51"/>
      <c r="J48" s="52"/>
      <c r="K48" s="247"/>
      <c r="L48" s="52"/>
      <c r="M48" s="247"/>
      <c r="N48" s="54"/>
      <c r="O48" s="51"/>
    </row>
    <row r="49" spans="1:15" x14ac:dyDescent="0.25">
      <c r="E49" s="55"/>
      <c r="F49" s="55"/>
      <c r="G49" s="51"/>
      <c r="H49" s="53"/>
      <c r="I49" s="51"/>
      <c r="J49" s="52"/>
      <c r="K49" s="247"/>
      <c r="L49" s="52"/>
      <c r="M49" s="247"/>
      <c r="N49" s="54"/>
      <c r="O49" s="51"/>
    </row>
    <row r="50" spans="1:15" x14ac:dyDescent="0.25">
      <c r="A50" s="121" t="s">
        <v>215</v>
      </c>
      <c r="E50" s="55"/>
      <c r="F50" s="55"/>
      <c r="G50" s="51"/>
      <c r="H50" s="53"/>
      <c r="I50" s="51"/>
      <c r="J50" s="52"/>
      <c r="K50" s="52"/>
      <c r="L50" s="52"/>
      <c r="M50" s="52"/>
      <c r="N50" s="54"/>
      <c r="O50" s="51"/>
    </row>
    <row r="51" spans="1:15" x14ac:dyDescent="0.25">
      <c r="A51" s="50" t="s">
        <v>226</v>
      </c>
      <c r="E51" s="55"/>
      <c r="F51" s="55"/>
      <c r="G51" s="51"/>
      <c r="H51" s="53"/>
      <c r="I51" s="51"/>
      <c r="J51" s="52"/>
      <c r="K51" s="52"/>
      <c r="L51" s="52"/>
      <c r="M51" s="52"/>
      <c r="N51" s="54"/>
      <c r="O51" s="51"/>
    </row>
    <row r="52" spans="1:15" x14ac:dyDescent="0.25">
      <c r="A52" s="50" t="s">
        <v>231</v>
      </c>
      <c r="E52" s="55"/>
      <c r="F52" s="55"/>
      <c r="G52" s="51"/>
      <c r="H52" s="53"/>
      <c r="I52" s="51"/>
      <c r="J52" s="52"/>
      <c r="K52" s="247"/>
      <c r="L52" s="52"/>
      <c r="M52" s="247"/>
      <c r="N52" s="54"/>
      <c r="O52" s="51"/>
    </row>
    <row r="53" spans="1:15" x14ac:dyDescent="0.25">
      <c r="E53" s="55"/>
      <c r="F53" s="55"/>
      <c r="G53" s="431" t="s">
        <v>218</v>
      </c>
      <c r="H53" s="432"/>
      <c r="I53" s="51"/>
      <c r="J53" s="52"/>
      <c r="K53" s="247"/>
      <c r="L53" s="52"/>
      <c r="M53" s="247"/>
      <c r="N53" s="54"/>
      <c r="O53" s="51"/>
    </row>
    <row r="54" spans="1:15" ht="15.75" customHeight="1" thickBot="1" x14ac:dyDescent="0.3">
      <c r="A54" s="50" t="s">
        <v>184</v>
      </c>
      <c r="E54" s="55"/>
      <c r="F54" s="55"/>
      <c r="G54" s="433"/>
      <c r="H54" s="434"/>
      <c r="I54" s="51"/>
      <c r="J54" s="52"/>
      <c r="K54" s="247"/>
      <c r="L54" s="52"/>
      <c r="M54" s="247"/>
      <c r="N54" s="54"/>
      <c r="O54" s="51"/>
    </row>
    <row r="55" spans="1:15" ht="15.75" thickBot="1" x14ac:dyDescent="0.3">
      <c r="A55" s="38" t="s">
        <v>103</v>
      </c>
      <c r="B55" s="33" t="s">
        <v>205</v>
      </c>
      <c r="E55" s="55"/>
      <c r="F55" s="55"/>
      <c r="G55" s="435"/>
      <c r="H55" s="436"/>
      <c r="I55" s="51"/>
      <c r="J55" s="52"/>
      <c r="K55" s="247"/>
      <c r="L55" s="52"/>
      <c r="M55" s="248"/>
      <c r="N55" s="54"/>
      <c r="O55" s="51"/>
    </row>
    <row r="56" spans="1:15" x14ac:dyDescent="0.25">
      <c r="A56" s="35" t="s">
        <v>89</v>
      </c>
      <c r="B56" s="385"/>
      <c r="E56" s="55"/>
      <c r="F56" s="55"/>
      <c r="G56" s="447"/>
      <c r="H56" s="448"/>
      <c r="I56" s="51"/>
      <c r="J56" s="52"/>
      <c r="K56" s="247"/>
      <c r="L56" s="52"/>
      <c r="M56" s="247"/>
      <c r="N56" s="54"/>
      <c r="O56" s="51"/>
    </row>
    <row r="57" spans="1:15" x14ac:dyDescent="0.25">
      <c r="A57" s="36" t="s">
        <v>90</v>
      </c>
      <c r="B57" s="386"/>
      <c r="E57" s="55"/>
      <c r="F57" s="55"/>
      <c r="G57" s="443"/>
      <c r="H57" s="444"/>
      <c r="I57" s="51"/>
      <c r="J57" s="52"/>
      <c r="K57" s="247"/>
      <c r="L57" s="52"/>
      <c r="M57" s="247"/>
      <c r="N57" s="54"/>
      <c r="O57" s="51"/>
    </row>
    <row r="58" spans="1:15" x14ac:dyDescent="0.25">
      <c r="A58" s="36" t="s">
        <v>91</v>
      </c>
      <c r="B58" s="386"/>
      <c r="E58" s="55"/>
      <c r="F58" s="55"/>
      <c r="G58" s="443"/>
      <c r="H58" s="444"/>
      <c r="I58" s="51"/>
      <c r="J58" s="52"/>
      <c r="K58" s="247"/>
      <c r="L58" s="52"/>
      <c r="M58" s="247"/>
      <c r="N58" s="54"/>
      <c r="O58" s="51"/>
    </row>
    <row r="59" spans="1:15" x14ac:dyDescent="0.25">
      <c r="A59" s="36" t="s">
        <v>131</v>
      </c>
      <c r="B59" s="386"/>
      <c r="E59" s="55"/>
      <c r="F59" s="55"/>
      <c r="G59" s="443"/>
      <c r="H59" s="444"/>
      <c r="I59" s="51"/>
      <c r="J59" s="52"/>
      <c r="K59" s="247"/>
      <c r="L59" s="52"/>
      <c r="M59" s="247"/>
      <c r="N59" s="54"/>
      <c r="O59" s="51"/>
    </row>
    <row r="60" spans="1:15" x14ac:dyDescent="0.25">
      <c r="A60" s="36" t="s">
        <v>93</v>
      </c>
      <c r="B60" s="386"/>
      <c r="E60" s="55"/>
      <c r="F60" s="55"/>
      <c r="G60" s="443"/>
      <c r="H60" s="444"/>
      <c r="I60" s="51"/>
      <c r="J60" s="52"/>
      <c r="K60" s="247"/>
      <c r="L60" s="52"/>
      <c r="M60" s="247"/>
      <c r="N60" s="54"/>
      <c r="O60" s="51"/>
    </row>
    <row r="61" spans="1:15" x14ac:dyDescent="0.25">
      <c r="A61" s="36" t="s">
        <v>94</v>
      </c>
      <c r="B61" s="386"/>
      <c r="E61" s="55"/>
      <c r="F61" s="55"/>
      <c r="G61" s="443"/>
      <c r="H61" s="444"/>
      <c r="I61" s="51"/>
      <c r="J61" s="52"/>
      <c r="K61" s="247"/>
      <c r="L61" s="52"/>
      <c r="M61" s="247"/>
      <c r="N61" s="54"/>
      <c r="O61" s="51"/>
    </row>
    <row r="62" spans="1:15" x14ac:dyDescent="0.25">
      <c r="A62" s="358" t="s">
        <v>209</v>
      </c>
      <c r="B62" s="386"/>
      <c r="E62" s="55"/>
      <c r="F62" s="55"/>
      <c r="G62" s="443"/>
      <c r="H62" s="444"/>
      <c r="I62" s="51"/>
      <c r="J62" s="52"/>
      <c r="K62" s="247"/>
      <c r="L62" s="52"/>
      <c r="M62" s="247"/>
      <c r="N62" s="54"/>
      <c r="O62" s="51"/>
    </row>
    <row r="63" spans="1:15" x14ac:dyDescent="0.25">
      <c r="A63" s="36" t="s">
        <v>97</v>
      </c>
      <c r="B63" s="386"/>
      <c r="E63" s="55"/>
      <c r="F63" s="55"/>
      <c r="G63" s="443"/>
      <c r="H63" s="444"/>
      <c r="I63" s="51"/>
      <c r="J63" s="52"/>
      <c r="K63" s="247"/>
      <c r="L63" s="52"/>
      <c r="M63" s="247"/>
      <c r="N63" s="54"/>
      <c r="O63" s="51"/>
    </row>
    <row r="64" spans="1:15" x14ac:dyDescent="0.25">
      <c r="A64" s="36" t="s">
        <v>95</v>
      </c>
      <c r="B64" s="386"/>
      <c r="E64" s="55"/>
      <c r="F64" s="55"/>
      <c r="G64" s="443"/>
      <c r="H64" s="444"/>
      <c r="I64" s="51"/>
      <c r="J64" s="52"/>
      <c r="K64" s="247"/>
      <c r="L64" s="52"/>
      <c r="M64" s="247"/>
      <c r="N64" s="54"/>
      <c r="O64" s="51"/>
    </row>
    <row r="65" spans="1:17" ht="15.75" thickBot="1" x14ac:dyDescent="0.3">
      <c r="A65" s="37" t="s">
        <v>132</v>
      </c>
      <c r="B65" s="387"/>
      <c r="E65" s="55"/>
      <c r="F65" s="55"/>
      <c r="G65" s="443"/>
      <c r="H65" s="444"/>
      <c r="I65" s="51"/>
      <c r="J65" s="52"/>
      <c r="K65" s="247"/>
      <c r="L65" s="52"/>
      <c r="M65" s="247"/>
      <c r="N65" s="54"/>
      <c r="O65" s="51"/>
    </row>
    <row r="66" spans="1:17" ht="15.75" thickBot="1" x14ac:dyDescent="0.3">
      <c r="A66" s="55"/>
      <c r="E66" s="55"/>
      <c r="F66" s="55"/>
      <c r="G66" s="443"/>
      <c r="H66" s="444"/>
      <c r="I66" s="51"/>
      <c r="J66" s="52"/>
      <c r="K66" s="247"/>
      <c r="L66" s="52"/>
      <c r="M66" s="247"/>
      <c r="N66" s="54"/>
      <c r="O66" s="51"/>
    </row>
    <row r="67" spans="1:17" ht="15.75" thickBot="1" x14ac:dyDescent="0.3">
      <c r="A67" s="38" t="s">
        <v>103</v>
      </c>
      <c r="B67" s="33" t="s">
        <v>205</v>
      </c>
      <c r="E67" s="55"/>
      <c r="F67" s="55"/>
      <c r="G67" s="443"/>
      <c r="H67" s="444"/>
      <c r="I67" s="51"/>
      <c r="J67" s="52"/>
      <c r="K67" s="247"/>
      <c r="L67" s="52"/>
      <c r="M67" s="247"/>
      <c r="N67" s="54"/>
      <c r="O67" s="51"/>
    </row>
    <row r="68" spans="1:17" x14ac:dyDescent="0.25">
      <c r="A68" s="35" t="s">
        <v>104</v>
      </c>
      <c r="B68" s="288"/>
      <c r="E68" s="55"/>
      <c r="F68" s="55"/>
      <c r="G68" s="443"/>
      <c r="H68" s="444"/>
      <c r="I68" s="51"/>
      <c r="J68" s="52"/>
      <c r="K68" s="247"/>
      <c r="L68" s="52"/>
      <c r="M68" s="247"/>
      <c r="N68" s="54"/>
      <c r="O68" s="51"/>
    </row>
    <row r="69" spans="1:17" x14ac:dyDescent="0.25">
      <c r="A69" s="39" t="s">
        <v>105</v>
      </c>
      <c r="B69" s="386"/>
      <c r="E69" s="55"/>
      <c r="F69" s="55"/>
      <c r="G69" s="443"/>
      <c r="H69" s="444"/>
      <c r="I69" s="51"/>
      <c r="J69" s="52"/>
      <c r="K69" s="247"/>
      <c r="L69" s="52"/>
      <c r="M69" s="247"/>
      <c r="N69" s="54"/>
      <c r="O69" s="51"/>
    </row>
    <row r="70" spans="1:17" x14ac:dyDescent="0.25">
      <c r="A70" s="39" t="s">
        <v>227</v>
      </c>
      <c r="B70" s="386"/>
      <c r="E70" s="55"/>
      <c r="F70" s="55"/>
      <c r="G70" s="443"/>
      <c r="H70" s="444"/>
      <c r="I70" s="51"/>
      <c r="J70" s="52"/>
      <c r="K70" s="247"/>
      <c r="L70" s="52"/>
      <c r="M70" s="247"/>
      <c r="N70" s="54"/>
      <c r="O70" s="51"/>
    </row>
    <row r="71" spans="1:17" x14ac:dyDescent="0.25">
      <c r="A71" s="39" t="s">
        <v>107</v>
      </c>
      <c r="B71" s="386"/>
      <c r="E71" s="55"/>
      <c r="F71" s="55"/>
      <c r="G71" s="443"/>
      <c r="H71" s="444"/>
      <c r="I71" s="51"/>
      <c r="J71" s="52"/>
      <c r="K71" s="247"/>
      <c r="L71" s="52"/>
      <c r="M71" s="247"/>
      <c r="N71" s="54"/>
      <c r="O71" s="51"/>
    </row>
    <row r="72" spans="1:17" ht="15.75" thickBot="1" x14ac:dyDescent="0.3">
      <c r="A72" s="37" t="s">
        <v>127</v>
      </c>
      <c r="B72" s="387"/>
      <c r="E72" s="55"/>
      <c r="F72" s="55"/>
      <c r="G72" s="445"/>
      <c r="H72" s="446"/>
      <c r="I72" s="51"/>
      <c r="J72" s="52"/>
      <c r="K72" s="247"/>
      <c r="L72" s="52"/>
      <c r="M72" s="247"/>
      <c r="N72" s="54"/>
      <c r="O72" s="51"/>
    </row>
    <row r="73" spans="1:17" x14ac:dyDescent="0.25">
      <c r="E73" s="55"/>
      <c r="F73" s="55"/>
      <c r="G73" s="51"/>
      <c r="H73" s="53"/>
      <c r="I73" s="51"/>
      <c r="J73" s="52"/>
      <c r="K73" s="247"/>
      <c r="L73" s="52"/>
      <c r="M73" s="247"/>
      <c r="N73" s="54"/>
      <c r="O73" s="51"/>
    </row>
    <row r="74" spans="1:17" x14ac:dyDescent="0.25">
      <c r="E74" s="55"/>
      <c r="F74" s="55"/>
      <c r="G74" s="51"/>
      <c r="H74" s="53"/>
      <c r="I74" s="51"/>
      <c r="J74" s="52"/>
      <c r="K74" s="247"/>
      <c r="L74" s="52"/>
      <c r="M74" s="247"/>
      <c r="N74" s="54"/>
      <c r="O74" s="51"/>
    </row>
    <row r="75" spans="1:17" x14ac:dyDescent="0.25">
      <c r="A75" s="56" t="s">
        <v>228</v>
      </c>
      <c r="E75" s="55"/>
      <c r="F75" s="55"/>
      <c r="G75" s="51"/>
      <c r="H75" s="53"/>
      <c r="I75" s="51"/>
      <c r="J75" s="52"/>
      <c r="K75" s="247"/>
      <c r="L75" s="52"/>
      <c r="M75" s="247"/>
      <c r="N75" s="54"/>
      <c r="O75" s="51"/>
    </row>
    <row r="76" spans="1:17" x14ac:dyDescent="0.25">
      <c r="A76" s="50" t="s">
        <v>232</v>
      </c>
      <c r="E76" s="55"/>
      <c r="F76" s="55"/>
      <c r="G76" s="51"/>
      <c r="H76" s="53"/>
      <c r="I76" s="51"/>
      <c r="J76" s="52"/>
      <c r="K76" s="247"/>
      <c r="L76" s="52"/>
      <c r="M76" s="247"/>
      <c r="N76" s="54"/>
      <c r="O76" s="51"/>
      <c r="P76" s="431" t="s">
        <v>218</v>
      </c>
      <c r="Q76" s="432"/>
    </row>
    <row r="77" spans="1:17" ht="15.75" thickBot="1" x14ac:dyDescent="0.3">
      <c r="A77" s="50" t="s">
        <v>185</v>
      </c>
      <c r="E77" s="55"/>
      <c r="F77" s="55"/>
      <c r="G77" s="51"/>
      <c r="H77" s="53"/>
      <c r="I77" s="51"/>
      <c r="J77" s="52"/>
      <c r="K77" s="247"/>
      <c r="L77" s="52"/>
      <c r="M77" s="247"/>
      <c r="N77" s="54"/>
      <c r="O77" s="51"/>
      <c r="P77" s="433"/>
      <c r="Q77" s="434"/>
    </row>
    <row r="78" spans="1:17" ht="15.75" thickBot="1" x14ac:dyDescent="0.3">
      <c r="A78" s="38" t="s">
        <v>146</v>
      </c>
      <c r="B78" s="24" t="s">
        <v>14</v>
      </c>
      <c r="C78" s="25" t="s">
        <v>19</v>
      </c>
      <c r="D78" s="25" t="s">
        <v>21</v>
      </c>
      <c r="E78" s="25" t="s">
        <v>23</v>
      </c>
      <c r="F78" s="25" t="s">
        <v>27</v>
      </c>
      <c r="G78" s="25" t="s">
        <v>28</v>
      </c>
      <c r="H78" s="25" t="s">
        <v>31</v>
      </c>
      <c r="I78" s="25" t="s">
        <v>33</v>
      </c>
      <c r="J78" s="26" t="s">
        <v>35</v>
      </c>
      <c r="K78" s="249" t="s">
        <v>129</v>
      </c>
      <c r="L78" s="26" t="s">
        <v>130</v>
      </c>
      <c r="M78" s="251" t="s">
        <v>147</v>
      </c>
      <c r="N78" s="54"/>
      <c r="O78" s="51"/>
      <c r="P78" s="435"/>
      <c r="Q78" s="436"/>
    </row>
    <row r="79" spans="1:17" x14ac:dyDescent="0.25">
      <c r="A79" s="58" t="s">
        <v>89</v>
      </c>
      <c r="B79" s="388"/>
      <c r="C79" s="388"/>
      <c r="D79" s="388"/>
      <c r="E79" s="388"/>
      <c r="F79" s="388"/>
      <c r="G79" s="388"/>
      <c r="H79" s="388"/>
      <c r="I79" s="388"/>
      <c r="J79" s="388"/>
      <c r="K79" s="389"/>
      <c r="L79" s="388"/>
      <c r="M79" s="252">
        <f>SUM(B79:L79)</f>
        <v>0</v>
      </c>
      <c r="N79" s="54"/>
      <c r="O79" s="51"/>
      <c r="P79" s="447"/>
      <c r="Q79" s="448"/>
    </row>
    <row r="80" spans="1:17" x14ac:dyDescent="0.25">
      <c r="A80" s="59" t="s">
        <v>90</v>
      </c>
      <c r="B80" s="138" t="s">
        <v>128</v>
      </c>
      <c r="C80" s="390"/>
      <c r="D80" s="390"/>
      <c r="E80" s="390"/>
      <c r="F80" s="138" t="s">
        <v>128</v>
      </c>
      <c r="G80" s="138" t="s">
        <v>128</v>
      </c>
      <c r="H80" s="390"/>
      <c r="I80" s="390"/>
      <c r="J80" s="390"/>
      <c r="K80" s="252" t="s">
        <v>128</v>
      </c>
      <c r="L80" s="390"/>
      <c r="M80" s="252">
        <f t="shared" ref="M80:M85" si="1">SUM(B80:L80)</f>
        <v>0</v>
      </c>
      <c r="N80" s="54"/>
      <c r="O80" s="51"/>
      <c r="P80" s="443"/>
      <c r="Q80" s="444"/>
    </row>
    <row r="81" spans="1:19" x14ac:dyDescent="0.25">
      <c r="A81" s="59" t="s">
        <v>91</v>
      </c>
      <c r="B81" s="138" t="s">
        <v>128</v>
      </c>
      <c r="C81" s="390"/>
      <c r="D81" s="390"/>
      <c r="E81" s="390"/>
      <c r="F81" s="138" t="s">
        <v>128</v>
      </c>
      <c r="G81" s="138" t="s">
        <v>128</v>
      </c>
      <c r="H81" s="390"/>
      <c r="I81" s="390"/>
      <c r="J81" s="390"/>
      <c r="K81" s="252" t="s">
        <v>128</v>
      </c>
      <c r="L81" s="390"/>
      <c r="M81" s="252">
        <f t="shared" si="1"/>
        <v>0</v>
      </c>
      <c r="N81" s="54"/>
      <c r="O81" s="51"/>
      <c r="P81" s="443"/>
      <c r="Q81" s="444"/>
    </row>
    <row r="82" spans="1:19" x14ac:dyDescent="0.25">
      <c r="A82" s="36" t="s">
        <v>131</v>
      </c>
      <c r="B82" s="138" t="s">
        <v>128</v>
      </c>
      <c r="C82" s="390"/>
      <c r="D82" s="390"/>
      <c r="E82" s="390"/>
      <c r="F82" s="138" t="s">
        <v>128</v>
      </c>
      <c r="G82" s="138" t="s">
        <v>128</v>
      </c>
      <c r="H82" s="390"/>
      <c r="I82" s="390"/>
      <c r="J82" s="390"/>
      <c r="K82" s="252" t="s">
        <v>128</v>
      </c>
      <c r="L82" s="390"/>
      <c r="M82" s="252">
        <f t="shared" si="1"/>
        <v>0</v>
      </c>
      <c r="N82" s="54"/>
      <c r="O82" s="51"/>
      <c r="P82" s="443"/>
      <c r="Q82" s="444"/>
    </row>
    <row r="83" spans="1:19" x14ac:dyDescent="0.25">
      <c r="A83" s="59" t="s">
        <v>93</v>
      </c>
      <c r="B83" s="390"/>
      <c r="C83" s="138" t="s">
        <v>128</v>
      </c>
      <c r="D83" s="138" t="s">
        <v>128</v>
      </c>
      <c r="E83" s="138" t="s">
        <v>128</v>
      </c>
      <c r="F83" s="138" t="s">
        <v>128</v>
      </c>
      <c r="G83" s="138" t="s">
        <v>128</v>
      </c>
      <c r="H83" s="138" t="s">
        <v>128</v>
      </c>
      <c r="I83" s="138" t="s">
        <v>128</v>
      </c>
      <c r="J83" s="390"/>
      <c r="K83" s="252" t="s">
        <v>128</v>
      </c>
      <c r="L83" s="138" t="s">
        <v>128</v>
      </c>
      <c r="M83" s="252">
        <f t="shared" si="1"/>
        <v>0</v>
      </c>
      <c r="N83" s="54"/>
      <c r="O83" s="51"/>
      <c r="P83" s="443"/>
      <c r="Q83" s="444"/>
    </row>
    <row r="84" spans="1:19" x14ac:dyDescent="0.25">
      <c r="A84" s="59" t="s">
        <v>94</v>
      </c>
      <c r="B84" s="390"/>
      <c r="C84" s="390"/>
      <c r="D84" s="138" t="s">
        <v>128</v>
      </c>
      <c r="E84" s="138" t="s">
        <v>128</v>
      </c>
      <c r="F84" s="138" t="s">
        <v>128</v>
      </c>
      <c r="G84" s="138" t="s">
        <v>128</v>
      </c>
      <c r="H84" s="138" t="s">
        <v>128</v>
      </c>
      <c r="I84" s="138" t="s">
        <v>128</v>
      </c>
      <c r="J84" s="390"/>
      <c r="K84" s="252" t="s">
        <v>128</v>
      </c>
      <c r="L84" s="138" t="s">
        <v>128</v>
      </c>
      <c r="M84" s="252">
        <f t="shared" si="1"/>
        <v>0</v>
      </c>
      <c r="N84" s="54"/>
      <c r="O84" s="51"/>
      <c r="P84" s="443"/>
      <c r="Q84" s="444"/>
    </row>
    <row r="85" spans="1:19" ht="15.75" thickBot="1" x14ac:dyDescent="0.3">
      <c r="A85" s="37" t="s">
        <v>95</v>
      </c>
      <c r="B85" s="138" t="s">
        <v>128</v>
      </c>
      <c r="C85" s="390"/>
      <c r="D85" s="138" t="s">
        <v>128</v>
      </c>
      <c r="E85" s="138" t="s">
        <v>128</v>
      </c>
      <c r="F85" s="138" t="s">
        <v>128</v>
      </c>
      <c r="G85" s="138" t="s">
        <v>128</v>
      </c>
      <c r="H85" s="390"/>
      <c r="I85" s="390"/>
      <c r="J85" s="390"/>
      <c r="K85" s="252" t="s">
        <v>128</v>
      </c>
      <c r="L85" s="138" t="s">
        <v>128</v>
      </c>
      <c r="M85" s="252">
        <f t="shared" si="1"/>
        <v>0</v>
      </c>
      <c r="N85" s="54"/>
      <c r="O85" s="51"/>
      <c r="P85" s="443"/>
      <c r="Q85" s="444"/>
    </row>
    <row r="86" spans="1:19" ht="15.75" thickBot="1" x14ac:dyDescent="0.3">
      <c r="A86" s="140"/>
      <c r="B86" s="55"/>
      <c r="C86" s="55"/>
      <c r="D86" s="51"/>
      <c r="E86" s="53"/>
      <c r="F86" s="51"/>
      <c r="G86" s="52"/>
      <c r="H86" s="52"/>
      <c r="I86" s="52"/>
      <c r="J86" s="52"/>
      <c r="K86" s="265"/>
      <c r="L86" s="52"/>
      <c r="M86" s="247"/>
      <c r="N86" s="54"/>
      <c r="O86" s="51"/>
      <c r="P86" s="443"/>
      <c r="Q86" s="444"/>
    </row>
    <row r="87" spans="1:19" s="145" customFormat="1" ht="15.75" thickBot="1" x14ac:dyDescent="0.3">
      <c r="A87" s="38" t="s">
        <v>146</v>
      </c>
      <c r="B87" s="141" t="s">
        <v>14</v>
      </c>
      <c r="C87" s="142" t="s">
        <v>19</v>
      </c>
      <c r="D87" s="142" t="s">
        <v>21</v>
      </c>
      <c r="E87" s="142" t="s">
        <v>23</v>
      </c>
      <c r="F87" s="142" t="s">
        <v>27</v>
      </c>
      <c r="G87" s="142" t="s">
        <v>28</v>
      </c>
      <c r="H87" s="142" t="s">
        <v>31</v>
      </c>
      <c r="I87" s="142" t="s">
        <v>33</v>
      </c>
      <c r="J87" s="143" t="s">
        <v>35</v>
      </c>
      <c r="K87" s="266" t="s">
        <v>129</v>
      </c>
      <c r="L87" s="143" t="s">
        <v>130</v>
      </c>
      <c r="M87" s="251" t="s">
        <v>147</v>
      </c>
      <c r="N87" s="144"/>
      <c r="P87" s="443"/>
      <c r="Q87" s="444"/>
    </row>
    <row r="88" spans="1:19" s="145" customFormat="1" x14ac:dyDescent="0.25">
      <c r="A88" s="35" t="s">
        <v>212</v>
      </c>
      <c r="B88" s="359"/>
      <c r="C88" s="360"/>
      <c r="D88" s="360"/>
      <c r="E88" s="360"/>
      <c r="F88" s="360"/>
      <c r="G88" s="361"/>
      <c r="H88" s="361"/>
      <c r="I88" s="360"/>
      <c r="J88" s="360"/>
      <c r="K88" s="360"/>
      <c r="L88" s="360"/>
      <c r="M88" s="360"/>
      <c r="N88" s="144"/>
      <c r="P88" s="443"/>
      <c r="Q88" s="444"/>
    </row>
    <row r="89" spans="1:19" s="145" customFormat="1" x14ac:dyDescent="0.25">
      <c r="A89" s="149" t="s">
        <v>105</v>
      </c>
      <c r="B89" s="391"/>
      <c r="C89" s="391"/>
      <c r="D89" s="391"/>
      <c r="E89" s="391"/>
      <c r="F89" s="148" t="s">
        <v>128</v>
      </c>
      <c r="G89" s="148" t="s">
        <v>128</v>
      </c>
      <c r="H89" s="391"/>
      <c r="I89" s="391"/>
      <c r="J89" s="391"/>
      <c r="K89" s="392"/>
      <c r="L89" s="391"/>
      <c r="M89" s="252">
        <f t="shared" ref="M89:M92" si="2">SUM(B89:L89)</f>
        <v>0</v>
      </c>
      <c r="N89" s="144"/>
      <c r="P89" s="443"/>
      <c r="Q89" s="444"/>
    </row>
    <row r="90" spans="1:19" s="145" customFormat="1" x14ac:dyDescent="0.25">
      <c r="A90" s="149" t="s">
        <v>227</v>
      </c>
      <c r="B90" s="391"/>
      <c r="C90" s="391"/>
      <c r="D90" s="391"/>
      <c r="E90" s="391"/>
      <c r="F90" s="148" t="s">
        <v>128</v>
      </c>
      <c r="G90" s="148" t="s">
        <v>128</v>
      </c>
      <c r="H90" s="391"/>
      <c r="I90" s="391"/>
      <c r="J90" s="391"/>
      <c r="K90" s="392"/>
      <c r="L90" s="391"/>
      <c r="M90" s="252">
        <f t="shared" si="2"/>
        <v>0</v>
      </c>
      <c r="N90" s="144"/>
      <c r="P90" s="443"/>
      <c r="Q90" s="444"/>
    </row>
    <row r="91" spans="1:19" s="145" customFormat="1" x14ac:dyDescent="0.25">
      <c r="A91" s="149" t="s">
        <v>107</v>
      </c>
      <c r="B91" s="391"/>
      <c r="C91" s="391"/>
      <c r="D91" s="391"/>
      <c r="E91" s="391"/>
      <c r="F91" s="148" t="s">
        <v>128</v>
      </c>
      <c r="G91" s="148" t="s">
        <v>128</v>
      </c>
      <c r="H91" s="391"/>
      <c r="I91" s="391"/>
      <c r="J91" s="391"/>
      <c r="K91" s="392"/>
      <c r="L91" s="391"/>
      <c r="M91" s="252">
        <f t="shared" si="2"/>
        <v>0</v>
      </c>
      <c r="N91" s="144"/>
      <c r="P91" s="443"/>
      <c r="Q91" s="444"/>
    </row>
    <row r="92" spans="1:19" s="145" customFormat="1" ht="15.75" thickBot="1" x14ac:dyDescent="0.3">
      <c r="A92" s="150" t="s">
        <v>127</v>
      </c>
      <c r="B92" s="148" t="s">
        <v>128</v>
      </c>
      <c r="C92" s="391"/>
      <c r="D92" s="148" t="s">
        <v>128</v>
      </c>
      <c r="E92" s="148" t="s">
        <v>128</v>
      </c>
      <c r="F92" s="148" t="s">
        <v>128</v>
      </c>
      <c r="G92" s="148" t="s">
        <v>128</v>
      </c>
      <c r="H92" s="391"/>
      <c r="I92" s="391"/>
      <c r="J92" s="148" t="s">
        <v>128</v>
      </c>
      <c r="K92" s="256" t="s">
        <v>128</v>
      </c>
      <c r="L92" s="148" t="s">
        <v>128</v>
      </c>
      <c r="M92" s="252">
        <f t="shared" si="2"/>
        <v>0</v>
      </c>
      <c r="N92" s="144"/>
      <c r="P92" s="445"/>
      <c r="Q92" s="446"/>
    </row>
    <row r="93" spans="1:19" ht="15.75" thickBot="1" x14ac:dyDescent="0.3">
      <c r="E93" s="55"/>
      <c r="F93" s="55"/>
      <c r="G93" s="51"/>
      <c r="H93" s="53"/>
      <c r="I93" s="51"/>
      <c r="J93" s="52"/>
      <c r="K93" s="247"/>
      <c r="L93" s="52"/>
      <c r="M93" s="247"/>
      <c r="N93" s="54"/>
      <c r="O93" s="51"/>
    </row>
    <row r="94" spans="1:19" s="145" customFormat="1" ht="15.75" thickBot="1" x14ac:dyDescent="0.3">
      <c r="B94" s="414" t="s">
        <v>14</v>
      </c>
      <c r="C94" s="415"/>
      <c r="D94" s="415"/>
      <c r="E94" s="415"/>
      <c r="F94" s="415"/>
      <c r="G94" s="415"/>
      <c r="H94" s="416"/>
      <c r="J94" s="151" t="s">
        <v>19</v>
      </c>
      <c r="K94" s="253"/>
      <c r="L94" s="152"/>
      <c r="M94" s="253"/>
      <c r="N94" s="152"/>
      <c r="O94" s="152"/>
      <c r="P94" s="153"/>
      <c r="Q94" s="50"/>
    </row>
    <row r="95" spans="1:19" s="144" customFormat="1" ht="45.75" thickBot="1" x14ac:dyDescent="0.3">
      <c r="A95" s="38" t="s">
        <v>146</v>
      </c>
      <c r="B95" s="154" t="s">
        <v>125</v>
      </c>
      <c r="C95" s="155" t="s">
        <v>15</v>
      </c>
      <c r="D95" s="156" t="s">
        <v>18</v>
      </c>
      <c r="E95" s="156" t="s">
        <v>20</v>
      </c>
      <c r="F95" s="156" t="s">
        <v>22</v>
      </c>
      <c r="G95" s="156" t="s">
        <v>24</v>
      </c>
      <c r="H95" s="157" t="s">
        <v>148</v>
      </c>
      <c r="I95" s="136" t="s">
        <v>149</v>
      </c>
      <c r="J95" s="154" t="s">
        <v>126</v>
      </c>
      <c r="K95" s="267" t="s">
        <v>30</v>
      </c>
      <c r="L95" s="156" t="s">
        <v>32</v>
      </c>
      <c r="M95" s="254" t="s">
        <v>34</v>
      </c>
      <c r="N95" s="156" t="s">
        <v>36</v>
      </c>
      <c r="O95" s="156" t="s">
        <v>38</v>
      </c>
      <c r="P95" s="158" t="s">
        <v>150</v>
      </c>
      <c r="Q95" s="136" t="s">
        <v>149</v>
      </c>
      <c r="S95" s="372" t="s">
        <v>218</v>
      </c>
    </row>
    <row r="96" spans="1:19" s="145" customFormat="1" x14ac:dyDescent="0.25">
      <c r="A96" s="146" t="s">
        <v>89</v>
      </c>
      <c r="B96" s="391"/>
      <c r="C96" s="391"/>
      <c r="D96" s="391"/>
      <c r="E96" s="391"/>
      <c r="F96" s="391"/>
      <c r="G96" s="391"/>
      <c r="H96" s="391"/>
      <c r="I96" s="138">
        <f t="shared" ref="I96:I101" si="3">SUM(B96:H96)</f>
        <v>0</v>
      </c>
      <c r="J96" s="391"/>
      <c r="K96" s="392"/>
      <c r="L96" s="391"/>
      <c r="M96" s="392"/>
      <c r="N96" s="391"/>
      <c r="O96" s="391"/>
      <c r="P96" s="391"/>
      <c r="Q96" s="138">
        <f>SUM(J96:P96)</f>
        <v>0</v>
      </c>
      <c r="S96" s="393"/>
    </row>
    <row r="97" spans="1:19" s="145" customFormat="1" x14ac:dyDescent="0.25">
      <c r="A97" s="159" t="s">
        <v>90</v>
      </c>
      <c r="B97" s="148" t="s">
        <v>128</v>
      </c>
      <c r="C97" s="148" t="s">
        <v>128</v>
      </c>
      <c r="D97" s="148" t="s">
        <v>128</v>
      </c>
      <c r="E97" s="148" t="s">
        <v>128</v>
      </c>
      <c r="F97" s="148" t="s">
        <v>128</v>
      </c>
      <c r="G97" s="148" t="s">
        <v>128</v>
      </c>
      <c r="H97" s="148" t="s">
        <v>128</v>
      </c>
      <c r="I97" s="138"/>
      <c r="J97" s="391"/>
      <c r="K97" s="392"/>
      <c r="L97" s="391"/>
      <c r="M97" s="392"/>
      <c r="N97" s="391"/>
      <c r="O97" s="391"/>
      <c r="P97" s="391"/>
      <c r="Q97" s="138">
        <f t="shared" ref="Q97:Q101" si="4">SUM(J97:P97)</f>
        <v>0</v>
      </c>
      <c r="S97" s="394"/>
    </row>
    <row r="98" spans="1:19" s="145" customFormat="1" x14ac:dyDescent="0.25">
      <c r="A98" s="159" t="s">
        <v>91</v>
      </c>
      <c r="B98" s="148" t="s">
        <v>128</v>
      </c>
      <c r="C98" s="148" t="s">
        <v>128</v>
      </c>
      <c r="D98" s="148" t="s">
        <v>128</v>
      </c>
      <c r="E98" s="148" t="s">
        <v>128</v>
      </c>
      <c r="F98" s="148" t="s">
        <v>128</v>
      </c>
      <c r="G98" s="148" t="s">
        <v>128</v>
      </c>
      <c r="H98" s="148" t="s">
        <v>128</v>
      </c>
      <c r="I98" s="138"/>
      <c r="J98" s="391"/>
      <c r="K98" s="392"/>
      <c r="L98" s="391"/>
      <c r="M98" s="392"/>
      <c r="N98" s="391"/>
      <c r="O98" s="391"/>
      <c r="P98" s="391"/>
      <c r="Q98" s="138">
        <f t="shared" si="4"/>
        <v>0</v>
      </c>
      <c r="S98" s="394"/>
    </row>
    <row r="99" spans="1:19" s="145" customFormat="1" x14ac:dyDescent="0.25">
      <c r="A99" s="159" t="s">
        <v>131</v>
      </c>
      <c r="B99" s="148" t="s">
        <v>128</v>
      </c>
      <c r="C99" s="148" t="s">
        <v>128</v>
      </c>
      <c r="D99" s="148" t="s">
        <v>128</v>
      </c>
      <c r="E99" s="148" t="s">
        <v>128</v>
      </c>
      <c r="F99" s="148" t="s">
        <v>128</v>
      </c>
      <c r="G99" s="148" t="s">
        <v>128</v>
      </c>
      <c r="H99" s="148" t="s">
        <v>128</v>
      </c>
      <c r="I99" s="138"/>
      <c r="J99" s="391"/>
      <c r="K99" s="392"/>
      <c r="L99" s="391"/>
      <c r="M99" s="392"/>
      <c r="N99" s="391"/>
      <c r="O99" s="391"/>
      <c r="P99" s="391"/>
      <c r="Q99" s="138">
        <f t="shared" si="4"/>
        <v>0</v>
      </c>
      <c r="S99" s="395"/>
    </row>
    <row r="100" spans="1:19" s="145" customFormat="1" x14ac:dyDescent="0.25">
      <c r="A100" s="159" t="s">
        <v>93</v>
      </c>
      <c r="B100" s="391"/>
      <c r="C100" s="391"/>
      <c r="D100" s="391"/>
      <c r="E100" s="391"/>
      <c r="F100" s="391"/>
      <c r="G100" s="391"/>
      <c r="H100" s="391"/>
      <c r="I100" s="138">
        <f t="shared" si="3"/>
        <v>0</v>
      </c>
      <c r="J100" s="148" t="s">
        <v>128</v>
      </c>
      <c r="K100" s="256" t="s">
        <v>128</v>
      </c>
      <c r="L100" s="148" t="s">
        <v>128</v>
      </c>
      <c r="M100" s="256" t="s">
        <v>128</v>
      </c>
      <c r="N100" s="148" t="s">
        <v>128</v>
      </c>
      <c r="O100" s="148" t="s">
        <v>128</v>
      </c>
      <c r="P100" s="148" t="s">
        <v>128</v>
      </c>
      <c r="Q100" s="138"/>
      <c r="S100" s="394"/>
    </row>
    <row r="101" spans="1:19" s="145" customFormat="1" x14ac:dyDescent="0.25">
      <c r="A101" s="159" t="s">
        <v>94</v>
      </c>
      <c r="B101" s="148" t="s">
        <v>128</v>
      </c>
      <c r="C101" s="148" t="s">
        <v>128</v>
      </c>
      <c r="D101" s="391"/>
      <c r="E101" s="391"/>
      <c r="F101" s="391"/>
      <c r="G101" s="391"/>
      <c r="H101" s="391"/>
      <c r="I101" s="138">
        <f t="shared" si="3"/>
        <v>0</v>
      </c>
      <c r="J101" s="148" t="s">
        <v>128</v>
      </c>
      <c r="K101" s="256" t="s">
        <v>128</v>
      </c>
      <c r="L101" s="391"/>
      <c r="M101" s="392"/>
      <c r="N101" s="391"/>
      <c r="O101" s="391"/>
      <c r="P101" s="391"/>
      <c r="Q101" s="138">
        <f t="shared" si="4"/>
        <v>0</v>
      </c>
      <c r="S101" s="394"/>
    </row>
    <row r="102" spans="1:19" s="145" customFormat="1" ht="15.75" thickBot="1" x14ac:dyDescent="0.3">
      <c r="H102" s="160"/>
      <c r="K102" s="257"/>
      <c r="M102" s="257"/>
      <c r="P102" s="160"/>
      <c r="S102" s="394"/>
    </row>
    <row r="103" spans="1:19" s="145" customFormat="1" ht="15.75" thickBot="1" x14ac:dyDescent="0.3">
      <c r="B103" s="414" t="s">
        <v>14</v>
      </c>
      <c r="C103" s="415"/>
      <c r="D103" s="415"/>
      <c r="E103" s="415"/>
      <c r="F103" s="415"/>
      <c r="G103" s="415"/>
      <c r="H103" s="416"/>
      <c r="J103" s="151" t="s">
        <v>19</v>
      </c>
      <c r="K103" s="253"/>
      <c r="L103" s="152"/>
      <c r="M103" s="253"/>
      <c r="N103" s="152"/>
      <c r="O103" s="152"/>
      <c r="P103" s="153"/>
      <c r="S103" s="394"/>
    </row>
    <row r="104" spans="1:19" s="144" customFormat="1" ht="45.75" thickBot="1" x14ac:dyDescent="0.3">
      <c r="A104" s="38" t="s">
        <v>146</v>
      </c>
      <c r="B104" s="154" t="s">
        <v>125</v>
      </c>
      <c r="C104" s="155" t="s">
        <v>15</v>
      </c>
      <c r="D104" s="156" t="s">
        <v>18</v>
      </c>
      <c r="E104" s="156" t="s">
        <v>20</v>
      </c>
      <c r="F104" s="156" t="s">
        <v>22</v>
      </c>
      <c r="G104" s="156" t="s">
        <v>24</v>
      </c>
      <c r="H104" s="157" t="s">
        <v>148</v>
      </c>
      <c r="I104" s="136" t="s">
        <v>149</v>
      </c>
      <c r="J104" s="154" t="s">
        <v>126</v>
      </c>
      <c r="K104" s="267" t="s">
        <v>30</v>
      </c>
      <c r="L104" s="156" t="s">
        <v>32</v>
      </c>
      <c r="M104" s="254" t="s">
        <v>34</v>
      </c>
      <c r="N104" s="156" t="s">
        <v>36</v>
      </c>
      <c r="O104" s="156" t="s">
        <v>38</v>
      </c>
      <c r="P104" s="158" t="s">
        <v>150</v>
      </c>
      <c r="Q104" s="136" t="s">
        <v>149</v>
      </c>
      <c r="S104" s="396"/>
    </row>
    <row r="105" spans="1:19" s="145" customFormat="1" x14ac:dyDescent="0.25">
      <c r="A105" s="35" t="s">
        <v>212</v>
      </c>
      <c r="B105" s="359"/>
      <c r="C105" s="360"/>
      <c r="D105" s="360"/>
      <c r="E105" s="360"/>
      <c r="F105" s="360"/>
      <c r="G105" s="361"/>
      <c r="H105" s="361"/>
      <c r="I105" s="360"/>
      <c r="J105" s="360"/>
      <c r="K105" s="360"/>
      <c r="L105" s="360"/>
      <c r="M105" s="360"/>
      <c r="N105" s="360"/>
      <c r="O105" s="359"/>
      <c r="P105" s="360"/>
      <c r="Q105" s="360"/>
      <c r="S105" s="394"/>
    </row>
    <row r="106" spans="1:19" s="145" customFormat="1" x14ac:dyDescent="0.25">
      <c r="A106" s="149" t="s">
        <v>105</v>
      </c>
      <c r="B106" s="391"/>
      <c r="C106" s="391"/>
      <c r="D106" s="391"/>
      <c r="E106" s="391"/>
      <c r="F106" s="391"/>
      <c r="G106" s="391"/>
      <c r="H106" s="391"/>
      <c r="I106" s="161">
        <f t="shared" ref="I106:I108" si="5">SUM(B106:H106)</f>
        <v>0</v>
      </c>
      <c r="J106" s="391"/>
      <c r="K106" s="392"/>
      <c r="L106" s="391"/>
      <c r="M106" s="392"/>
      <c r="N106" s="391"/>
      <c r="O106" s="391"/>
      <c r="P106" s="391"/>
      <c r="Q106" s="138">
        <f t="shared" ref="Q106:Q109" si="6">SUM(J106:P106)</f>
        <v>0</v>
      </c>
      <c r="S106" s="394"/>
    </row>
    <row r="107" spans="1:19" s="145" customFormat="1" x14ac:dyDescent="0.25">
      <c r="A107" s="149" t="s">
        <v>227</v>
      </c>
      <c r="B107" s="391"/>
      <c r="C107" s="391"/>
      <c r="D107" s="391"/>
      <c r="E107" s="391"/>
      <c r="F107" s="391"/>
      <c r="G107" s="391"/>
      <c r="H107" s="391"/>
      <c r="I107" s="161">
        <f t="shared" si="5"/>
        <v>0</v>
      </c>
      <c r="J107" s="391"/>
      <c r="K107" s="392"/>
      <c r="L107" s="391"/>
      <c r="M107" s="392"/>
      <c r="N107" s="391"/>
      <c r="O107" s="391"/>
      <c r="P107" s="391"/>
      <c r="Q107" s="138">
        <f t="shared" si="6"/>
        <v>0</v>
      </c>
      <c r="S107" s="394"/>
    </row>
    <row r="108" spans="1:19" s="145" customFormat="1" x14ac:dyDescent="0.25">
      <c r="A108" s="149" t="s">
        <v>107</v>
      </c>
      <c r="B108" s="391"/>
      <c r="C108" s="391"/>
      <c r="D108" s="391"/>
      <c r="E108" s="391"/>
      <c r="F108" s="391"/>
      <c r="G108" s="391"/>
      <c r="H108" s="391"/>
      <c r="I108" s="161">
        <f t="shared" si="5"/>
        <v>0</v>
      </c>
      <c r="J108" s="391"/>
      <c r="K108" s="392"/>
      <c r="L108" s="391"/>
      <c r="M108" s="392"/>
      <c r="N108" s="391"/>
      <c r="O108" s="391"/>
      <c r="P108" s="391"/>
      <c r="Q108" s="138">
        <f t="shared" si="6"/>
        <v>0</v>
      </c>
      <c r="S108" s="394"/>
    </row>
    <row r="109" spans="1:19" s="145" customFormat="1" ht="15.75" thickBot="1" x14ac:dyDescent="0.3">
      <c r="A109" s="150" t="s">
        <v>127</v>
      </c>
      <c r="B109" s="162" t="s">
        <v>128</v>
      </c>
      <c r="C109" s="162" t="s">
        <v>128</v>
      </c>
      <c r="D109" s="162" t="s">
        <v>128</v>
      </c>
      <c r="E109" s="162" t="s">
        <v>128</v>
      </c>
      <c r="F109" s="162" t="s">
        <v>128</v>
      </c>
      <c r="G109" s="162" t="s">
        <v>128</v>
      </c>
      <c r="H109" s="162" t="s">
        <v>128</v>
      </c>
      <c r="I109" s="161"/>
      <c r="J109" s="391"/>
      <c r="K109" s="392"/>
      <c r="L109" s="391"/>
      <c r="M109" s="392"/>
      <c r="N109" s="391"/>
      <c r="O109" s="391"/>
      <c r="P109" s="391"/>
      <c r="Q109" s="138">
        <f t="shared" si="6"/>
        <v>0</v>
      </c>
      <c r="S109" s="397"/>
    </row>
    <row r="110" spans="1:19" s="51" customFormat="1" x14ac:dyDescent="0.25">
      <c r="A110" s="55"/>
      <c r="B110" s="55"/>
      <c r="C110" s="55"/>
      <c r="D110" s="55"/>
      <c r="E110" s="55"/>
      <c r="F110" s="55"/>
      <c r="G110" s="55"/>
      <c r="H110" s="40"/>
      <c r="I110" s="40"/>
      <c r="J110" s="55"/>
      <c r="K110" s="248"/>
      <c r="L110" s="55"/>
      <c r="M110" s="248"/>
      <c r="N110" s="40"/>
    </row>
    <row r="111" spans="1:19" s="51" customFormat="1" x14ac:dyDescent="0.25">
      <c r="A111" s="367" t="s">
        <v>216</v>
      </c>
      <c r="B111" s="55"/>
      <c r="C111" s="55"/>
      <c r="D111" s="55"/>
      <c r="E111" s="55"/>
      <c r="F111" s="55"/>
      <c r="G111" s="55"/>
      <c r="H111" s="40"/>
      <c r="I111" s="40"/>
      <c r="J111" s="55"/>
      <c r="K111" s="248"/>
      <c r="L111" s="55"/>
      <c r="M111" s="248"/>
      <c r="N111" s="40"/>
    </row>
    <row r="112" spans="1:19" x14ac:dyDescent="0.25">
      <c r="A112" s="50" t="s">
        <v>197</v>
      </c>
      <c r="E112" s="55"/>
      <c r="F112" s="55"/>
      <c r="G112" s="51"/>
      <c r="H112" s="53"/>
      <c r="I112" s="51"/>
      <c r="J112" s="52"/>
      <c r="K112" s="247"/>
      <c r="L112" s="52"/>
      <c r="M112" s="247"/>
      <c r="N112" s="54"/>
      <c r="O112" s="51"/>
    </row>
    <row r="113" spans="1:19" x14ac:dyDescent="0.25">
      <c r="A113" s="50" t="s">
        <v>183</v>
      </c>
      <c r="E113" s="55"/>
      <c r="F113" s="55"/>
      <c r="G113" s="51"/>
      <c r="H113" s="53"/>
      <c r="I113" s="51"/>
      <c r="J113" s="52"/>
      <c r="K113" s="247"/>
      <c r="L113" s="52"/>
      <c r="M113" s="247"/>
      <c r="N113" s="54"/>
      <c r="O113" s="51"/>
    </row>
    <row r="114" spans="1:19" ht="15.75" thickBot="1" x14ac:dyDescent="0.3">
      <c r="E114" s="55"/>
      <c r="F114" s="55"/>
      <c r="G114" s="51"/>
      <c r="H114" s="53"/>
      <c r="I114" s="51"/>
      <c r="J114" s="52"/>
      <c r="K114" s="247"/>
      <c r="L114" s="52"/>
      <c r="M114" s="247"/>
      <c r="N114" s="54"/>
      <c r="O114" s="51"/>
    </row>
    <row r="115" spans="1:19" ht="45.75" thickBot="1" x14ac:dyDescent="0.3">
      <c r="A115" s="38" t="s">
        <v>191</v>
      </c>
      <c r="B115" s="24" t="s">
        <v>14</v>
      </c>
      <c r="C115" s="25" t="s">
        <v>19</v>
      </c>
      <c r="D115" s="25" t="s">
        <v>200</v>
      </c>
      <c r="E115" s="25" t="s">
        <v>201</v>
      </c>
      <c r="F115" s="25" t="s">
        <v>27</v>
      </c>
      <c r="G115" s="25" t="s">
        <v>28</v>
      </c>
      <c r="H115" s="25" t="s">
        <v>31</v>
      </c>
      <c r="I115" s="25" t="s">
        <v>202</v>
      </c>
      <c r="J115" s="287" t="s">
        <v>203</v>
      </c>
      <c r="K115" s="26" t="s">
        <v>129</v>
      </c>
      <c r="L115" s="249" t="s">
        <v>130</v>
      </c>
      <c r="M115" s="50"/>
      <c r="N115" s="54"/>
      <c r="O115" s="51"/>
      <c r="S115" s="372" t="s">
        <v>218</v>
      </c>
    </row>
    <row r="116" spans="1:19" ht="15.75" thickBot="1" x14ac:dyDescent="0.3">
      <c r="A116" s="35" t="s">
        <v>89</v>
      </c>
      <c r="B116" s="400"/>
      <c r="C116" s="400"/>
      <c r="D116" s="400"/>
      <c r="E116" s="400"/>
      <c r="F116" s="400"/>
      <c r="G116" s="400"/>
      <c r="H116" s="400"/>
      <c r="I116" s="400"/>
      <c r="J116" s="400"/>
      <c r="K116" s="400"/>
      <c r="L116" s="400"/>
      <c r="M116" s="50"/>
      <c r="N116" s="54"/>
      <c r="O116" s="51"/>
      <c r="S116" s="398"/>
    </row>
    <row r="117" spans="1:19" ht="15.75" thickBot="1" x14ac:dyDescent="0.3">
      <c r="A117" s="36" t="s">
        <v>90</v>
      </c>
      <c r="B117" s="49" t="s">
        <v>128</v>
      </c>
      <c r="C117" s="400"/>
      <c r="D117" s="400"/>
      <c r="E117" s="400"/>
      <c r="F117" s="49" t="s">
        <v>128</v>
      </c>
      <c r="G117" s="49" t="s">
        <v>128</v>
      </c>
      <c r="H117" s="400"/>
      <c r="I117" s="400"/>
      <c r="J117" s="400"/>
      <c r="K117" s="49" t="s">
        <v>128</v>
      </c>
      <c r="L117" s="400"/>
      <c r="M117" s="50"/>
      <c r="N117" s="54"/>
      <c r="O117" s="51"/>
      <c r="S117" s="395"/>
    </row>
    <row r="118" spans="1:19" ht="15.75" thickBot="1" x14ac:dyDescent="0.3">
      <c r="A118" s="36" t="s">
        <v>91</v>
      </c>
      <c r="B118" s="49" t="s">
        <v>128</v>
      </c>
      <c r="C118" s="400"/>
      <c r="D118" s="400"/>
      <c r="E118" s="400"/>
      <c r="F118" s="49" t="s">
        <v>128</v>
      </c>
      <c r="G118" s="49" t="s">
        <v>128</v>
      </c>
      <c r="H118" s="400"/>
      <c r="I118" s="400"/>
      <c r="J118" s="400"/>
      <c r="K118" s="49" t="s">
        <v>128</v>
      </c>
      <c r="L118" s="400"/>
      <c r="M118" s="50"/>
      <c r="N118" s="54"/>
      <c r="O118" s="51"/>
      <c r="S118" s="395"/>
    </row>
    <row r="119" spans="1:19" ht="15.75" thickBot="1" x14ac:dyDescent="0.3">
      <c r="A119" s="36" t="s">
        <v>131</v>
      </c>
      <c r="B119" s="49" t="s">
        <v>128</v>
      </c>
      <c r="C119" s="400"/>
      <c r="D119" s="400"/>
      <c r="E119" s="400"/>
      <c r="F119" s="49" t="s">
        <v>128</v>
      </c>
      <c r="G119" s="49" t="s">
        <v>128</v>
      </c>
      <c r="H119" s="400"/>
      <c r="I119" s="400"/>
      <c r="J119" s="400"/>
      <c r="K119" s="49" t="s">
        <v>128</v>
      </c>
      <c r="L119" s="400"/>
      <c r="M119" s="50"/>
      <c r="N119" s="54"/>
      <c r="O119" s="51"/>
      <c r="S119" s="395"/>
    </row>
    <row r="120" spans="1:19" ht="15.75" thickBot="1" x14ac:dyDescent="0.3">
      <c r="A120" s="36" t="s">
        <v>93</v>
      </c>
      <c r="B120" s="400"/>
      <c r="C120" s="49" t="s">
        <v>128</v>
      </c>
      <c r="D120" s="49" t="s">
        <v>128</v>
      </c>
      <c r="E120" s="49" t="s">
        <v>128</v>
      </c>
      <c r="F120" s="49" t="s">
        <v>128</v>
      </c>
      <c r="G120" s="49" t="s">
        <v>128</v>
      </c>
      <c r="H120" s="49" t="s">
        <v>128</v>
      </c>
      <c r="I120" s="49" t="s">
        <v>128</v>
      </c>
      <c r="J120" s="400"/>
      <c r="K120" s="49" t="s">
        <v>128</v>
      </c>
      <c r="L120" s="250" t="s">
        <v>128</v>
      </c>
      <c r="M120" s="50"/>
      <c r="N120" s="54"/>
      <c r="O120" s="51"/>
      <c r="S120" s="395"/>
    </row>
    <row r="121" spans="1:19" ht="15.75" thickBot="1" x14ac:dyDescent="0.3">
      <c r="A121" s="36" t="s">
        <v>94</v>
      </c>
      <c r="B121" s="400"/>
      <c r="C121" s="400"/>
      <c r="D121" s="49" t="s">
        <v>128</v>
      </c>
      <c r="E121" s="49" t="s">
        <v>128</v>
      </c>
      <c r="F121" s="49" t="s">
        <v>128</v>
      </c>
      <c r="G121" s="49" t="s">
        <v>128</v>
      </c>
      <c r="H121" s="49" t="s">
        <v>128</v>
      </c>
      <c r="I121" s="49" t="s">
        <v>128</v>
      </c>
      <c r="J121" s="400"/>
      <c r="K121" s="49" t="s">
        <v>128</v>
      </c>
      <c r="L121" s="250" t="s">
        <v>128</v>
      </c>
      <c r="M121" s="50"/>
      <c r="N121" s="54"/>
      <c r="O121" s="51"/>
      <c r="S121" s="395"/>
    </row>
    <row r="122" spans="1:19" ht="15.75" thickBot="1" x14ac:dyDescent="0.3">
      <c r="A122" s="358" t="s">
        <v>209</v>
      </c>
      <c r="B122" s="49" t="s">
        <v>128</v>
      </c>
      <c r="C122" s="49" t="s">
        <v>128</v>
      </c>
      <c r="D122" s="49" t="s">
        <v>128</v>
      </c>
      <c r="E122" s="49" t="s">
        <v>128</v>
      </c>
      <c r="F122" s="49" t="s">
        <v>128</v>
      </c>
      <c r="G122" s="49" t="s">
        <v>128</v>
      </c>
      <c r="H122" s="49" t="s">
        <v>128</v>
      </c>
      <c r="I122" s="49" t="s">
        <v>128</v>
      </c>
      <c r="J122" s="400"/>
      <c r="K122" s="49" t="s">
        <v>128</v>
      </c>
      <c r="L122" s="250" t="s">
        <v>128</v>
      </c>
      <c r="M122" s="50"/>
      <c r="N122" s="54"/>
      <c r="O122" s="51"/>
      <c r="S122" s="395"/>
    </row>
    <row r="123" spans="1:19" ht="15.75" thickBot="1" x14ac:dyDescent="0.3">
      <c r="A123" s="36" t="s">
        <v>97</v>
      </c>
      <c r="B123" s="49" t="s">
        <v>128</v>
      </c>
      <c r="C123" s="49" t="s">
        <v>128</v>
      </c>
      <c r="D123" s="49" t="s">
        <v>128</v>
      </c>
      <c r="E123" s="49" t="s">
        <v>128</v>
      </c>
      <c r="F123" s="49" t="s">
        <v>128</v>
      </c>
      <c r="G123" s="49" t="s">
        <v>128</v>
      </c>
      <c r="H123" s="49" t="s">
        <v>128</v>
      </c>
      <c r="I123" s="49" t="s">
        <v>128</v>
      </c>
      <c r="J123" s="400"/>
      <c r="K123" s="49" t="s">
        <v>128</v>
      </c>
      <c r="L123" s="250" t="s">
        <v>128</v>
      </c>
      <c r="M123" s="50"/>
      <c r="N123" s="54"/>
      <c r="O123" s="51"/>
      <c r="S123" s="395"/>
    </row>
    <row r="124" spans="1:19" ht="15.75" thickBot="1" x14ac:dyDescent="0.3">
      <c r="A124" s="36" t="s">
        <v>95</v>
      </c>
      <c r="B124" s="49" t="s">
        <v>128</v>
      </c>
      <c r="C124" s="400"/>
      <c r="D124" s="49" t="s">
        <v>128</v>
      </c>
      <c r="E124" s="49" t="s">
        <v>128</v>
      </c>
      <c r="F124" s="49" t="s">
        <v>128</v>
      </c>
      <c r="G124" s="49" t="s">
        <v>128</v>
      </c>
      <c r="H124" s="400"/>
      <c r="I124" s="400"/>
      <c r="J124" s="400"/>
      <c r="K124" s="49" t="s">
        <v>128</v>
      </c>
      <c r="L124" s="250" t="s">
        <v>128</v>
      </c>
      <c r="M124" s="50"/>
      <c r="N124" s="54"/>
      <c r="O124" s="51"/>
      <c r="S124" s="395"/>
    </row>
    <row r="125" spans="1:19" x14ac:dyDescent="0.25">
      <c r="A125" s="36" t="s">
        <v>132</v>
      </c>
      <c r="B125" s="49" t="s">
        <v>128</v>
      </c>
      <c r="C125" s="400"/>
      <c r="D125" s="49" t="s">
        <v>128</v>
      </c>
      <c r="E125" s="49" t="s">
        <v>128</v>
      </c>
      <c r="F125" s="49" t="s">
        <v>128</v>
      </c>
      <c r="G125" s="49" t="s">
        <v>128</v>
      </c>
      <c r="H125" s="49" t="s">
        <v>128</v>
      </c>
      <c r="I125" s="49" t="s">
        <v>128</v>
      </c>
      <c r="J125" s="250" t="s">
        <v>128</v>
      </c>
      <c r="K125" s="49" t="s">
        <v>128</v>
      </c>
      <c r="L125" s="250" t="s">
        <v>128</v>
      </c>
      <c r="M125" s="50"/>
      <c r="N125" s="54"/>
      <c r="O125" s="51"/>
      <c r="S125" s="395"/>
    </row>
    <row r="126" spans="1:19" ht="15.75" thickBot="1" x14ac:dyDescent="0.3">
      <c r="A126" s="55"/>
      <c r="D126" s="55"/>
      <c r="E126" s="55"/>
      <c r="F126" s="53"/>
      <c r="G126" s="51"/>
      <c r="H126" s="52"/>
      <c r="I126" s="52"/>
      <c r="J126" s="247"/>
      <c r="K126" s="50"/>
      <c r="L126" s="247"/>
      <c r="M126" s="50"/>
      <c r="N126" s="54"/>
      <c r="O126" s="51"/>
      <c r="S126" s="395"/>
    </row>
    <row r="127" spans="1:19" ht="45.75" thickBot="1" x14ac:dyDescent="0.3">
      <c r="A127" s="38" t="s">
        <v>191</v>
      </c>
      <c r="B127" s="24" t="s">
        <v>14</v>
      </c>
      <c r="C127" s="25" t="s">
        <v>19</v>
      </c>
      <c r="D127" s="25" t="s">
        <v>200</v>
      </c>
      <c r="E127" s="25" t="s">
        <v>201</v>
      </c>
      <c r="F127" s="25" t="s">
        <v>27</v>
      </c>
      <c r="G127" s="25" t="s">
        <v>28</v>
      </c>
      <c r="H127" s="25" t="s">
        <v>31</v>
      </c>
      <c r="I127" s="25" t="s">
        <v>202</v>
      </c>
      <c r="J127" s="287" t="s">
        <v>203</v>
      </c>
      <c r="K127" s="26" t="s">
        <v>129</v>
      </c>
      <c r="L127" s="249" t="s">
        <v>130</v>
      </c>
      <c r="M127" s="50"/>
      <c r="N127" s="54"/>
      <c r="O127" s="51"/>
      <c r="S127" s="395"/>
    </row>
    <row r="128" spans="1:19" x14ac:dyDescent="0.25">
      <c r="A128" s="35" t="s">
        <v>212</v>
      </c>
      <c r="B128" s="360"/>
      <c r="C128" s="360"/>
      <c r="D128" s="360"/>
      <c r="E128" s="360"/>
      <c r="F128" s="361"/>
      <c r="G128" s="361"/>
      <c r="H128" s="360"/>
      <c r="I128" s="360"/>
      <c r="J128" s="360"/>
      <c r="K128" s="360"/>
      <c r="L128" s="360"/>
      <c r="M128" s="50"/>
      <c r="N128" s="54"/>
      <c r="O128" s="51"/>
      <c r="S128" s="395"/>
    </row>
    <row r="129" spans="1:19" x14ac:dyDescent="0.25">
      <c r="A129" s="39" t="s">
        <v>105</v>
      </c>
      <c r="B129" s="401"/>
      <c r="C129" s="401"/>
      <c r="D129" s="401"/>
      <c r="E129" s="401"/>
      <c r="F129" s="49" t="s">
        <v>128</v>
      </c>
      <c r="G129" s="49" t="s">
        <v>128</v>
      </c>
      <c r="H129" s="401"/>
      <c r="I129" s="401"/>
      <c r="J129" s="401"/>
      <c r="K129" s="401"/>
      <c r="L129" s="401"/>
      <c r="M129" s="50"/>
      <c r="N129" s="54"/>
      <c r="O129" s="51"/>
      <c r="S129" s="395"/>
    </row>
    <row r="130" spans="1:19" x14ac:dyDescent="0.25">
      <c r="A130" s="39" t="s">
        <v>227</v>
      </c>
      <c r="B130" s="401"/>
      <c r="C130" s="401"/>
      <c r="D130" s="401"/>
      <c r="E130" s="401"/>
      <c r="F130" s="49" t="s">
        <v>128</v>
      </c>
      <c r="G130" s="49" t="s">
        <v>128</v>
      </c>
      <c r="H130" s="401"/>
      <c r="I130" s="401"/>
      <c r="J130" s="401"/>
      <c r="K130" s="401"/>
      <c r="L130" s="401"/>
      <c r="M130" s="50"/>
      <c r="N130" s="54"/>
      <c r="O130" s="51"/>
      <c r="S130" s="395"/>
    </row>
    <row r="131" spans="1:19" x14ac:dyDescent="0.25">
      <c r="A131" s="39" t="s">
        <v>107</v>
      </c>
      <c r="B131" s="401"/>
      <c r="C131" s="401"/>
      <c r="D131" s="401"/>
      <c r="E131" s="401"/>
      <c r="F131" s="49" t="s">
        <v>128</v>
      </c>
      <c r="G131" s="49" t="s">
        <v>128</v>
      </c>
      <c r="H131" s="401"/>
      <c r="I131" s="401"/>
      <c r="J131" s="401"/>
      <c r="K131" s="401"/>
      <c r="L131" s="401"/>
      <c r="M131" s="50"/>
      <c r="N131" s="54"/>
      <c r="O131" s="51"/>
      <c r="S131" s="395"/>
    </row>
    <row r="132" spans="1:19" ht="15.75" thickBot="1" x14ac:dyDescent="0.3">
      <c r="A132" s="37" t="s">
        <v>114</v>
      </c>
      <c r="B132" s="49" t="s">
        <v>128</v>
      </c>
      <c r="C132" s="401"/>
      <c r="D132" s="49" t="s">
        <v>128</v>
      </c>
      <c r="E132" s="49" t="s">
        <v>128</v>
      </c>
      <c r="F132" s="49" t="s">
        <v>128</v>
      </c>
      <c r="G132" s="49" t="s">
        <v>128</v>
      </c>
      <c r="H132" s="401"/>
      <c r="I132" s="401"/>
      <c r="J132" s="250" t="s">
        <v>128</v>
      </c>
      <c r="K132" s="49" t="s">
        <v>128</v>
      </c>
      <c r="L132" s="250" t="s">
        <v>128</v>
      </c>
      <c r="M132" s="50"/>
      <c r="N132" s="54"/>
      <c r="O132" s="51"/>
      <c r="S132" s="399"/>
    </row>
    <row r="133" spans="1:19" s="57" customFormat="1" ht="15.75" thickBot="1" x14ac:dyDescent="0.3">
      <c r="A133" s="50"/>
      <c r="E133" s="67"/>
      <c r="F133" s="67"/>
      <c r="G133" s="68"/>
      <c r="H133" s="53"/>
      <c r="I133" s="68"/>
      <c r="J133" s="69"/>
      <c r="K133" s="258"/>
      <c r="L133" s="69"/>
      <c r="M133" s="258"/>
      <c r="N133" s="70"/>
      <c r="O133" s="68"/>
    </row>
    <row r="134" spans="1:19" ht="15.75" customHeight="1" thickBot="1" x14ac:dyDescent="0.3">
      <c r="B134" s="405" t="s">
        <v>14</v>
      </c>
      <c r="C134" s="406"/>
      <c r="D134" s="406"/>
      <c r="E134" s="406"/>
      <c r="F134" s="406"/>
      <c r="G134" s="406"/>
      <c r="H134" s="407"/>
      <c r="I134" s="408" t="s">
        <v>19</v>
      </c>
      <c r="J134" s="409"/>
      <c r="K134" s="409"/>
      <c r="L134" s="409"/>
      <c r="M134" s="409"/>
      <c r="N134" s="409"/>
      <c r="O134" s="410"/>
      <c r="S134" s="437" t="s">
        <v>218</v>
      </c>
    </row>
    <row r="135" spans="1:19" ht="30.75" thickBot="1" x14ac:dyDescent="0.3">
      <c r="A135" s="38" t="s">
        <v>191</v>
      </c>
      <c r="B135" s="60" t="s">
        <v>125</v>
      </c>
      <c r="C135" s="61" t="s">
        <v>15</v>
      </c>
      <c r="D135" s="62" t="s">
        <v>18</v>
      </c>
      <c r="E135" s="62" t="s">
        <v>20</v>
      </c>
      <c r="F135" s="62" t="s">
        <v>22</v>
      </c>
      <c r="G135" s="62" t="s">
        <v>24</v>
      </c>
      <c r="H135" s="63" t="s">
        <v>26</v>
      </c>
      <c r="I135" s="64" t="s">
        <v>126</v>
      </c>
      <c r="J135" s="61" t="s">
        <v>30</v>
      </c>
      <c r="K135" s="259" t="s">
        <v>32</v>
      </c>
      <c r="L135" s="62" t="s">
        <v>34</v>
      </c>
      <c r="M135" s="259" t="s">
        <v>36</v>
      </c>
      <c r="N135" s="62" t="s">
        <v>38</v>
      </c>
      <c r="O135" s="65" t="s">
        <v>39</v>
      </c>
      <c r="S135" s="438"/>
    </row>
    <row r="136" spans="1:19" x14ac:dyDescent="0.25">
      <c r="A136" s="35" t="s">
        <v>89</v>
      </c>
      <c r="B136" s="401"/>
      <c r="C136" s="401"/>
      <c r="D136" s="401"/>
      <c r="E136" s="401"/>
      <c r="F136" s="401"/>
      <c r="G136" s="401"/>
      <c r="H136" s="401"/>
      <c r="I136" s="401"/>
      <c r="J136" s="401"/>
      <c r="K136" s="401"/>
      <c r="L136" s="401"/>
      <c r="M136" s="401"/>
      <c r="N136" s="401"/>
      <c r="O136" s="401"/>
      <c r="S136" s="395"/>
    </row>
    <row r="137" spans="1:19" x14ac:dyDescent="0.25">
      <c r="A137" s="36" t="s">
        <v>90</v>
      </c>
      <c r="B137" s="49" t="s">
        <v>128</v>
      </c>
      <c r="C137" s="49" t="s">
        <v>128</v>
      </c>
      <c r="D137" s="49" t="s">
        <v>128</v>
      </c>
      <c r="E137" s="49" t="s">
        <v>128</v>
      </c>
      <c r="F137" s="49" t="s">
        <v>128</v>
      </c>
      <c r="G137" s="49" t="s">
        <v>128</v>
      </c>
      <c r="H137" s="49" t="s">
        <v>128</v>
      </c>
      <c r="I137" s="401"/>
      <c r="J137" s="401"/>
      <c r="K137" s="401"/>
      <c r="L137" s="401"/>
      <c r="M137" s="401"/>
      <c r="N137" s="401"/>
      <c r="O137" s="401"/>
      <c r="P137" s="51"/>
      <c r="S137" s="395"/>
    </row>
    <row r="138" spans="1:19" x14ac:dyDescent="0.25">
      <c r="A138" s="36" t="s">
        <v>91</v>
      </c>
      <c r="B138" s="49" t="s">
        <v>128</v>
      </c>
      <c r="C138" s="49" t="s">
        <v>128</v>
      </c>
      <c r="D138" s="49" t="s">
        <v>128</v>
      </c>
      <c r="E138" s="49" t="s">
        <v>128</v>
      </c>
      <c r="F138" s="49" t="s">
        <v>128</v>
      </c>
      <c r="G138" s="49" t="s">
        <v>128</v>
      </c>
      <c r="H138" s="49" t="s">
        <v>128</v>
      </c>
      <c r="I138" s="401"/>
      <c r="J138" s="401"/>
      <c r="K138" s="401"/>
      <c r="L138" s="401"/>
      <c r="M138" s="401"/>
      <c r="N138" s="401"/>
      <c r="O138" s="401"/>
      <c r="P138" s="51"/>
      <c r="S138" s="395"/>
    </row>
    <row r="139" spans="1:19" x14ac:dyDescent="0.25">
      <c r="A139" s="36" t="s">
        <v>131</v>
      </c>
      <c r="B139" s="49" t="s">
        <v>128</v>
      </c>
      <c r="C139" s="49" t="s">
        <v>128</v>
      </c>
      <c r="D139" s="49" t="s">
        <v>128</v>
      </c>
      <c r="E139" s="49" t="s">
        <v>128</v>
      </c>
      <c r="F139" s="49" t="s">
        <v>128</v>
      </c>
      <c r="G139" s="49" t="s">
        <v>128</v>
      </c>
      <c r="H139" s="49" t="s">
        <v>128</v>
      </c>
      <c r="I139" s="401"/>
      <c r="J139" s="401"/>
      <c r="K139" s="401"/>
      <c r="L139" s="401"/>
      <c r="M139" s="401"/>
      <c r="N139" s="401"/>
      <c r="O139" s="401"/>
      <c r="P139" s="51"/>
      <c r="S139" s="395"/>
    </row>
    <row r="140" spans="1:19" x14ac:dyDescent="0.25">
      <c r="A140" s="36" t="s">
        <v>93</v>
      </c>
      <c r="B140" s="401"/>
      <c r="C140" s="401"/>
      <c r="D140" s="401"/>
      <c r="E140" s="401"/>
      <c r="F140" s="401"/>
      <c r="G140" s="401"/>
      <c r="H140" s="401"/>
      <c r="I140" s="49" t="s">
        <v>128</v>
      </c>
      <c r="J140" s="49" t="s">
        <v>128</v>
      </c>
      <c r="K140" s="49" t="s">
        <v>128</v>
      </c>
      <c r="L140" s="49" t="s">
        <v>128</v>
      </c>
      <c r="M140" s="49" t="s">
        <v>128</v>
      </c>
      <c r="N140" s="49" t="s">
        <v>128</v>
      </c>
      <c r="O140" s="49" t="s">
        <v>128</v>
      </c>
      <c r="S140" s="395"/>
    </row>
    <row r="141" spans="1:19" x14ac:dyDescent="0.25">
      <c r="A141" s="36" t="s">
        <v>94</v>
      </c>
      <c r="B141" s="401"/>
      <c r="C141" s="401"/>
      <c r="D141" s="401"/>
      <c r="E141" s="401"/>
      <c r="F141" s="401"/>
      <c r="G141" s="401"/>
      <c r="H141" s="401"/>
      <c r="I141" s="401"/>
      <c r="J141" s="401"/>
      <c r="K141" s="401"/>
      <c r="L141" s="401"/>
      <c r="M141" s="401"/>
      <c r="N141" s="401"/>
      <c r="O141" s="401"/>
      <c r="S141" s="399"/>
    </row>
    <row r="142" spans="1:19" x14ac:dyDescent="0.25">
      <c r="E142" s="55"/>
      <c r="F142" s="55"/>
      <c r="G142" s="51"/>
      <c r="H142" s="53"/>
      <c r="I142" s="51"/>
      <c r="J142" s="52"/>
      <c r="K142" s="247"/>
      <c r="L142" s="52"/>
      <c r="M142" s="247"/>
      <c r="N142" s="54"/>
      <c r="O142" s="51"/>
    </row>
    <row r="143" spans="1:19" x14ac:dyDescent="0.25">
      <c r="A143" s="55" t="s">
        <v>143</v>
      </c>
      <c r="E143" s="55"/>
      <c r="F143" s="55"/>
      <c r="G143" s="51"/>
      <c r="H143" s="53"/>
      <c r="I143" s="51"/>
      <c r="J143" s="52"/>
      <c r="K143" s="247"/>
      <c r="L143" s="52"/>
      <c r="M143" s="247"/>
      <c r="N143" s="54"/>
      <c r="O143" s="51"/>
    </row>
    <row r="144" spans="1:19" s="51" customFormat="1" x14ac:dyDescent="0.25">
      <c r="A144" s="55"/>
      <c r="B144" s="55"/>
      <c r="C144" s="55"/>
      <c r="D144" s="55"/>
      <c r="E144" s="55"/>
      <c r="F144" s="55"/>
      <c r="G144" s="55"/>
      <c r="H144" s="40"/>
      <c r="I144" s="40"/>
      <c r="J144" s="55"/>
      <c r="K144" s="248"/>
      <c r="L144" s="55"/>
      <c r="M144" s="248"/>
      <c r="N144" s="40"/>
    </row>
    <row r="145" spans="1:15" s="122" customFormat="1" x14ac:dyDescent="0.25">
      <c r="A145" s="402" t="s">
        <v>233</v>
      </c>
      <c r="B145" s="366"/>
      <c r="C145" s="366"/>
      <c r="E145" s="130"/>
      <c r="F145" s="130"/>
      <c r="H145" s="131"/>
      <c r="J145" s="132"/>
      <c r="K145" s="260"/>
      <c r="L145" s="132"/>
      <c r="M145" s="260"/>
      <c r="N145" s="133"/>
    </row>
    <row r="146" spans="1:15" x14ac:dyDescent="0.25">
      <c r="A146" s="50" t="s">
        <v>151</v>
      </c>
      <c r="E146" s="55"/>
      <c r="F146" s="55"/>
      <c r="G146" s="51"/>
      <c r="H146" s="53"/>
      <c r="I146" s="51"/>
      <c r="J146" s="52"/>
      <c r="K146" s="247"/>
      <c r="L146" s="52"/>
      <c r="M146" s="247"/>
      <c r="N146" s="54"/>
      <c r="O146" s="51"/>
    </row>
    <row r="147" spans="1:15" x14ac:dyDescent="0.25">
      <c r="A147" s="50" t="s">
        <v>152</v>
      </c>
      <c r="E147" s="55"/>
      <c r="F147" s="55"/>
      <c r="G147" s="51"/>
      <c r="H147" s="53"/>
      <c r="I147" s="51"/>
      <c r="J147" s="52"/>
      <c r="K147" s="247"/>
      <c r="L147" s="52"/>
      <c r="M147" s="247"/>
      <c r="N147" s="54"/>
      <c r="O147" s="51"/>
    </row>
    <row r="148" spans="1:15" x14ac:dyDescent="0.25">
      <c r="A148" s="50" t="s">
        <v>229</v>
      </c>
      <c r="E148" s="55"/>
      <c r="F148" s="55"/>
      <c r="G148" s="51"/>
      <c r="H148" s="53"/>
      <c r="I148" s="51"/>
      <c r="J148" s="52"/>
      <c r="K148" s="247"/>
      <c r="L148" s="52"/>
      <c r="M148" s="247"/>
      <c r="N148" s="54"/>
      <c r="O148" s="51"/>
    </row>
    <row r="149" spans="1:15" x14ac:dyDescent="0.25">
      <c r="A149" s="50" t="s">
        <v>153</v>
      </c>
      <c r="E149" s="55"/>
      <c r="F149" s="55"/>
      <c r="G149" s="51"/>
      <c r="H149" s="53"/>
      <c r="I149" s="51"/>
      <c r="J149" s="52"/>
      <c r="K149" s="247"/>
      <c r="L149" s="52"/>
      <c r="M149" s="247"/>
      <c r="N149" s="54"/>
      <c r="O149" s="51"/>
    </row>
    <row r="150" spans="1:15" x14ac:dyDescent="0.25">
      <c r="A150" s="50" t="s">
        <v>154</v>
      </c>
      <c r="E150" s="55"/>
      <c r="F150" s="55"/>
      <c r="G150" s="51"/>
      <c r="H150" s="53"/>
      <c r="I150" s="51"/>
      <c r="J150" s="52"/>
      <c r="K150" s="247"/>
      <c r="L150" s="52"/>
      <c r="M150" s="247"/>
      <c r="N150" s="54"/>
      <c r="O150" s="51"/>
    </row>
    <row r="151" spans="1:15" x14ac:dyDescent="0.25">
      <c r="A151" s="50" t="s">
        <v>155</v>
      </c>
      <c r="E151" s="55"/>
      <c r="F151" s="55"/>
      <c r="G151" s="51"/>
      <c r="H151" s="53"/>
      <c r="I151" s="51"/>
      <c r="J151" s="52"/>
      <c r="K151" s="247"/>
      <c r="L151" s="52"/>
      <c r="M151" s="247"/>
      <c r="N151" s="54"/>
      <c r="O151" s="51"/>
    </row>
    <row r="152" spans="1:15" x14ac:dyDescent="0.25">
      <c r="A152" s="50" t="s">
        <v>154</v>
      </c>
      <c r="E152" s="55"/>
      <c r="F152" s="55"/>
      <c r="G152" s="51"/>
      <c r="H152" s="53"/>
      <c r="I152" s="51"/>
      <c r="J152" s="52"/>
      <c r="K152" s="247"/>
      <c r="L152" s="52"/>
      <c r="M152" s="247"/>
      <c r="N152" s="54"/>
      <c r="O152" s="51"/>
    </row>
    <row r="153" spans="1:15" s="51" customFormat="1" x14ac:dyDescent="0.25">
      <c r="A153" s="55"/>
      <c r="B153" s="55"/>
      <c r="C153" s="55"/>
      <c r="D153" s="55"/>
      <c r="E153" s="55"/>
      <c r="F153" s="55"/>
      <c r="G153" s="55"/>
      <c r="H153" s="40"/>
      <c r="I153" s="40"/>
      <c r="J153" s="55"/>
      <c r="K153" s="248"/>
      <c r="L153" s="55"/>
      <c r="M153" s="248"/>
      <c r="N153" s="40"/>
    </row>
    <row r="154" spans="1:15" x14ac:dyDescent="0.25">
      <c r="A154" s="403" t="s">
        <v>120</v>
      </c>
      <c r="B154" s="403"/>
      <c r="C154" s="30"/>
    </row>
    <row r="155" spans="1:15" ht="15.75" thickBot="1" x14ac:dyDescent="0.3"/>
    <row r="156" spans="1:15" ht="38.25" thickBot="1" x14ac:dyDescent="0.35">
      <c r="A156" s="10"/>
      <c r="B156" s="48" t="s">
        <v>48</v>
      </c>
      <c r="C156" s="134"/>
      <c r="D156" s="134"/>
    </row>
    <row r="157" spans="1:15" ht="16.5" thickBot="1" x14ac:dyDescent="0.3">
      <c r="A157" s="12" t="s">
        <v>117</v>
      </c>
      <c r="B157" s="270" t="str">
        <f>IF(AND(SUM(N167:N360)&gt;0,SUM(C28:D28)&gt;0),(SUM(N167:N221)+SUM(N222:N289)+SUM(N290:N360))/SUM(C28,(D28/8)),"not enough data")</f>
        <v>not enough data</v>
      </c>
      <c r="C157" s="222"/>
    </row>
    <row r="158" spans="1:15" x14ac:dyDescent="0.25">
      <c r="E158" s="55"/>
      <c r="F158" s="55"/>
      <c r="G158" s="51"/>
      <c r="H158" s="53"/>
      <c r="I158" s="51"/>
      <c r="J158" s="52"/>
      <c r="K158" s="247"/>
      <c r="L158" s="52"/>
      <c r="M158" s="247"/>
      <c r="N158" s="54"/>
      <c r="O158" s="51"/>
    </row>
    <row r="159" spans="1:15" x14ac:dyDescent="0.25">
      <c r="E159" s="55"/>
      <c r="F159" s="55"/>
      <c r="G159" s="51"/>
      <c r="H159" s="53"/>
      <c r="I159" s="51"/>
      <c r="J159" s="52"/>
      <c r="K159" s="247"/>
      <c r="L159" s="52"/>
      <c r="M159" s="247"/>
      <c r="N159" s="54"/>
      <c r="O159" s="51"/>
    </row>
    <row r="160" spans="1:15" x14ac:dyDescent="0.25">
      <c r="E160" s="55"/>
      <c r="F160" s="55"/>
      <c r="G160" s="51"/>
      <c r="H160" s="53"/>
      <c r="I160" s="51"/>
      <c r="J160" s="52"/>
      <c r="K160" s="247"/>
      <c r="L160" s="52"/>
      <c r="M160" s="247"/>
      <c r="N160" s="54"/>
      <c r="O160" s="51"/>
    </row>
    <row r="161" spans="1:40" s="30" customFormat="1" x14ac:dyDescent="0.25">
      <c r="A161" s="122" t="s">
        <v>214</v>
      </c>
      <c r="E161" s="362"/>
      <c r="F161" s="362"/>
      <c r="H161" s="363"/>
      <c r="J161" s="364"/>
      <c r="K161" s="364"/>
      <c r="L161" s="364"/>
      <c r="M161" s="364"/>
      <c r="N161" s="365"/>
    </row>
    <row r="162" spans="1:40" x14ac:dyDescent="0.25">
      <c r="A162" s="272" t="s">
        <v>190</v>
      </c>
      <c r="E162" s="55"/>
      <c r="F162" s="55"/>
      <c r="G162" s="51"/>
      <c r="H162" s="53"/>
      <c r="I162" s="51"/>
      <c r="J162" s="52"/>
      <c r="K162" s="52"/>
      <c r="L162" s="52"/>
      <c r="M162" s="52"/>
      <c r="N162" s="54"/>
      <c r="O162" s="51"/>
    </row>
    <row r="163" spans="1:40" x14ac:dyDescent="0.25">
      <c r="A163" s="163"/>
      <c r="E163" s="55"/>
      <c r="F163" s="55"/>
      <c r="G163" s="51"/>
      <c r="H163" s="53"/>
      <c r="I163" s="51"/>
      <c r="J163" s="404" t="s">
        <v>116</v>
      </c>
      <c r="K163" s="404"/>
      <c r="L163" s="404"/>
      <c r="M163" s="404"/>
      <c r="N163" s="404"/>
      <c r="O163" s="51"/>
    </row>
    <row r="164" spans="1:40" x14ac:dyDescent="0.25">
      <c r="A164" s="71"/>
      <c r="E164" s="55"/>
      <c r="F164" s="55"/>
      <c r="G164" s="51"/>
      <c r="H164" s="53"/>
      <c r="K164" s="247"/>
      <c r="M164" s="247"/>
      <c r="N164" s="51"/>
      <c r="O164" s="51"/>
      <c r="P164" s="51"/>
    </row>
    <row r="165" spans="1:40" ht="15.75" thickBot="1" x14ac:dyDescent="0.3">
      <c r="A165" s="71"/>
      <c r="E165" s="55"/>
      <c r="F165" s="164"/>
      <c r="G165" s="165"/>
      <c r="H165" s="165"/>
      <c r="I165" s="166"/>
      <c r="K165" s="247"/>
      <c r="M165" s="247"/>
      <c r="N165" s="51"/>
      <c r="O165" s="51"/>
    </row>
    <row r="166" spans="1:40" ht="56.25" customHeight="1" thickBot="1" x14ac:dyDescent="0.3">
      <c r="B166" s="74" t="s">
        <v>4</v>
      </c>
      <c r="C166" s="74" t="s">
        <v>5</v>
      </c>
      <c r="D166" s="74" t="s">
        <v>6</v>
      </c>
      <c r="E166" s="75" t="s">
        <v>7</v>
      </c>
      <c r="F166" s="15" t="s">
        <v>156</v>
      </c>
      <c r="G166" s="16" t="s">
        <v>157</v>
      </c>
      <c r="H166" s="167" t="s">
        <v>158</v>
      </c>
      <c r="I166" s="17" t="s">
        <v>159</v>
      </c>
      <c r="J166" s="18" t="s">
        <v>8</v>
      </c>
      <c r="K166" s="268" t="s">
        <v>9</v>
      </c>
      <c r="L166" s="15" t="s">
        <v>10</v>
      </c>
      <c r="M166" s="261" t="s">
        <v>11</v>
      </c>
      <c r="N166" s="19" t="s">
        <v>206</v>
      </c>
      <c r="O166" s="51"/>
      <c r="T166" s="223"/>
      <c r="U166" s="223"/>
      <c r="V166" s="55"/>
      <c r="W166" s="55"/>
      <c r="X166" s="55"/>
      <c r="Y166" s="55"/>
      <c r="Z166" s="55"/>
      <c r="AA166" s="55"/>
      <c r="AB166" s="55"/>
      <c r="AC166" s="55"/>
    </row>
    <row r="167" spans="1:40" ht="46.5" customHeight="1" x14ac:dyDescent="0.25">
      <c r="B167" s="76" t="s">
        <v>12</v>
      </c>
      <c r="C167" s="77" t="s">
        <v>13</v>
      </c>
      <c r="D167" s="78" t="s">
        <v>14</v>
      </c>
      <c r="E167" s="77" t="s">
        <v>125</v>
      </c>
      <c r="F167" s="305">
        <f>+B56</f>
        <v>0</v>
      </c>
      <c r="G167" s="306">
        <f>+B79</f>
        <v>0</v>
      </c>
      <c r="H167" s="306">
        <f>+B96</f>
        <v>0</v>
      </c>
      <c r="I167" s="168">
        <f>F167*G167*IF(ISBLANK(H167),1,H167)</f>
        <v>0</v>
      </c>
      <c r="J167" s="289">
        <f>+B136</f>
        <v>0</v>
      </c>
      <c r="K167" s="238" t="s">
        <v>16</v>
      </c>
      <c r="L167" s="168">
        <f t="shared" ref="L167:L173" si="7">+$R$168</f>
        <v>34.200000000000003</v>
      </c>
      <c r="M167" s="238" t="s">
        <v>17</v>
      </c>
      <c r="N167" s="226">
        <f>I167*J167*L167</f>
        <v>0</v>
      </c>
      <c r="O167" s="51"/>
      <c r="Q167" s="73" t="s">
        <v>6</v>
      </c>
      <c r="R167" s="271" t="s">
        <v>187</v>
      </c>
      <c r="T167" s="13"/>
      <c r="U167" s="224"/>
      <c r="V167" s="55"/>
      <c r="W167" s="55"/>
      <c r="X167" s="55"/>
      <c r="Y167" s="55"/>
      <c r="Z167" s="55"/>
      <c r="AA167" s="55"/>
      <c r="AB167" s="55"/>
      <c r="AC167" s="55"/>
    </row>
    <row r="168" spans="1:40" x14ac:dyDescent="0.25">
      <c r="B168" s="79" t="s">
        <v>12</v>
      </c>
      <c r="C168" s="80" t="s">
        <v>13</v>
      </c>
      <c r="D168" s="81" t="s">
        <v>14</v>
      </c>
      <c r="E168" s="80" t="s">
        <v>15</v>
      </c>
      <c r="F168" s="169">
        <f t="shared" ref="F168:F202" si="8">$F$167</f>
        <v>0</v>
      </c>
      <c r="G168" s="170">
        <f>+G167</f>
        <v>0</v>
      </c>
      <c r="H168" s="307">
        <f>+C96</f>
        <v>0</v>
      </c>
      <c r="I168" s="171">
        <f t="shared" ref="I168:I245" si="9">F168*G168*IF(ISBLANK(H168),1,H168)</f>
        <v>0</v>
      </c>
      <c r="J168" s="290">
        <f>+C136</f>
        <v>0</v>
      </c>
      <c r="K168" s="239"/>
      <c r="L168" s="171">
        <f t="shared" si="7"/>
        <v>34.200000000000003</v>
      </c>
      <c r="M168" s="239"/>
      <c r="N168" s="227">
        <f t="shared" ref="N168:N231" si="10">I168*J168*L168</f>
        <v>0</v>
      </c>
      <c r="O168" s="51"/>
      <c r="Q168" s="20" t="s">
        <v>14</v>
      </c>
      <c r="R168" s="21">
        <f t="shared" ref="R168:R178" si="11">+D12</f>
        <v>34.200000000000003</v>
      </c>
      <c r="T168" s="13"/>
      <c r="U168" s="224"/>
      <c r="V168" s="55"/>
      <c r="W168" s="55"/>
      <c r="X168" s="55"/>
      <c r="Y168" s="55"/>
      <c r="Z168" s="55"/>
      <c r="AA168" s="55"/>
      <c r="AB168" s="55"/>
      <c r="AC168" s="55"/>
    </row>
    <row r="169" spans="1:40" x14ac:dyDescent="0.25">
      <c r="B169" s="79" t="s">
        <v>12</v>
      </c>
      <c r="C169" s="80" t="s">
        <v>13</v>
      </c>
      <c r="D169" s="81" t="s">
        <v>14</v>
      </c>
      <c r="E169" s="80" t="s">
        <v>18</v>
      </c>
      <c r="F169" s="169">
        <f t="shared" si="8"/>
        <v>0</v>
      </c>
      <c r="G169" s="170">
        <f t="shared" ref="G169:G173" si="12">+G168</f>
        <v>0</v>
      </c>
      <c r="H169" s="307">
        <f>+D96</f>
        <v>0</v>
      </c>
      <c r="I169" s="171">
        <f t="shared" si="9"/>
        <v>0</v>
      </c>
      <c r="J169" s="290">
        <f>+D136</f>
        <v>0</v>
      </c>
      <c r="K169" s="239"/>
      <c r="L169" s="171">
        <f t="shared" si="7"/>
        <v>34.200000000000003</v>
      </c>
      <c r="M169" s="239"/>
      <c r="N169" s="227">
        <f t="shared" si="10"/>
        <v>0</v>
      </c>
      <c r="O169" s="51"/>
      <c r="Q169" s="20" t="s">
        <v>19</v>
      </c>
      <c r="R169" s="21">
        <f t="shared" si="11"/>
        <v>38.576999999999998</v>
      </c>
      <c r="T169" s="55"/>
      <c r="U169" s="55"/>
      <c r="V169" s="55"/>
      <c r="W169" s="55"/>
      <c r="X169" s="55"/>
      <c r="Y169" s="55"/>
      <c r="Z169" s="55"/>
      <c r="AA169" s="55"/>
      <c r="AB169" s="55"/>
      <c r="AC169" s="55"/>
    </row>
    <row r="170" spans="1:40" x14ac:dyDescent="0.25">
      <c r="B170" s="79" t="s">
        <v>12</v>
      </c>
      <c r="C170" s="80" t="s">
        <v>13</v>
      </c>
      <c r="D170" s="81" t="s">
        <v>14</v>
      </c>
      <c r="E170" s="80" t="s">
        <v>20</v>
      </c>
      <c r="F170" s="169">
        <f t="shared" si="8"/>
        <v>0</v>
      </c>
      <c r="G170" s="170">
        <f t="shared" si="12"/>
        <v>0</v>
      </c>
      <c r="H170" s="307">
        <f>+E96</f>
        <v>0</v>
      </c>
      <c r="I170" s="171">
        <f t="shared" si="9"/>
        <v>0</v>
      </c>
      <c r="J170" s="290">
        <f>+E136</f>
        <v>0</v>
      </c>
      <c r="K170" s="239"/>
      <c r="L170" s="171">
        <f t="shared" si="7"/>
        <v>34.200000000000003</v>
      </c>
      <c r="M170" s="239"/>
      <c r="N170" s="227">
        <f t="shared" si="10"/>
        <v>0</v>
      </c>
      <c r="O170" s="51"/>
      <c r="Q170" s="20" t="s">
        <v>21</v>
      </c>
      <c r="R170" s="21">
        <f t="shared" si="11"/>
        <v>53.6</v>
      </c>
      <c r="T170" s="225"/>
      <c r="U170" s="225"/>
      <c r="V170" s="225"/>
      <c r="W170" s="225"/>
      <c r="X170" s="225"/>
      <c r="Y170" s="225"/>
      <c r="Z170" s="225"/>
      <c r="AA170" s="225"/>
      <c r="AB170" s="225"/>
      <c r="AC170" s="225"/>
    </row>
    <row r="171" spans="1:40" ht="15" customHeight="1" x14ac:dyDescent="0.25">
      <c r="B171" s="79" t="s">
        <v>12</v>
      </c>
      <c r="C171" s="80" t="s">
        <v>13</v>
      </c>
      <c r="D171" s="81" t="s">
        <v>14</v>
      </c>
      <c r="E171" s="80" t="s">
        <v>22</v>
      </c>
      <c r="F171" s="169">
        <f t="shared" si="8"/>
        <v>0</v>
      </c>
      <c r="G171" s="170">
        <f t="shared" si="12"/>
        <v>0</v>
      </c>
      <c r="H171" s="307">
        <f>+F96</f>
        <v>0</v>
      </c>
      <c r="I171" s="171">
        <f t="shared" si="9"/>
        <v>0</v>
      </c>
      <c r="J171" s="290">
        <f>+F136</f>
        <v>0</v>
      </c>
      <c r="K171" s="239"/>
      <c r="L171" s="171">
        <f t="shared" si="7"/>
        <v>34.200000000000003</v>
      </c>
      <c r="M171" s="239"/>
      <c r="N171" s="227">
        <f t="shared" si="10"/>
        <v>0</v>
      </c>
      <c r="O171" s="51"/>
      <c r="Q171" s="20" t="s">
        <v>23</v>
      </c>
      <c r="R171" s="21">
        <f t="shared" si="11"/>
        <v>25.168500000000002</v>
      </c>
      <c r="T171" s="225"/>
      <c r="U171" s="225"/>
      <c r="V171" s="225"/>
      <c r="W171" s="225"/>
      <c r="X171" s="225"/>
      <c r="Y171" s="225"/>
      <c r="Z171" s="225"/>
      <c r="AA171" s="225"/>
      <c r="AB171" s="225"/>
      <c r="AC171" s="225"/>
      <c r="AJ171" s="66"/>
      <c r="AK171" s="66"/>
      <c r="AL171" s="66"/>
      <c r="AM171" s="66"/>
      <c r="AN171" s="66"/>
    </row>
    <row r="172" spans="1:40" x14ac:dyDescent="0.25">
      <c r="B172" s="79" t="s">
        <v>12</v>
      </c>
      <c r="C172" s="80" t="s">
        <v>13</v>
      </c>
      <c r="D172" s="81" t="s">
        <v>14</v>
      </c>
      <c r="E172" s="80" t="s">
        <v>24</v>
      </c>
      <c r="F172" s="169">
        <f t="shared" si="8"/>
        <v>0</v>
      </c>
      <c r="G172" s="170">
        <f t="shared" si="12"/>
        <v>0</v>
      </c>
      <c r="H172" s="307">
        <f>+G96</f>
        <v>0</v>
      </c>
      <c r="I172" s="171">
        <f t="shared" si="9"/>
        <v>0</v>
      </c>
      <c r="J172" s="290">
        <f>+G136</f>
        <v>0</v>
      </c>
      <c r="K172" s="239"/>
      <c r="L172" s="171">
        <f t="shared" si="7"/>
        <v>34.200000000000003</v>
      </c>
      <c r="M172" s="239"/>
      <c r="N172" s="227">
        <f t="shared" si="10"/>
        <v>0</v>
      </c>
      <c r="O172" s="51"/>
      <c r="Q172" s="20" t="s">
        <v>25</v>
      </c>
      <c r="R172" s="21">
        <f t="shared" si="11"/>
        <v>43.058999999999997</v>
      </c>
      <c r="AD172" s="66"/>
      <c r="AJ172" s="66"/>
      <c r="AK172" s="66"/>
      <c r="AL172" s="66"/>
      <c r="AM172" s="66"/>
      <c r="AN172" s="66"/>
    </row>
    <row r="173" spans="1:40" x14ac:dyDescent="0.25">
      <c r="B173" s="82" t="s">
        <v>12</v>
      </c>
      <c r="C173" s="83" t="s">
        <v>13</v>
      </c>
      <c r="D173" s="84" t="s">
        <v>14</v>
      </c>
      <c r="E173" s="83" t="s">
        <v>26</v>
      </c>
      <c r="F173" s="172">
        <f t="shared" si="8"/>
        <v>0</v>
      </c>
      <c r="G173" s="173">
        <f t="shared" si="12"/>
        <v>0</v>
      </c>
      <c r="H173" s="308">
        <f>+H96</f>
        <v>0</v>
      </c>
      <c r="I173" s="174">
        <f t="shared" si="9"/>
        <v>0</v>
      </c>
      <c r="J173" s="291">
        <f>+H136</f>
        <v>0</v>
      </c>
      <c r="K173" s="240"/>
      <c r="L173" s="174">
        <f t="shared" si="7"/>
        <v>34.200000000000003</v>
      </c>
      <c r="M173" s="240"/>
      <c r="N173" s="228">
        <f t="shared" si="10"/>
        <v>0</v>
      </c>
      <c r="O173" s="51"/>
      <c r="Q173" s="20" t="s">
        <v>27</v>
      </c>
      <c r="R173" s="21">
        <f t="shared" si="11"/>
        <v>23.67</v>
      </c>
      <c r="AI173" s="66"/>
      <c r="AJ173" s="66"/>
      <c r="AK173" s="66"/>
      <c r="AL173" s="66"/>
      <c r="AM173" s="66"/>
      <c r="AN173" s="66"/>
    </row>
    <row r="174" spans="1:40" x14ac:dyDescent="0.25">
      <c r="B174" s="86" t="s">
        <v>12</v>
      </c>
      <c r="C174" s="87" t="s">
        <v>13</v>
      </c>
      <c r="D174" s="88" t="s">
        <v>29</v>
      </c>
      <c r="E174" s="89" t="s">
        <v>126</v>
      </c>
      <c r="F174" s="175">
        <f t="shared" si="8"/>
        <v>0</v>
      </c>
      <c r="G174" s="306">
        <f>+C79+H79</f>
        <v>0</v>
      </c>
      <c r="H174" s="306">
        <f>+J96</f>
        <v>0</v>
      </c>
      <c r="I174" s="176">
        <f t="shared" si="9"/>
        <v>0</v>
      </c>
      <c r="J174" s="292">
        <f>+I136</f>
        <v>0</v>
      </c>
      <c r="K174" s="241"/>
      <c r="L174" s="176">
        <f t="shared" ref="L174:L180" si="13">+$R$169</f>
        <v>38.576999999999998</v>
      </c>
      <c r="M174" s="241"/>
      <c r="N174" s="229">
        <f t="shared" si="10"/>
        <v>0</v>
      </c>
      <c r="O174" s="51"/>
      <c r="Q174" s="20" t="s">
        <v>28</v>
      </c>
      <c r="R174" s="21">
        <f t="shared" si="11"/>
        <v>23.94</v>
      </c>
    </row>
    <row r="175" spans="1:40" x14ac:dyDescent="0.25">
      <c r="B175" s="90" t="s">
        <v>12</v>
      </c>
      <c r="C175" s="89" t="s">
        <v>13</v>
      </c>
      <c r="D175" s="91" t="s">
        <v>29</v>
      </c>
      <c r="E175" s="89" t="s">
        <v>30</v>
      </c>
      <c r="F175" s="169">
        <f t="shared" si="8"/>
        <v>0</v>
      </c>
      <c r="G175" s="170">
        <f>+G174</f>
        <v>0</v>
      </c>
      <c r="H175" s="307">
        <f>+K96</f>
        <v>0</v>
      </c>
      <c r="I175" s="171">
        <f t="shared" si="9"/>
        <v>0</v>
      </c>
      <c r="J175" s="293">
        <f>+J136</f>
        <v>0</v>
      </c>
      <c r="K175" s="239"/>
      <c r="L175" s="171">
        <f t="shared" si="13"/>
        <v>38.576999999999998</v>
      </c>
      <c r="M175" s="239"/>
      <c r="N175" s="227">
        <f t="shared" si="10"/>
        <v>0</v>
      </c>
      <c r="O175" s="51"/>
      <c r="Q175" s="20" t="s">
        <v>31</v>
      </c>
      <c r="R175" s="21">
        <f t="shared" si="11"/>
        <v>35.237000000000002</v>
      </c>
    </row>
    <row r="176" spans="1:40" x14ac:dyDescent="0.25">
      <c r="B176" s="79" t="s">
        <v>12</v>
      </c>
      <c r="C176" s="80" t="s">
        <v>13</v>
      </c>
      <c r="D176" s="81" t="s">
        <v>29</v>
      </c>
      <c r="E176" s="80" t="s">
        <v>32</v>
      </c>
      <c r="F176" s="169">
        <f t="shared" si="8"/>
        <v>0</v>
      </c>
      <c r="G176" s="170">
        <f>+G175</f>
        <v>0</v>
      </c>
      <c r="H176" s="307">
        <f>+L96</f>
        <v>0</v>
      </c>
      <c r="I176" s="171">
        <f t="shared" si="9"/>
        <v>0</v>
      </c>
      <c r="J176" s="293">
        <f>+K136</f>
        <v>0</v>
      </c>
      <c r="K176" s="239"/>
      <c r="L176" s="171">
        <f t="shared" si="13"/>
        <v>38.576999999999998</v>
      </c>
      <c r="M176" s="239"/>
      <c r="N176" s="227">
        <f t="shared" si="10"/>
        <v>0</v>
      </c>
      <c r="O176" s="51"/>
      <c r="Q176" s="20" t="s">
        <v>33</v>
      </c>
      <c r="R176" s="21">
        <f t="shared" si="11"/>
        <v>141.86000000000001</v>
      </c>
    </row>
    <row r="177" spans="2:18" x14ac:dyDescent="0.25">
      <c r="B177" s="79" t="s">
        <v>12</v>
      </c>
      <c r="C177" s="80" t="s">
        <v>13</v>
      </c>
      <c r="D177" s="81" t="s">
        <v>29</v>
      </c>
      <c r="E177" s="80" t="s">
        <v>34</v>
      </c>
      <c r="F177" s="169">
        <f t="shared" si="8"/>
        <v>0</v>
      </c>
      <c r="G177" s="170">
        <f t="shared" ref="G177:G180" si="14">+G176</f>
        <v>0</v>
      </c>
      <c r="H177" s="307">
        <f>+M96</f>
        <v>0</v>
      </c>
      <c r="I177" s="171">
        <f t="shared" si="9"/>
        <v>0</v>
      </c>
      <c r="J177" s="293">
        <f>+L136</f>
        <v>0</v>
      </c>
      <c r="K177" s="239"/>
      <c r="L177" s="171">
        <f t="shared" si="13"/>
        <v>38.576999999999998</v>
      </c>
      <c r="M177" s="239"/>
      <c r="N177" s="227">
        <f t="shared" si="10"/>
        <v>0</v>
      </c>
      <c r="O177" s="51"/>
      <c r="Q177" s="20" t="s">
        <v>35</v>
      </c>
      <c r="R177" s="21">
        <f t="shared" si="11"/>
        <v>1</v>
      </c>
    </row>
    <row r="178" spans="2:18" ht="15.75" thickBot="1" x14ac:dyDescent="0.3">
      <c r="B178" s="79" t="s">
        <v>12</v>
      </c>
      <c r="C178" s="80" t="s">
        <v>13</v>
      </c>
      <c r="D178" s="81" t="s">
        <v>29</v>
      </c>
      <c r="E178" s="80" t="s">
        <v>36</v>
      </c>
      <c r="F178" s="169">
        <f t="shared" si="8"/>
        <v>0</v>
      </c>
      <c r="G178" s="170">
        <f t="shared" si="14"/>
        <v>0</v>
      </c>
      <c r="H178" s="307">
        <f>+N96</f>
        <v>0</v>
      </c>
      <c r="I178" s="171">
        <f t="shared" si="9"/>
        <v>0</v>
      </c>
      <c r="J178" s="293">
        <f>+M136</f>
        <v>0</v>
      </c>
      <c r="K178" s="239"/>
      <c r="L178" s="171">
        <f t="shared" si="13"/>
        <v>38.576999999999998</v>
      </c>
      <c r="M178" s="239"/>
      <c r="N178" s="227">
        <f t="shared" si="10"/>
        <v>0</v>
      </c>
      <c r="O178" s="51"/>
      <c r="Q178" s="22" t="s">
        <v>37</v>
      </c>
      <c r="R178" s="21">
        <f t="shared" si="11"/>
        <v>24</v>
      </c>
    </row>
    <row r="179" spans="2:18" x14ac:dyDescent="0.25">
      <c r="B179" s="79" t="s">
        <v>12</v>
      </c>
      <c r="C179" s="80" t="s">
        <v>13</v>
      </c>
      <c r="D179" s="81" t="s">
        <v>29</v>
      </c>
      <c r="E179" s="80" t="s">
        <v>38</v>
      </c>
      <c r="F179" s="169">
        <f t="shared" si="8"/>
        <v>0</v>
      </c>
      <c r="G179" s="170">
        <f t="shared" si="14"/>
        <v>0</v>
      </c>
      <c r="H179" s="307">
        <f>+O96</f>
        <v>0</v>
      </c>
      <c r="I179" s="171">
        <f t="shared" si="9"/>
        <v>0</v>
      </c>
      <c r="J179" s="293">
        <f>+N136</f>
        <v>0</v>
      </c>
      <c r="K179" s="239"/>
      <c r="L179" s="171">
        <f t="shared" si="13"/>
        <v>38.576999999999998</v>
      </c>
      <c r="M179" s="239"/>
      <c r="N179" s="227">
        <f t="shared" si="10"/>
        <v>0</v>
      </c>
      <c r="O179" s="51"/>
      <c r="Q179" s="129" t="s">
        <v>186</v>
      </c>
    </row>
    <row r="180" spans="2:18" x14ac:dyDescent="0.25">
      <c r="B180" s="82" t="s">
        <v>12</v>
      </c>
      <c r="C180" s="83" t="s">
        <v>13</v>
      </c>
      <c r="D180" s="84" t="s">
        <v>29</v>
      </c>
      <c r="E180" s="83" t="s">
        <v>39</v>
      </c>
      <c r="F180" s="172">
        <f t="shared" si="8"/>
        <v>0</v>
      </c>
      <c r="G180" s="173">
        <f t="shared" si="14"/>
        <v>0</v>
      </c>
      <c r="H180" s="308">
        <f>+P96</f>
        <v>0</v>
      </c>
      <c r="I180" s="174">
        <f t="shared" si="9"/>
        <v>0</v>
      </c>
      <c r="J180" s="294">
        <f>+O136</f>
        <v>0</v>
      </c>
      <c r="K180" s="240"/>
      <c r="L180" s="174">
        <f t="shared" si="13"/>
        <v>38.576999999999998</v>
      </c>
      <c r="M180" s="240"/>
      <c r="N180" s="228">
        <f t="shared" si="10"/>
        <v>0</v>
      </c>
      <c r="O180" s="51"/>
    </row>
    <row r="181" spans="2:18" x14ac:dyDescent="0.25">
      <c r="B181" s="92" t="s">
        <v>12</v>
      </c>
      <c r="C181" s="91" t="s">
        <v>13</v>
      </c>
      <c r="D181" s="91" t="s">
        <v>21</v>
      </c>
      <c r="E181" s="80" t="s">
        <v>160</v>
      </c>
      <c r="F181" s="175">
        <f t="shared" si="8"/>
        <v>0</v>
      </c>
      <c r="G181" s="306">
        <f>+D79</f>
        <v>0</v>
      </c>
      <c r="H181" s="170">
        <v>0.15</v>
      </c>
      <c r="I181" s="176">
        <f t="shared" si="9"/>
        <v>0</v>
      </c>
      <c r="J181" s="295">
        <f>+D116</f>
        <v>0</v>
      </c>
      <c r="K181" s="241" t="s">
        <v>40</v>
      </c>
      <c r="L181" s="176">
        <f>+$R$170</f>
        <v>53.6</v>
      </c>
      <c r="M181" s="262" t="s">
        <v>41</v>
      </c>
      <c r="N181" s="229">
        <f t="shared" si="10"/>
        <v>0</v>
      </c>
      <c r="O181" s="51"/>
    </row>
    <row r="182" spans="2:18" x14ac:dyDescent="0.25">
      <c r="B182" s="93" t="s">
        <v>12</v>
      </c>
      <c r="C182" s="81" t="s">
        <v>13</v>
      </c>
      <c r="D182" s="81" t="s">
        <v>21</v>
      </c>
      <c r="E182" s="80" t="s">
        <v>161</v>
      </c>
      <c r="F182" s="169">
        <f t="shared" si="8"/>
        <v>0</v>
      </c>
      <c r="G182" s="170">
        <f>+G181</f>
        <v>0</v>
      </c>
      <c r="H182" s="170">
        <v>0.14000000000000001</v>
      </c>
      <c r="I182" s="171">
        <f t="shared" si="9"/>
        <v>0</v>
      </c>
      <c r="J182" s="290">
        <f>+J181</f>
        <v>0</v>
      </c>
      <c r="K182" s="239"/>
      <c r="L182" s="171">
        <f>+$R$170</f>
        <v>53.6</v>
      </c>
      <c r="M182" s="239"/>
      <c r="N182" s="227">
        <f t="shared" si="10"/>
        <v>0</v>
      </c>
      <c r="O182" s="51"/>
    </row>
    <row r="183" spans="2:18" x14ac:dyDescent="0.25">
      <c r="B183" s="93" t="s">
        <v>12</v>
      </c>
      <c r="C183" s="81" t="s">
        <v>13</v>
      </c>
      <c r="D183" s="81" t="s">
        <v>21</v>
      </c>
      <c r="E183" s="80" t="s">
        <v>51</v>
      </c>
      <c r="F183" s="169">
        <f t="shared" si="8"/>
        <v>0</v>
      </c>
      <c r="G183" s="170">
        <f t="shared" ref="G183:G184" si="15">+G182</f>
        <v>0</v>
      </c>
      <c r="H183" s="170">
        <v>0.49</v>
      </c>
      <c r="I183" s="171">
        <f t="shared" si="9"/>
        <v>0</v>
      </c>
      <c r="J183" s="290">
        <f>+J182</f>
        <v>0</v>
      </c>
      <c r="K183" s="239"/>
      <c r="L183" s="171">
        <f>+$R$170</f>
        <v>53.6</v>
      </c>
      <c r="M183" s="239"/>
      <c r="N183" s="227">
        <f t="shared" si="10"/>
        <v>0</v>
      </c>
      <c r="O183" s="51"/>
    </row>
    <row r="184" spans="2:18" ht="15.75" thickBot="1" x14ac:dyDescent="0.3">
      <c r="B184" s="94" t="s">
        <v>12</v>
      </c>
      <c r="C184" s="84" t="s">
        <v>13</v>
      </c>
      <c r="D184" s="84" t="s">
        <v>21</v>
      </c>
      <c r="E184" s="83" t="s">
        <v>162</v>
      </c>
      <c r="F184" s="172">
        <f t="shared" si="8"/>
        <v>0</v>
      </c>
      <c r="G184" s="173">
        <f t="shared" si="15"/>
        <v>0</v>
      </c>
      <c r="H184" s="170">
        <v>0.22</v>
      </c>
      <c r="I184" s="174">
        <f t="shared" si="9"/>
        <v>0</v>
      </c>
      <c r="J184" s="291">
        <f>+J183</f>
        <v>0</v>
      </c>
      <c r="K184" s="240"/>
      <c r="L184" s="174">
        <f>+$R$170</f>
        <v>53.6</v>
      </c>
      <c r="M184" s="240"/>
      <c r="N184" s="228">
        <f t="shared" si="10"/>
        <v>0</v>
      </c>
      <c r="O184" s="51"/>
    </row>
    <row r="185" spans="2:18" x14ac:dyDescent="0.25">
      <c r="B185" s="90" t="s">
        <v>12</v>
      </c>
      <c r="C185" s="89" t="s">
        <v>13</v>
      </c>
      <c r="D185" s="91" t="s">
        <v>23</v>
      </c>
      <c r="E185" s="80" t="s">
        <v>160</v>
      </c>
      <c r="F185" s="175">
        <f t="shared" si="8"/>
        <v>0</v>
      </c>
      <c r="G185" s="306">
        <f>+E79</f>
        <v>0</v>
      </c>
      <c r="H185" s="170">
        <v>0.14000000000000001</v>
      </c>
      <c r="I185" s="176">
        <f>F185*G185*IF(ISBLANK(H185),1,H185)</f>
        <v>0</v>
      </c>
      <c r="J185" s="292">
        <f>+E116</f>
        <v>0</v>
      </c>
      <c r="K185" s="262" t="s">
        <v>16</v>
      </c>
      <c r="L185" s="176">
        <f>+$R$171</f>
        <v>25.168500000000002</v>
      </c>
      <c r="M185" s="238" t="s">
        <v>17</v>
      </c>
      <c r="N185" s="229">
        <f t="shared" si="10"/>
        <v>0</v>
      </c>
      <c r="O185" s="51"/>
    </row>
    <row r="186" spans="2:18" x14ac:dyDescent="0.25">
      <c r="B186" s="79" t="s">
        <v>12</v>
      </c>
      <c r="C186" s="80" t="s">
        <v>13</v>
      </c>
      <c r="D186" s="81" t="s">
        <v>23</v>
      </c>
      <c r="E186" s="80" t="s">
        <v>161</v>
      </c>
      <c r="F186" s="169">
        <f t="shared" si="8"/>
        <v>0</v>
      </c>
      <c r="G186" s="170">
        <f>+G185</f>
        <v>0</v>
      </c>
      <c r="H186" s="170">
        <v>0.12</v>
      </c>
      <c r="I186" s="171">
        <f t="shared" si="9"/>
        <v>0</v>
      </c>
      <c r="J186" s="293">
        <f>+J185</f>
        <v>0</v>
      </c>
      <c r="K186" s="239"/>
      <c r="L186" s="171">
        <f>+$R$171</f>
        <v>25.168500000000002</v>
      </c>
      <c r="M186" s="239"/>
      <c r="N186" s="227">
        <f t="shared" si="10"/>
        <v>0</v>
      </c>
      <c r="O186" s="51"/>
    </row>
    <row r="187" spans="2:18" x14ac:dyDescent="0.25">
      <c r="B187" s="79" t="s">
        <v>12</v>
      </c>
      <c r="C187" s="80" t="s">
        <v>13</v>
      </c>
      <c r="D187" s="81" t="s">
        <v>23</v>
      </c>
      <c r="E187" s="80" t="s">
        <v>51</v>
      </c>
      <c r="F187" s="169">
        <f t="shared" si="8"/>
        <v>0</v>
      </c>
      <c r="G187" s="170">
        <f>+G186</f>
        <v>0</v>
      </c>
      <c r="H187" s="170">
        <f>+H183</f>
        <v>0.49</v>
      </c>
      <c r="I187" s="171">
        <f t="shared" si="9"/>
        <v>0</v>
      </c>
      <c r="J187" s="293">
        <f>+J186</f>
        <v>0</v>
      </c>
      <c r="K187" s="239"/>
      <c r="L187" s="171">
        <f>+$R$171</f>
        <v>25.168500000000002</v>
      </c>
      <c r="M187" s="239"/>
      <c r="N187" s="227">
        <f t="shared" si="10"/>
        <v>0</v>
      </c>
      <c r="O187" s="51"/>
    </row>
    <row r="188" spans="2:18" x14ac:dyDescent="0.25">
      <c r="B188" s="82" t="s">
        <v>12</v>
      </c>
      <c r="C188" s="83" t="s">
        <v>13</v>
      </c>
      <c r="D188" s="84" t="s">
        <v>23</v>
      </c>
      <c r="E188" s="83" t="s">
        <v>162</v>
      </c>
      <c r="F188" s="172">
        <f t="shared" si="8"/>
        <v>0</v>
      </c>
      <c r="G188" s="173">
        <f>+G187</f>
        <v>0</v>
      </c>
      <c r="H188" s="170">
        <v>0.25</v>
      </c>
      <c r="I188" s="174">
        <f t="shared" si="9"/>
        <v>0</v>
      </c>
      <c r="J188" s="294">
        <f>+J187</f>
        <v>0</v>
      </c>
      <c r="K188" s="240"/>
      <c r="L188" s="174">
        <f>+$R$171</f>
        <v>25.168500000000002</v>
      </c>
      <c r="M188" s="240"/>
      <c r="N188" s="228">
        <f t="shared" si="10"/>
        <v>0</v>
      </c>
      <c r="O188" s="51"/>
    </row>
    <row r="189" spans="2:18" x14ac:dyDescent="0.25">
      <c r="B189" s="90" t="s">
        <v>12</v>
      </c>
      <c r="C189" s="89" t="s">
        <v>13</v>
      </c>
      <c r="D189" s="91" t="s">
        <v>133</v>
      </c>
      <c r="E189" s="80" t="s">
        <v>160</v>
      </c>
      <c r="F189" s="175">
        <f t="shared" si="8"/>
        <v>0</v>
      </c>
      <c r="G189" s="306">
        <f>+G79</f>
        <v>0</v>
      </c>
      <c r="H189" s="170">
        <v>0.37</v>
      </c>
      <c r="I189" s="176">
        <f t="shared" si="9"/>
        <v>0</v>
      </c>
      <c r="J189" s="295">
        <f>+MAX(G116,F116)</f>
        <v>0</v>
      </c>
      <c r="K189" s="241"/>
      <c r="L189" s="176">
        <f>+$R$174</f>
        <v>23.94</v>
      </c>
      <c r="M189" s="241"/>
      <c r="N189" s="229">
        <f t="shared" si="10"/>
        <v>0</v>
      </c>
      <c r="O189" s="51"/>
    </row>
    <row r="190" spans="2:18" x14ac:dyDescent="0.25">
      <c r="B190" s="79" t="s">
        <v>12</v>
      </c>
      <c r="C190" s="80" t="s">
        <v>13</v>
      </c>
      <c r="D190" s="81" t="str">
        <f>+D189</f>
        <v>Bio-Ethanol / ethanol</v>
      </c>
      <c r="E190" s="80" t="s">
        <v>161</v>
      </c>
      <c r="F190" s="169">
        <f t="shared" si="8"/>
        <v>0</v>
      </c>
      <c r="G190" s="170">
        <f>+G189</f>
        <v>0</v>
      </c>
      <c r="H190" s="170">
        <v>0.31</v>
      </c>
      <c r="I190" s="171">
        <f t="shared" si="9"/>
        <v>0</v>
      </c>
      <c r="J190" s="290">
        <f>+J189</f>
        <v>0</v>
      </c>
      <c r="K190" s="239"/>
      <c r="L190" s="171">
        <f>+$R$174</f>
        <v>23.94</v>
      </c>
      <c r="M190" s="239"/>
      <c r="N190" s="227">
        <f t="shared" si="10"/>
        <v>0</v>
      </c>
      <c r="O190" s="51"/>
    </row>
    <row r="191" spans="2:18" x14ac:dyDescent="0.25">
      <c r="B191" s="79" t="s">
        <v>12</v>
      </c>
      <c r="C191" s="80" t="s">
        <v>13</v>
      </c>
      <c r="D191" s="81" t="str">
        <f>+D190</f>
        <v>Bio-Ethanol / ethanol</v>
      </c>
      <c r="E191" s="80" t="s">
        <v>51</v>
      </c>
      <c r="F191" s="169">
        <f t="shared" si="8"/>
        <v>0</v>
      </c>
      <c r="G191" s="170">
        <f t="shared" ref="G191:G192" si="16">+G190</f>
        <v>0</v>
      </c>
      <c r="H191" s="170">
        <v>0.17</v>
      </c>
      <c r="I191" s="171">
        <f t="shared" si="9"/>
        <v>0</v>
      </c>
      <c r="J191" s="290">
        <f>+J190</f>
        <v>0</v>
      </c>
      <c r="K191" s="239"/>
      <c r="L191" s="171">
        <f>+$R$174</f>
        <v>23.94</v>
      </c>
      <c r="M191" s="239"/>
      <c r="N191" s="227">
        <f t="shared" si="10"/>
        <v>0</v>
      </c>
      <c r="O191" s="51"/>
    </row>
    <row r="192" spans="2:18" x14ac:dyDescent="0.25">
      <c r="B192" s="82" t="s">
        <v>12</v>
      </c>
      <c r="C192" s="83" t="s">
        <v>13</v>
      </c>
      <c r="D192" s="84" t="str">
        <f>+D191</f>
        <v>Bio-Ethanol / ethanol</v>
      </c>
      <c r="E192" s="83" t="s">
        <v>162</v>
      </c>
      <c r="F192" s="172">
        <f t="shared" si="8"/>
        <v>0</v>
      </c>
      <c r="G192" s="173">
        <f t="shared" si="16"/>
        <v>0</v>
      </c>
      <c r="H192" s="170">
        <v>0.15</v>
      </c>
      <c r="I192" s="174">
        <f t="shared" si="9"/>
        <v>0</v>
      </c>
      <c r="J192" s="291">
        <f>+J191</f>
        <v>0</v>
      </c>
      <c r="K192" s="240"/>
      <c r="L192" s="174">
        <f>+$R$174</f>
        <v>23.94</v>
      </c>
      <c r="M192" s="240"/>
      <c r="N192" s="228">
        <f t="shared" si="10"/>
        <v>0</v>
      </c>
      <c r="O192" s="51"/>
    </row>
    <row r="193" spans="2:15" x14ac:dyDescent="0.25">
      <c r="B193" s="90" t="s">
        <v>12</v>
      </c>
      <c r="C193" s="89" t="s">
        <v>13</v>
      </c>
      <c r="D193" s="91" t="s">
        <v>45</v>
      </c>
      <c r="E193" s="80" t="s">
        <v>160</v>
      </c>
      <c r="F193" s="175">
        <f t="shared" si="8"/>
        <v>0</v>
      </c>
      <c r="G193" s="306">
        <f>+K79</f>
        <v>0</v>
      </c>
      <c r="H193" s="170">
        <v>0.01</v>
      </c>
      <c r="I193" s="176">
        <f t="shared" si="9"/>
        <v>0</v>
      </c>
      <c r="J193" s="292">
        <f>+K116</f>
        <v>0</v>
      </c>
      <c r="K193" s="241"/>
      <c r="L193" s="176">
        <f>+$R$168</f>
        <v>34.200000000000003</v>
      </c>
      <c r="M193" s="241"/>
      <c r="N193" s="229">
        <f t="shared" si="10"/>
        <v>0</v>
      </c>
      <c r="O193" s="51"/>
    </row>
    <row r="194" spans="2:15" x14ac:dyDescent="0.25">
      <c r="B194" s="79" t="s">
        <v>12</v>
      </c>
      <c r="C194" s="80" t="s">
        <v>13</v>
      </c>
      <c r="D194" s="81" t="s">
        <v>45</v>
      </c>
      <c r="E194" s="80" t="s">
        <v>161</v>
      </c>
      <c r="F194" s="169">
        <f t="shared" si="8"/>
        <v>0</v>
      </c>
      <c r="G194" s="170">
        <f>+G193</f>
        <v>0</v>
      </c>
      <c r="H194" s="170">
        <v>0.05</v>
      </c>
      <c r="I194" s="171">
        <f t="shared" si="9"/>
        <v>0</v>
      </c>
      <c r="J194" s="293">
        <f>+J193</f>
        <v>0</v>
      </c>
      <c r="K194" s="239"/>
      <c r="L194" s="171">
        <f>+$R$168</f>
        <v>34.200000000000003</v>
      </c>
      <c r="M194" s="239"/>
      <c r="N194" s="227">
        <f t="shared" si="10"/>
        <v>0</v>
      </c>
      <c r="O194" s="51"/>
    </row>
    <row r="195" spans="2:15" x14ac:dyDescent="0.25">
      <c r="B195" s="79" t="s">
        <v>12</v>
      </c>
      <c r="C195" s="80" t="s">
        <v>13</v>
      </c>
      <c r="D195" s="81" t="s">
        <v>45</v>
      </c>
      <c r="E195" s="80" t="s">
        <v>51</v>
      </c>
      <c r="F195" s="169">
        <f t="shared" si="8"/>
        <v>0</v>
      </c>
      <c r="G195" s="170">
        <f t="shared" ref="G195:G196" si="17">+G194</f>
        <v>0</v>
      </c>
      <c r="H195" s="170">
        <v>0.3</v>
      </c>
      <c r="I195" s="171">
        <f t="shared" si="9"/>
        <v>0</v>
      </c>
      <c r="J195" s="293">
        <f>+J194</f>
        <v>0</v>
      </c>
      <c r="K195" s="239"/>
      <c r="L195" s="171">
        <f>+$R$168</f>
        <v>34.200000000000003</v>
      </c>
      <c r="M195" s="239"/>
      <c r="N195" s="227">
        <f t="shared" si="10"/>
        <v>0</v>
      </c>
      <c r="O195" s="51"/>
    </row>
    <row r="196" spans="2:15" x14ac:dyDescent="0.25">
      <c r="B196" s="82" t="s">
        <v>12</v>
      </c>
      <c r="C196" s="83" t="s">
        <v>13</v>
      </c>
      <c r="D196" s="84" t="s">
        <v>45</v>
      </c>
      <c r="E196" s="83" t="s">
        <v>162</v>
      </c>
      <c r="F196" s="172">
        <f t="shared" si="8"/>
        <v>0</v>
      </c>
      <c r="G196" s="173">
        <f t="shared" si="17"/>
        <v>0</v>
      </c>
      <c r="H196" s="170">
        <v>0.64</v>
      </c>
      <c r="I196" s="174">
        <f t="shared" si="9"/>
        <v>0</v>
      </c>
      <c r="J196" s="294">
        <f>+J195</f>
        <v>0</v>
      </c>
      <c r="K196" s="240"/>
      <c r="L196" s="174">
        <f>+$R$168</f>
        <v>34.200000000000003</v>
      </c>
      <c r="M196" s="240"/>
      <c r="N196" s="228">
        <f t="shared" si="10"/>
        <v>0</v>
      </c>
      <c r="O196" s="51"/>
    </row>
    <row r="197" spans="2:15" x14ac:dyDescent="0.25">
      <c r="B197" s="90" t="s">
        <v>12</v>
      </c>
      <c r="C197" s="89" t="s">
        <v>13</v>
      </c>
      <c r="D197" s="91" t="s">
        <v>46</v>
      </c>
      <c r="E197" s="80" t="s">
        <v>160</v>
      </c>
      <c r="F197" s="175">
        <f t="shared" si="8"/>
        <v>0</v>
      </c>
      <c r="G197" s="306">
        <f>+L79</f>
        <v>0</v>
      </c>
      <c r="H197" s="170">
        <v>0.01</v>
      </c>
      <c r="I197" s="176">
        <f t="shared" si="9"/>
        <v>0</v>
      </c>
      <c r="J197" s="295">
        <f>+L116</f>
        <v>0</v>
      </c>
      <c r="K197" s="241"/>
      <c r="L197" s="176">
        <f>+$R$169</f>
        <v>38.576999999999998</v>
      </c>
      <c r="M197" s="241"/>
      <c r="N197" s="229">
        <f t="shared" si="10"/>
        <v>0</v>
      </c>
      <c r="O197" s="51"/>
    </row>
    <row r="198" spans="2:15" x14ac:dyDescent="0.25">
      <c r="B198" s="79" t="s">
        <v>12</v>
      </c>
      <c r="C198" s="80" t="s">
        <v>13</v>
      </c>
      <c r="D198" s="81" t="s">
        <v>46</v>
      </c>
      <c r="E198" s="80" t="s">
        <v>161</v>
      </c>
      <c r="F198" s="169">
        <f t="shared" si="8"/>
        <v>0</v>
      </c>
      <c r="G198" s="170">
        <f>+G197</f>
        <v>0</v>
      </c>
      <c r="H198" s="170">
        <v>0.05</v>
      </c>
      <c r="I198" s="171">
        <f t="shared" si="9"/>
        <v>0</v>
      </c>
      <c r="J198" s="290">
        <f>+J197</f>
        <v>0</v>
      </c>
      <c r="K198" s="239"/>
      <c r="L198" s="171">
        <f>+$R$169</f>
        <v>38.576999999999998</v>
      </c>
      <c r="M198" s="239"/>
      <c r="N198" s="227">
        <f t="shared" si="10"/>
        <v>0</v>
      </c>
      <c r="O198" s="51"/>
    </row>
    <row r="199" spans="2:15" x14ac:dyDescent="0.25">
      <c r="B199" s="79" t="s">
        <v>12</v>
      </c>
      <c r="C199" s="80" t="s">
        <v>13</v>
      </c>
      <c r="D199" s="81" t="s">
        <v>46</v>
      </c>
      <c r="E199" s="80" t="s">
        <v>51</v>
      </c>
      <c r="F199" s="169">
        <f t="shared" si="8"/>
        <v>0</v>
      </c>
      <c r="G199" s="170">
        <f t="shared" ref="G199:G200" si="18">+G198</f>
        <v>0</v>
      </c>
      <c r="H199" s="170">
        <v>0.3</v>
      </c>
      <c r="I199" s="171">
        <f t="shared" si="9"/>
        <v>0</v>
      </c>
      <c r="J199" s="290">
        <f>+J198</f>
        <v>0</v>
      </c>
      <c r="K199" s="239"/>
      <c r="L199" s="171">
        <f>+$R$169</f>
        <v>38.576999999999998</v>
      </c>
      <c r="M199" s="239"/>
      <c r="N199" s="227">
        <f t="shared" si="10"/>
        <v>0</v>
      </c>
      <c r="O199" s="51"/>
    </row>
    <row r="200" spans="2:15" ht="15.75" thickBot="1" x14ac:dyDescent="0.3">
      <c r="B200" s="82" t="s">
        <v>12</v>
      </c>
      <c r="C200" s="83" t="s">
        <v>13</v>
      </c>
      <c r="D200" s="84" t="s">
        <v>46</v>
      </c>
      <c r="E200" s="83" t="s">
        <v>162</v>
      </c>
      <c r="F200" s="172">
        <f t="shared" si="8"/>
        <v>0</v>
      </c>
      <c r="G200" s="173">
        <f t="shared" si="18"/>
        <v>0</v>
      </c>
      <c r="H200" s="170">
        <v>0.64</v>
      </c>
      <c r="I200" s="174">
        <f t="shared" si="9"/>
        <v>0</v>
      </c>
      <c r="J200" s="291">
        <f>+J199</f>
        <v>0</v>
      </c>
      <c r="K200" s="240"/>
      <c r="L200" s="174">
        <f>+$R$169</f>
        <v>38.576999999999998</v>
      </c>
      <c r="M200" s="240"/>
      <c r="N200" s="228">
        <f t="shared" si="10"/>
        <v>0</v>
      </c>
      <c r="O200" s="51"/>
    </row>
    <row r="201" spans="2:15" x14ac:dyDescent="0.25">
      <c r="B201" s="103" t="s">
        <v>12</v>
      </c>
      <c r="C201" s="119" t="s">
        <v>13</v>
      </c>
      <c r="D201" s="104" t="s">
        <v>47</v>
      </c>
      <c r="E201" s="105"/>
      <c r="F201" s="177">
        <f t="shared" si="8"/>
        <v>0</v>
      </c>
      <c r="G201" s="309">
        <f>+J79</f>
        <v>0</v>
      </c>
      <c r="H201" s="178">
        <v>1</v>
      </c>
      <c r="I201" s="179">
        <f>F201*G201*IF(ISBLANK(H201),1,H201)</f>
        <v>0</v>
      </c>
      <c r="J201" s="296">
        <f>+J116</f>
        <v>0</v>
      </c>
      <c r="K201" s="269" t="s">
        <v>182</v>
      </c>
      <c r="L201" s="168">
        <f>+$R$168</f>
        <v>34.200000000000003</v>
      </c>
      <c r="M201" s="238" t="s">
        <v>17</v>
      </c>
      <c r="N201" s="230">
        <f t="shared" si="10"/>
        <v>0</v>
      </c>
      <c r="O201" s="51"/>
    </row>
    <row r="202" spans="2:15" ht="15.75" thickBot="1" x14ac:dyDescent="0.3">
      <c r="B202" s="72" t="s">
        <v>12</v>
      </c>
      <c r="C202" s="98" t="s">
        <v>13</v>
      </c>
      <c r="D202" s="100" t="s">
        <v>134</v>
      </c>
      <c r="E202" s="98"/>
      <c r="F202" s="180">
        <f t="shared" si="8"/>
        <v>0</v>
      </c>
      <c r="G202" s="310">
        <f>+I79</f>
        <v>0</v>
      </c>
      <c r="H202" s="181">
        <v>1</v>
      </c>
      <c r="I202" s="182">
        <f>F202*G202*IF(ISBLANK(H202),1,H202)</f>
        <v>0</v>
      </c>
      <c r="J202" s="297">
        <f>+I116</f>
        <v>0</v>
      </c>
      <c r="K202" s="243"/>
      <c r="L202" s="182">
        <f>+$R$176</f>
        <v>141.86000000000001</v>
      </c>
      <c r="M202" s="243"/>
      <c r="N202" s="231">
        <f t="shared" si="10"/>
        <v>0</v>
      </c>
      <c r="O202" s="51"/>
    </row>
    <row r="203" spans="2:15" x14ac:dyDescent="0.25">
      <c r="B203" s="76" t="s">
        <v>50</v>
      </c>
      <c r="C203" s="77" t="s">
        <v>13</v>
      </c>
      <c r="D203" s="78" t="s">
        <v>14</v>
      </c>
      <c r="E203" s="77" t="s">
        <v>136</v>
      </c>
      <c r="F203" s="311">
        <f>+B60</f>
        <v>0</v>
      </c>
      <c r="G203" s="306">
        <f>+B83</f>
        <v>0</v>
      </c>
      <c r="H203" s="306">
        <f>+B100</f>
        <v>0</v>
      </c>
      <c r="I203" s="168">
        <f t="shared" si="9"/>
        <v>0</v>
      </c>
      <c r="J203" s="298">
        <f>+B120</f>
        <v>0</v>
      </c>
      <c r="K203" s="238"/>
      <c r="L203" s="168">
        <f t="shared" ref="L203:L210" si="19">+$R$168</f>
        <v>34.200000000000003</v>
      </c>
      <c r="M203" s="238"/>
      <c r="N203" s="226">
        <f t="shared" si="10"/>
        <v>0</v>
      </c>
      <c r="O203" s="51"/>
    </row>
    <row r="204" spans="2:15" x14ac:dyDescent="0.25">
      <c r="B204" s="79" t="s">
        <v>50</v>
      </c>
      <c r="C204" s="80" t="s">
        <v>13</v>
      </c>
      <c r="D204" s="81" t="s">
        <v>14</v>
      </c>
      <c r="E204" s="80" t="s">
        <v>137</v>
      </c>
      <c r="F204" s="183">
        <f t="shared" ref="F204:F210" si="20">$F$203</f>
        <v>0</v>
      </c>
      <c r="G204" s="184">
        <f>+G203</f>
        <v>0</v>
      </c>
      <c r="H204" s="307">
        <f>+C100</f>
        <v>0</v>
      </c>
      <c r="I204" s="171">
        <f t="shared" si="9"/>
        <v>0</v>
      </c>
      <c r="J204" s="293">
        <f>+J203</f>
        <v>0</v>
      </c>
      <c r="K204" s="239"/>
      <c r="L204" s="171">
        <f t="shared" si="19"/>
        <v>34.200000000000003</v>
      </c>
      <c r="M204" s="239"/>
      <c r="N204" s="227">
        <f t="shared" si="10"/>
        <v>0</v>
      </c>
      <c r="O204" s="51"/>
    </row>
    <row r="205" spans="2:15" x14ac:dyDescent="0.25">
      <c r="B205" s="79" t="s">
        <v>50</v>
      </c>
      <c r="C205" s="80" t="s">
        <v>13</v>
      </c>
      <c r="D205" s="81" t="s">
        <v>14</v>
      </c>
      <c r="E205" s="80" t="s">
        <v>163</v>
      </c>
      <c r="F205" s="183">
        <f t="shared" si="20"/>
        <v>0</v>
      </c>
      <c r="G205" s="184">
        <f t="shared" ref="G205:G209" si="21">+G204</f>
        <v>0</v>
      </c>
      <c r="H205" s="307">
        <f>+D100</f>
        <v>0</v>
      </c>
      <c r="I205" s="171">
        <f t="shared" si="9"/>
        <v>0</v>
      </c>
      <c r="J205" s="293">
        <f t="shared" ref="J205:J209" si="22">+J204</f>
        <v>0</v>
      </c>
      <c r="K205" s="239"/>
      <c r="L205" s="171">
        <f t="shared" si="19"/>
        <v>34.200000000000003</v>
      </c>
      <c r="M205" s="239"/>
      <c r="N205" s="227">
        <f t="shared" si="10"/>
        <v>0</v>
      </c>
      <c r="O205" s="51"/>
    </row>
    <row r="206" spans="2:15" x14ac:dyDescent="0.25">
      <c r="B206" s="79" t="s">
        <v>50</v>
      </c>
      <c r="C206" s="80" t="s">
        <v>13</v>
      </c>
      <c r="D206" s="81" t="s">
        <v>14</v>
      </c>
      <c r="E206" s="80" t="s">
        <v>160</v>
      </c>
      <c r="F206" s="183">
        <f t="shared" si="20"/>
        <v>0</v>
      </c>
      <c r="G206" s="184">
        <f t="shared" si="21"/>
        <v>0</v>
      </c>
      <c r="H206" s="307">
        <f>+E100</f>
        <v>0</v>
      </c>
      <c r="I206" s="171">
        <f t="shared" si="9"/>
        <v>0</v>
      </c>
      <c r="J206" s="293">
        <f t="shared" si="22"/>
        <v>0</v>
      </c>
      <c r="K206" s="239"/>
      <c r="L206" s="171">
        <f t="shared" si="19"/>
        <v>34.200000000000003</v>
      </c>
      <c r="M206" s="239"/>
      <c r="N206" s="227">
        <f t="shared" si="10"/>
        <v>0</v>
      </c>
      <c r="O206" s="51"/>
    </row>
    <row r="207" spans="2:15" x14ac:dyDescent="0.25">
      <c r="B207" s="79" t="s">
        <v>50</v>
      </c>
      <c r="C207" s="80" t="s">
        <v>13</v>
      </c>
      <c r="D207" s="81" t="s">
        <v>14</v>
      </c>
      <c r="E207" s="80" t="s">
        <v>161</v>
      </c>
      <c r="F207" s="183">
        <f t="shared" si="20"/>
        <v>0</v>
      </c>
      <c r="G207" s="184">
        <f t="shared" si="21"/>
        <v>0</v>
      </c>
      <c r="H207" s="307">
        <f>+F100</f>
        <v>0</v>
      </c>
      <c r="I207" s="171">
        <f t="shared" si="9"/>
        <v>0</v>
      </c>
      <c r="J207" s="293">
        <f t="shared" si="22"/>
        <v>0</v>
      </c>
      <c r="K207" s="239"/>
      <c r="L207" s="171">
        <f t="shared" si="19"/>
        <v>34.200000000000003</v>
      </c>
      <c r="M207" s="239"/>
      <c r="N207" s="227">
        <f t="shared" si="10"/>
        <v>0</v>
      </c>
      <c r="O207" s="51"/>
    </row>
    <row r="208" spans="2:15" x14ac:dyDescent="0.25">
      <c r="B208" s="79" t="s">
        <v>50</v>
      </c>
      <c r="C208" s="80" t="s">
        <v>13</v>
      </c>
      <c r="D208" s="81" t="s">
        <v>14</v>
      </c>
      <c r="E208" s="80" t="s">
        <v>51</v>
      </c>
      <c r="F208" s="183">
        <f t="shared" si="20"/>
        <v>0</v>
      </c>
      <c r="G208" s="184">
        <f t="shared" si="21"/>
        <v>0</v>
      </c>
      <c r="H208" s="312">
        <f>+G100</f>
        <v>0</v>
      </c>
      <c r="I208" s="171">
        <f t="shared" si="9"/>
        <v>0</v>
      </c>
      <c r="J208" s="293">
        <f t="shared" si="22"/>
        <v>0</v>
      </c>
      <c r="K208" s="239"/>
      <c r="L208" s="171">
        <f t="shared" si="19"/>
        <v>34.200000000000003</v>
      </c>
      <c r="M208" s="239"/>
      <c r="N208" s="227">
        <f t="shared" si="10"/>
        <v>0</v>
      </c>
      <c r="O208" s="51"/>
    </row>
    <row r="209" spans="2:15" ht="15.75" thickBot="1" x14ac:dyDescent="0.3">
      <c r="B209" s="82" t="s">
        <v>50</v>
      </c>
      <c r="C209" s="83" t="s">
        <v>13</v>
      </c>
      <c r="D209" s="84" t="s">
        <v>14</v>
      </c>
      <c r="E209" s="83" t="s">
        <v>162</v>
      </c>
      <c r="F209" s="185">
        <f t="shared" si="20"/>
        <v>0</v>
      </c>
      <c r="G209" s="186">
        <f t="shared" si="21"/>
        <v>0</v>
      </c>
      <c r="H209" s="313">
        <f>+H100</f>
        <v>0</v>
      </c>
      <c r="I209" s="179">
        <f t="shared" si="9"/>
        <v>0</v>
      </c>
      <c r="J209" s="293">
        <f t="shared" si="22"/>
        <v>0</v>
      </c>
      <c r="K209" s="242"/>
      <c r="L209" s="179">
        <f t="shared" si="19"/>
        <v>34.200000000000003</v>
      </c>
      <c r="M209" s="242"/>
      <c r="N209" s="230">
        <f t="shared" si="10"/>
        <v>0</v>
      </c>
      <c r="O209" s="51"/>
    </row>
    <row r="210" spans="2:15" ht="15.75" thickBot="1" x14ac:dyDescent="0.3">
      <c r="B210" s="72" t="s">
        <v>50</v>
      </c>
      <c r="C210" s="98" t="s">
        <v>13</v>
      </c>
      <c r="D210" s="100" t="s">
        <v>47</v>
      </c>
      <c r="E210" s="98"/>
      <c r="F210" s="187">
        <f t="shared" si="20"/>
        <v>0</v>
      </c>
      <c r="G210" s="310">
        <f>+J83</f>
        <v>0</v>
      </c>
      <c r="H210" s="181">
        <v>1</v>
      </c>
      <c r="I210" s="182">
        <f t="shared" si="9"/>
        <v>0</v>
      </c>
      <c r="J210" s="297">
        <f>+J120</f>
        <v>0</v>
      </c>
      <c r="K210" s="269" t="s">
        <v>182</v>
      </c>
      <c r="L210" s="168">
        <f t="shared" si="19"/>
        <v>34.200000000000003</v>
      </c>
      <c r="M210" s="238" t="s">
        <v>17</v>
      </c>
      <c r="N210" s="231">
        <f t="shared" si="10"/>
        <v>0</v>
      </c>
      <c r="O210" s="51"/>
    </row>
    <row r="211" spans="2:15" x14ac:dyDescent="0.25">
      <c r="B211" s="90" t="s">
        <v>52</v>
      </c>
      <c r="C211" s="89" t="s">
        <v>13</v>
      </c>
      <c r="D211" s="91" t="s">
        <v>19</v>
      </c>
      <c r="E211" s="89" t="s">
        <v>53</v>
      </c>
      <c r="F211" s="314">
        <f>+B61</f>
        <v>0</v>
      </c>
      <c r="G211" s="306">
        <f>+C84</f>
        <v>0</v>
      </c>
      <c r="H211" s="315">
        <f>+L101</f>
        <v>0</v>
      </c>
      <c r="I211" s="176">
        <f t="shared" si="9"/>
        <v>0</v>
      </c>
      <c r="J211" s="295">
        <f>+C121</f>
        <v>0</v>
      </c>
      <c r="K211" s="241"/>
      <c r="L211" s="176">
        <f>+$R$169</f>
        <v>38.576999999999998</v>
      </c>
      <c r="M211" s="241"/>
      <c r="N211" s="229">
        <f t="shared" si="10"/>
        <v>0</v>
      </c>
      <c r="O211" s="51"/>
    </row>
    <row r="212" spans="2:15" x14ac:dyDescent="0.25">
      <c r="B212" s="101" t="s">
        <v>52</v>
      </c>
      <c r="C212" s="80" t="s">
        <v>13</v>
      </c>
      <c r="D212" s="81" t="s">
        <v>19</v>
      </c>
      <c r="E212" s="80" t="s">
        <v>160</v>
      </c>
      <c r="F212" s="183">
        <f t="shared" ref="F212:F217" si="23">$F$211</f>
        <v>0</v>
      </c>
      <c r="G212" s="184">
        <f>+G211</f>
        <v>0</v>
      </c>
      <c r="H212" s="307">
        <f>+M101</f>
        <v>0</v>
      </c>
      <c r="I212" s="171">
        <f t="shared" si="9"/>
        <v>0</v>
      </c>
      <c r="J212" s="290">
        <f>+J211</f>
        <v>0</v>
      </c>
      <c r="K212" s="239"/>
      <c r="L212" s="171">
        <f>+$R$169</f>
        <v>38.576999999999998</v>
      </c>
      <c r="M212" s="239"/>
      <c r="N212" s="227">
        <f t="shared" si="10"/>
        <v>0</v>
      </c>
      <c r="O212" s="51"/>
    </row>
    <row r="213" spans="2:15" x14ac:dyDescent="0.25">
      <c r="B213" s="101" t="s">
        <v>52</v>
      </c>
      <c r="C213" s="80" t="s">
        <v>13</v>
      </c>
      <c r="D213" s="81" t="s">
        <v>19</v>
      </c>
      <c r="E213" s="80" t="s">
        <v>54</v>
      </c>
      <c r="F213" s="183">
        <f t="shared" si="23"/>
        <v>0</v>
      </c>
      <c r="G213" s="184">
        <f t="shared" ref="G213:G215" si="24">+G212</f>
        <v>0</v>
      </c>
      <c r="H213" s="307">
        <f>+N101</f>
        <v>0</v>
      </c>
      <c r="I213" s="171">
        <f t="shared" si="9"/>
        <v>0</v>
      </c>
      <c r="J213" s="290">
        <f t="shared" ref="J213:J215" si="25">+J212</f>
        <v>0</v>
      </c>
      <c r="K213" s="239"/>
      <c r="L213" s="171">
        <f>+$R$169</f>
        <v>38.576999999999998</v>
      </c>
      <c r="M213" s="239"/>
      <c r="N213" s="227">
        <f t="shared" si="10"/>
        <v>0</v>
      </c>
      <c r="O213" s="51"/>
    </row>
    <row r="214" spans="2:15" x14ac:dyDescent="0.25">
      <c r="B214" s="101" t="s">
        <v>52</v>
      </c>
      <c r="C214" s="80" t="s">
        <v>13</v>
      </c>
      <c r="D214" s="81" t="s">
        <v>19</v>
      </c>
      <c r="E214" s="80" t="s">
        <v>55</v>
      </c>
      <c r="F214" s="183">
        <f t="shared" si="23"/>
        <v>0</v>
      </c>
      <c r="G214" s="184">
        <f t="shared" si="24"/>
        <v>0</v>
      </c>
      <c r="H214" s="307">
        <f>+O101</f>
        <v>0</v>
      </c>
      <c r="I214" s="171">
        <f t="shared" si="9"/>
        <v>0</v>
      </c>
      <c r="J214" s="290">
        <f t="shared" si="25"/>
        <v>0</v>
      </c>
      <c r="K214" s="239"/>
      <c r="L214" s="171">
        <f>+$R$169</f>
        <v>38.576999999999998</v>
      </c>
      <c r="M214" s="239"/>
      <c r="N214" s="227">
        <f t="shared" si="10"/>
        <v>0</v>
      </c>
      <c r="O214" s="51"/>
    </row>
    <row r="215" spans="2:15" x14ac:dyDescent="0.25">
      <c r="B215" s="101" t="s">
        <v>52</v>
      </c>
      <c r="C215" s="188" t="s">
        <v>13</v>
      </c>
      <c r="D215" s="102" t="s">
        <v>19</v>
      </c>
      <c r="E215" s="188" t="s">
        <v>162</v>
      </c>
      <c r="F215" s="189">
        <f t="shared" si="23"/>
        <v>0</v>
      </c>
      <c r="G215" s="186">
        <f t="shared" si="24"/>
        <v>0</v>
      </c>
      <c r="H215" s="308">
        <f>+P101</f>
        <v>0</v>
      </c>
      <c r="I215" s="174">
        <f t="shared" si="9"/>
        <v>0</v>
      </c>
      <c r="J215" s="290">
        <f t="shared" si="25"/>
        <v>0</v>
      </c>
      <c r="K215" s="240"/>
      <c r="L215" s="174">
        <f>+$R$169</f>
        <v>38.576999999999998</v>
      </c>
      <c r="M215" s="240"/>
      <c r="N215" s="228">
        <f t="shared" si="10"/>
        <v>0</v>
      </c>
      <c r="O215" s="51"/>
    </row>
    <row r="216" spans="2:15" x14ac:dyDescent="0.25">
      <c r="B216" s="190" t="s">
        <v>52</v>
      </c>
      <c r="C216" s="191" t="s">
        <v>13</v>
      </c>
      <c r="D216" s="192" t="s">
        <v>14</v>
      </c>
      <c r="E216" s="193" t="s">
        <v>53</v>
      </c>
      <c r="F216" s="194">
        <f t="shared" si="23"/>
        <v>0</v>
      </c>
      <c r="G216" s="306">
        <f>+B84</f>
        <v>0</v>
      </c>
      <c r="H216" s="315">
        <f>+D101</f>
        <v>0</v>
      </c>
      <c r="I216" s="176">
        <f t="shared" si="9"/>
        <v>0</v>
      </c>
      <c r="J216" s="295">
        <f>+B121</f>
        <v>0</v>
      </c>
      <c r="K216" s="241"/>
      <c r="L216" s="176">
        <f t="shared" ref="L216:L228" si="26">+$R$168</f>
        <v>34.200000000000003</v>
      </c>
      <c r="M216" s="241"/>
      <c r="N216" s="229">
        <f t="shared" si="10"/>
        <v>0</v>
      </c>
      <c r="O216" s="51"/>
    </row>
    <row r="217" spans="2:15" x14ac:dyDescent="0.25">
      <c r="B217" s="101" t="s">
        <v>52</v>
      </c>
      <c r="C217" s="80" t="s">
        <v>13</v>
      </c>
      <c r="D217" s="81" t="s">
        <v>14</v>
      </c>
      <c r="E217" s="99" t="s">
        <v>160</v>
      </c>
      <c r="F217" s="195">
        <f t="shared" si="23"/>
        <v>0</v>
      </c>
      <c r="G217" s="196">
        <f>+G216</f>
        <v>0</v>
      </c>
      <c r="H217" s="316">
        <f>+E101</f>
        <v>0</v>
      </c>
      <c r="I217" s="171">
        <f t="shared" si="9"/>
        <v>0</v>
      </c>
      <c r="J217" s="290">
        <f>+J216</f>
        <v>0</v>
      </c>
      <c r="K217" s="239"/>
      <c r="L217" s="171">
        <f t="shared" si="26"/>
        <v>34.200000000000003</v>
      </c>
      <c r="M217" s="239"/>
      <c r="N217" s="227">
        <f t="shared" si="10"/>
        <v>0</v>
      </c>
      <c r="O217" s="51"/>
    </row>
    <row r="218" spans="2:15" x14ac:dyDescent="0.25">
      <c r="B218" s="101" t="s">
        <v>52</v>
      </c>
      <c r="C218" s="80" t="s">
        <v>13</v>
      </c>
      <c r="D218" s="81" t="s">
        <v>14</v>
      </c>
      <c r="E218" s="99" t="s">
        <v>54</v>
      </c>
      <c r="F218" s="195">
        <f>$F$211</f>
        <v>0</v>
      </c>
      <c r="G218" s="196">
        <f t="shared" ref="G218:G220" si="27">+G217</f>
        <v>0</v>
      </c>
      <c r="H218" s="316">
        <f>+F101</f>
        <v>0</v>
      </c>
      <c r="I218" s="171">
        <f t="shared" si="9"/>
        <v>0</v>
      </c>
      <c r="J218" s="290">
        <f t="shared" ref="J218:J220" si="28">+J217</f>
        <v>0</v>
      </c>
      <c r="K218" s="239"/>
      <c r="L218" s="171">
        <f t="shared" si="26"/>
        <v>34.200000000000003</v>
      </c>
      <c r="M218" s="239"/>
      <c r="N218" s="227">
        <f t="shared" si="10"/>
        <v>0</v>
      </c>
      <c r="O218" s="51"/>
    </row>
    <row r="219" spans="2:15" x14ac:dyDescent="0.25">
      <c r="B219" s="101" t="s">
        <v>52</v>
      </c>
      <c r="C219" s="80" t="s">
        <v>13</v>
      </c>
      <c r="D219" s="81" t="s">
        <v>14</v>
      </c>
      <c r="E219" s="99" t="s">
        <v>55</v>
      </c>
      <c r="F219" s="195">
        <f>$F$211</f>
        <v>0</v>
      </c>
      <c r="G219" s="196">
        <f t="shared" si="27"/>
        <v>0</v>
      </c>
      <c r="H219" s="307">
        <f>+G101</f>
        <v>0</v>
      </c>
      <c r="I219" s="171">
        <f t="shared" si="9"/>
        <v>0</v>
      </c>
      <c r="J219" s="290">
        <f t="shared" si="28"/>
        <v>0</v>
      </c>
      <c r="K219" s="239"/>
      <c r="L219" s="171">
        <f t="shared" si="26"/>
        <v>34.200000000000003</v>
      </c>
      <c r="M219" s="239"/>
      <c r="N219" s="227">
        <f t="shared" si="10"/>
        <v>0</v>
      </c>
      <c r="O219" s="51"/>
    </row>
    <row r="220" spans="2:15" ht="15.75" thickBot="1" x14ac:dyDescent="0.3">
      <c r="B220" s="82" t="s">
        <v>52</v>
      </c>
      <c r="C220" s="83" t="s">
        <v>13</v>
      </c>
      <c r="D220" s="84" t="s">
        <v>14</v>
      </c>
      <c r="E220" s="85" t="s">
        <v>162</v>
      </c>
      <c r="F220" s="197">
        <f>$F$211</f>
        <v>0</v>
      </c>
      <c r="G220" s="173">
        <f t="shared" si="27"/>
        <v>0</v>
      </c>
      <c r="H220" s="317">
        <f>+H101</f>
        <v>0</v>
      </c>
      <c r="I220" s="179">
        <f t="shared" si="9"/>
        <v>0</v>
      </c>
      <c r="J220" s="290">
        <f t="shared" si="28"/>
        <v>0</v>
      </c>
      <c r="K220" s="242"/>
      <c r="L220" s="179">
        <f t="shared" si="26"/>
        <v>34.200000000000003</v>
      </c>
      <c r="M220" s="242"/>
      <c r="N220" s="230">
        <f t="shared" si="10"/>
        <v>0</v>
      </c>
      <c r="O220" s="51"/>
    </row>
    <row r="221" spans="2:15" ht="15.75" thickBot="1" x14ac:dyDescent="0.3">
      <c r="B221" s="72" t="s">
        <v>52</v>
      </c>
      <c r="C221" s="98" t="s">
        <v>13</v>
      </c>
      <c r="D221" s="100" t="s">
        <v>47</v>
      </c>
      <c r="E221" s="98"/>
      <c r="F221" s="187">
        <f>+F211</f>
        <v>0</v>
      </c>
      <c r="G221" s="310">
        <f>+J84</f>
        <v>0</v>
      </c>
      <c r="H221" s="181">
        <v>1</v>
      </c>
      <c r="I221" s="182">
        <f t="shared" si="9"/>
        <v>0</v>
      </c>
      <c r="J221" s="297">
        <f>+J121</f>
        <v>0</v>
      </c>
      <c r="K221" s="269" t="s">
        <v>182</v>
      </c>
      <c r="L221" s="168">
        <f t="shared" si="26"/>
        <v>34.200000000000003</v>
      </c>
      <c r="M221" s="238" t="s">
        <v>17</v>
      </c>
      <c r="N221" s="231">
        <f t="shared" si="10"/>
        <v>0</v>
      </c>
      <c r="O221" s="51"/>
    </row>
    <row r="222" spans="2:15" x14ac:dyDescent="0.25">
      <c r="B222" s="76" t="s">
        <v>56</v>
      </c>
      <c r="C222" s="78" t="s">
        <v>164</v>
      </c>
      <c r="D222" s="78" t="s">
        <v>14</v>
      </c>
      <c r="E222" s="198" t="s">
        <v>165</v>
      </c>
      <c r="F222" s="314">
        <f>+B69</f>
        <v>0</v>
      </c>
      <c r="G222" s="306">
        <f>+B89</f>
        <v>0</v>
      </c>
      <c r="H222" s="306">
        <f>+B106</f>
        <v>0</v>
      </c>
      <c r="I222" s="176">
        <f t="shared" si="9"/>
        <v>0</v>
      </c>
      <c r="J222" s="295">
        <f>+B129</f>
        <v>0</v>
      </c>
      <c r="K222" s="241"/>
      <c r="L222" s="176">
        <f t="shared" si="26"/>
        <v>34.200000000000003</v>
      </c>
      <c r="M222" s="241"/>
      <c r="N222" s="229">
        <f t="shared" si="10"/>
        <v>0</v>
      </c>
      <c r="O222" s="51"/>
    </row>
    <row r="223" spans="2:15" x14ac:dyDescent="0.25">
      <c r="B223" s="79" t="s">
        <v>56</v>
      </c>
      <c r="C223" s="81" t="s">
        <v>164</v>
      </c>
      <c r="D223" s="81" t="s">
        <v>14</v>
      </c>
      <c r="E223" s="99" t="s">
        <v>166</v>
      </c>
      <c r="F223" s="199">
        <f>$F$222</f>
        <v>0</v>
      </c>
      <c r="G223" s="170">
        <f>+G222</f>
        <v>0</v>
      </c>
      <c r="H223" s="307">
        <f>+C106</f>
        <v>0</v>
      </c>
      <c r="I223" s="176">
        <f>F223*G223*IF(ISBLANK(H223),1,H223)</f>
        <v>0</v>
      </c>
      <c r="J223" s="295">
        <f>+J222</f>
        <v>0</v>
      </c>
      <c r="K223" s="241"/>
      <c r="L223" s="176">
        <f t="shared" si="26"/>
        <v>34.200000000000003</v>
      </c>
      <c r="M223" s="241"/>
      <c r="N223" s="229">
        <f t="shared" si="10"/>
        <v>0</v>
      </c>
      <c r="O223" s="51"/>
    </row>
    <row r="224" spans="2:15" x14ac:dyDescent="0.25">
      <c r="B224" s="79" t="s">
        <v>56</v>
      </c>
      <c r="C224" s="81" t="s">
        <v>164</v>
      </c>
      <c r="D224" s="81" t="s">
        <v>14</v>
      </c>
      <c r="E224" s="99" t="s">
        <v>18</v>
      </c>
      <c r="F224" s="199">
        <f t="shared" ref="F224:F228" si="29">$F$222</f>
        <v>0</v>
      </c>
      <c r="G224" s="170">
        <f t="shared" ref="G224:G228" si="30">+G223</f>
        <v>0</v>
      </c>
      <c r="H224" s="307">
        <f>+D106</f>
        <v>0</v>
      </c>
      <c r="I224" s="171">
        <f>F224*G224*IF(ISBLANK(H224),1,H224)</f>
        <v>0</v>
      </c>
      <c r="J224" s="295">
        <f t="shared" ref="J224:J228" si="31">+J223</f>
        <v>0</v>
      </c>
      <c r="K224" s="239"/>
      <c r="L224" s="171">
        <f t="shared" si="26"/>
        <v>34.200000000000003</v>
      </c>
      <c r="M224" s="239"/>
      <c r="N224" s="227">
        <f t="shared" si="10"/>
        <v>0</v>
      </c>
      <c r="O224" s="51"/>
    </row>
    <row r="225" spans="2:15" x14ac:dyDescent="0.25">
      <c r="B225" s="79" t="s">
        <v>56</v>
      </c>
      <c r="C225" s="81" t="s">
        <v>164</v>
      </c>
      <c r="D225" s="81" t="s">
        <v>14</v>
      </c>
      <c r="E225" s="99" t="s">
        <v>167</v>
      </c>
      <c r="F225" s="199">
        <f t="shared" si="29"/>
        <v>0</v>
      </c>
      <c r="G225" s="170">
        <f t="shared" si="30"/>
        <v>0</v>
      </c>
      <c r="H225" s="307">
        <f>+D106</f>
        <v>0</v>
      </c>
      <c r="I225" s="171">
        <f t="shared" si="9"/>
        <v>0</v>
      </c>
      <c r="J225" s="295">
        <f t="shared" si="31"/>
        <v>0</v>
      </c>
      <c r="K225" s="239"/>
      <c r="L225" s="171">
        <f t="shared" si="26"/>
        <v>34.200000000000003</v>
      </c>
      <c r="M225" s="239"/>
      <c r="N225" s="227">
        <f t="shared" si="10"/>
        <v>0</v>
      </c>
      <c r="O225" s="51"/>
    </row>
    <row r="226" spans="2:15" x14ac:dyDescent="0.25">
      <c r="B226" s="79" t="s">
        <v>56</v>
      </c>
      <c r="C226" s="81" t="s">
        <v>164</v>
      </c>
      <c r="D226" s="81" t="s">
        <v>14</v>
      </c>
      <c r="E226" s="99" t="s">
        <v>168</v>
      </c>
      <c r="F226" s="199">
        <f t="shared" si="29"/>
        <v>0</v>
      </c>
      <c r="G226" s="170">
        <f t="shared" si="30"/>
        <v>0</v>
      </c>
      <c r="H226" s="307">
        <f>+E106</f>
        <v>0</v>
      </c>
      <c r="I226" s="171">
        <f t="shared" si="9"/>
        <v>0</v>
      </c>
      <c r="J226" s="295">
        <f t="shared" si="31"/>
        <v>0</v>
      </c>
      <c r="K226" s="239"/>
      <c r="L226" s="171">
        <f t="shared" si="26"/>
        <v>34.200000000000003</v>
      </c>
      <c r="M226" s="239"/>
      <c r="N226" s="227">
        <f t="shared" si="10"/>
        <v>0</v>
      </c>
      <c r="O226" s="51"/>
    </row>
    <row r="227" spans="2:15" x14ac:dyDescent="0.25">
      <c r="B227" s="79" t="s">
        <v>56</v>
      </c>
      <c r="C227" s="81" t="s">
        <v>164</v>
      </c>
      <c r="D227" s="81" t="s">
        <v>14</v>
      </c>
      <c r="E227" s="99" t="s">
        <v>169</v>
      </c>
      <c r="F227" s="199">
        <f t="shared" si="29"/>
        <v>0</v>
      </c>
      <c r="G227" s="170">
        <f t="shared" si="30"/>
        <v>0</v>
      </c>
      <c r="H227" s="307">
        <f>+F106</f>
        <v>0</v>
      </c>
      <c r="I227" s="171">
        <f>F227*G227*IF(ISBLANK(H227),1,H227)</f>
        <v>0</v>
      </c>
      <c r="J227" s="295">
        <f t="shared" si="31"/>
        <v>0</v>
      </c>
      <c r="K227" s="239"/>
      <c r="L227" s="171">
        <f t="shared" si="26"/>
        <v>34.200000000000003</v>
      </c>
      <c r="M227" s="239"/>
      <c r="N227" s="227">
        <f t="shared" si="10"/>
        <v>0</v>
      </c>
      <c r="O227" s="51"/>
    </row>
    <row r="228" spans="2:15" x14ac:dyDescent="0.25">
      <c r="B228" s="82" t="s">
        <v>56</v>
      </c>
      <c r="C228" s="84" t="s">
        <v>164</v>
      </c>
      <c r="D228" s="84" t="s">
        <v>14</v>
      </c>
      <c r="E228" s="85" t="s">
        <v>170</v>
      </c>
      <c r="F228" s="200">
        <f t="shared" si="29"/>
        <v>0</v>
      </c>
      <c r="G228" s="173">
        <f t="shared" si="30"/>
        <v>0</v>
      </c>
      <c r="H228" s="308">
        <f>+G106</f>
        <v>0</v>
      </c>
      <c r="I228" s="174">
        <f t="shared" si="9"/>
        <v>0</v>
      </c>
      <c r="J228" s="295">
        <f t="shared" si="31"/>
        <v>0</v>
      </c>
      <c r="K228" s="240"/>
      <c r="L228" s="174">
        <f t="shared" si="26"/>
        <v>34.200000000000003</v>
      </c>
      <c r="M228" s="240"/>
      <c r="N228" s="228">
        <f t="shared" si="10"/>
        <v>0</v>
      </c>
      <c r="O228" s="51"/>
    </row>
    <row r="229" spans="2:15" x14ac:dyDescent="0.25">
      <c r="B229" s="90" t="s">
        <v>56</v>
      </c>
      <c r="C229" s="91" t="s">
        <v>164</v>
      </c>
      <c r="D229" s="88" t="s">
        <v>29</v>
      </c>
      <c r="E229" s="113" t="s">
        <v>171</v>
      </c>
      <c r="F229" s="201">
        <f>$F$222</f>
        <v>0</v>
      </c>
      <c r="G229" s="306">
        <f>+C89+H89</f>
        <v>0</v>
      </c>
      <c r="H229" s="306">
        <f>+J106</f>
        <v>0</v>
      </c>
      <c r="I229" s="176">
        <f t="shared" si="9"/>
        <v>0</v>
      </c>
      <c r="J229" s="295">
        <f>+C129</f>
        <v>0</v>
      </c>
      <c r="K229" s="241"/>
      <c r="L229" s="176">
        <f t="shared" ref="L229:L235" si="32">+$R$169</f>
        <v>38.576999999999998</v>
      </c>
      <c r="M229" s="241"/>
      <c r="N229" s="229">
        <f t="shared" si="10"/>
        <v>0</v>
      </c>
      <c r="O229" s="51"/>
    </row>
    <row r="230" spans="2:15" x14ac:dyDescent="0.25">
      <c r="B230" s="79" t="s">
        <v>56</v>
      </c>
      <c r="C230" s="81" t="s">
        <v>164</v>
      </c>
      <c r="D230" s="91" t="s">
        <v>29</v>
      </c>
      <c r="E230" s="99" t="s">
        <v>172</v>
      </c>
      <c r="F230" s="199">
        <f>$F$222</f>
        <v>0</v>
      </c>
      <c r="G230" s="170">
        <f>+G229</f>
        <v>0</v>
      </c>
      <c r="H230" s="307">
        <f>+K106</f>
        <v>0</v>
      </c>
      <c r="I230" s="176">
        <f t="shared" si="9"/>
        <v>0</v>
      </c>
      <c r="J230" s="295">
        <f>+J229</f>
        <v>0</v>
      </c>
      <c r="K230" s="241"/>
      <c r="L230" s="176">
        <f t="shared" si="32"/>
        <v>38.576999999999998</v>
      </c>
      <c r="M230" s="241"/>
      <c r="N230" s="229">
        <f t="shared" si="10"/>
        <v>0</v>
      </c>
      <c r="O230" s="51"/>
    </row>
    <row r="231" spans="2:15" x14ac:dyDescent="0.25">
      <c r="B231" s="79" t="s">
        <v>56</v>
      </c>
      <c r="C231" s="81" t="s">
        <v>164</v>
      </c>
      <c r="D231" s="81" t="s">
        <v>29</v>
      </c>
      <c r="E231" s="99" t="s">
        <v>173</v>
      </c>
      <c r="F231" s="199">
        <f t="shared" ref="F231:F241" si="33">$F$222</f>
        <v>0</v>
      </c>
      <c r="G231" s="170">
        <f t="shared" ref="G231:G235" si="34">+G230</f>
        <v>0</v>
      </c>
      <c r="H231" s="307">
        <f>+L106</f>
        <v>0</v>
      </c>
      <c r="I231" s="171">
        <f t="shared" si="9"/>
        <v>0</v>
      </c>
      <c r="J231" s="295">
        <f t="shared" ref="J231:J235" si="35">+J230</f>
        <v>0</v>
      </c>
      <c r="K231" s="239"/>
      <c r="L231" s="171">
        <f t="shared" si="32"/>
        <v>38.576999999999998</v>
      </c>
      <c r="M231" s="239"/>
      <c r="N231" s="227">
        <f t="shared" si="10"/>
        <v>0</v>
      </c>
      <c r="O231" s="51"/>
    </row>
    <row r="232" spans="2:15" x14ac:dyDescent="0.25">
      <c r="B232" s="79" t="s">
        <v>56</v>
      </c>
      <c r="C232" s="81" t="s">
        <v>164</v>
      </c>
      <c r="D232" s="81" t="s">
        <v>29</v>
      </c>
      <c r="E232" s="99" t="s">
        <v>174</v>
      </c>
      <c r="F232" s="199">
        <f t="shared" si="33"/>
        <v>0</v>
      </c>
      <c r="G232" s="170">
        <f t="shared" si="34"/>
        <v>0</v>
      </c>
      <c r="H232" s="307">
        <f>+M106</f>
        <v>0</v>
      </c>
      <c r="I232" s="171">
        <f t="shared" si="9"/>
        <v>0</v>
      </c>
      <c r="J232" s="295">
        <f t="shared" si="35"/>
        <v>0</v>
      </c>
      <c r="K232" s="239"/>
      <c r="L232" s="171">
        <f t="shared" si="32"/>
        <v>38.576999999999998</v>
      </c>
      <c r="M232" s="239"/>
      <c r="N232" s="227">
        <f t="shared" ref="N232:N295" si="36">I232*J232*L232</f>
        <v>0</v>
      </c>
      <c r="O232" s="51"/>
    </row>
    <row r="233" spans="2:15" x14ac:dyDescent="0.25">
      <c r="B233" s="79" t="s">
        <v>56</v>
      </c>
      <c r="C233" s="81" t="s">
        <v>164</v>
      </c>
      <c r="D233" s="81" t="s">
        <v>29</v>
      </c>
      <c r="E233" s="99" t="s">
        <v>175</v>
      </c>
      <c r="F233" s="199">
        <f t="shared" si="33"/>
        <v>0</v>
      </c>
      <c r="G233" s="170">
        <f t="shared" si="34"/>
        <v>0</v>
      </c>
      <c r="H233" s="307">
        <f>+N106</f>
        <v>0</v>
      </c>
      <c r="I233" s="171">
        <f t="shared" si="9"/>
        <v>0</v>
      </c>
      <c r="J233" s="295">
        <f t="shared" si="35"/>
        <v>0</v>
      </c>
      <c r="K233" s="239"/>
      <c r="L233" s="171">
        <f t="shared" si="32"/>
        <v>38.576999999999998</v>
      </c>
      <c r="M233" s="239"/>
      <c r="N233" s="227">
        <f t="shared" si="36"/>
        <v>0</v>
      </c>
      <c r="O233" s="51"/>
    </row>
    <row r="234" spans="2:15" x14ac:dyDescent="0.25">
      <c r="B234" s="79" t="s">
        <v>56</v>
      </c>
      <c r="C234" s="81" t="s">
        <v>164</v>
      </c>
      <c r="D234" s="81" t="s">
        <v>29</v>
      </c>
      <c r="E234" s="99" t="s">
        <v>176</v>
      </c>
      <c r="F234" s="199">
        <f t="shared" si="33"/>
        <v>0</v>
      </c>
      <c r="G234" s="170">
        <f t="shared" si="34"/>
        <v>0</v>
      </c>
      <c r="H234" s="307">
        <f>+O106</f>
        <v>0</v>
      </c>
      <c r="I234" s="171">
        <f>F234*G234*IF(ISBLANK(H234),1,H234)</f>
        <v>0</v>
      </c>
      <c r="J234" s="295">
        <f t="shared" si="35"/>
        <v>0</v>
      </c>
      <c r="K234" s="239"/>
      <c r="L234" s="171">
        <f t="shared" si="32"/>
        <v>38.576999999999998</v>
      </c>
      <c r="M234" s="239"/>
      <c r="N234" s="227">
        <f t="shared" si="36"/>
        <v>0</v>
      </c>
      <c r="O234" s="51"/>
    </row>
    <row r="235" spans="2:15" ht="15.75" thickBot="1" x14ac:dyDescent="0.3">
      <c r="B235" s="79" t="s">
        <v>56</v>
      </c>
      <c r="C235" s="81" t="s">
        <v>164</v>
      </c>
      <c r="D235" s="81" t="s">
        <v>29</v>
      </c>
      <c r="E235" s="99" t="s">
        <v>177</v>
      </c>
      <c r="F235" s="199">
        <f t="shared" si="33"/>
        <v>0</v>
      </c>
      <c r="G235" s="170">
        <f t="shared" si="34"/>
        <v>0</v>
      </c>
      <c r="H235" s="307">
        <f>+P106</f>
        <v>0</v>
      </c>
      <c r="I235" s="171">
        <f t="shared" si="9"/>
        <v>0</v>
      </c>
      <c r="J235" s="295">
        <f t="shared" si="35"/>
        <v>0</v>
      </c>
      <c r="K235" s="239"/>
      <c r="L235" s="171">
        <f t="shared" si="32"/>
        <v>38.576999999999998</v>
      </c>
      <c r="M235" s="239"/>
      <c r="N235" s="227">
        <f t="shared" si="36"/>
        <v>0</v>
      </c>
      <c r="O235" s="51"/>
    </row>
    <row r="236" spans="2:15" x14ac:dyDescent="0.25">
      <c r="B236" s="95" t="s">
        <v>56</v>
      </c>
      <c r="C236" s="96" t="s">
        <v>164</v>
      </c>
      <c r="D236" s="96" t="s">
        <v>47</v>
      </c>
      <c r="E236" s="97"/>
      <c r="F236" s="197">
        <f t="shared" si="33"/>
        <v>0</v>
      </c>
      <c r="G236" s="309">
        <f>+J89</f>
        <v>0</v>
      </c>
      <c r="H236" s="178">
        <v>1</v>
      </c>
      <c r="I236" s="179">
        <f t="shared" si="9"/>
        <v>0</v>
      </c>
      <c r="J236" s="295">
        <f>+J129</f>
        <v>0</v>
      </c>
      <c r="K236" s="269" t="s">
        <v>182</v>
      </c>
      <c r="L236" s="168">
        <f>+$R$168</f>
        <v>34.200000000000003</v>
      </c>
      <c r="M236" s="238" t="s">
        <v>17</v>
      </c>
      <c r="N236" s="230">
        <f t="shared" si="36"/>
        <v>0</v>
      </c>
      <c r="O236" s="51"/>
    </row>
    <row r="237" spans="2:15" ht="15.75" thickBot="1" x14ac:dyDescent="0.3">
      <c r="B237" s="95" t="s">
        <v>56</v>
      </c>
      <c r="C237" s="96" t="s">
        <v>164</v>
      </c>
      <c r="D237" s="96" t="s">
        <v>21</v>
      </c>
      <c r="E237" s="97"/>
      <c r="F237" s="197">
        <f t="shared" si="33"/>
        <v>0</v>
      </c>
      <c r="G237" s="309">
        <f>+D89</f>
        <v>0</v>
      </c>
      <c r="H237" s="178">
        <v>1</v>
      </c>
      <c r="I237" s="179">
        <f t="shared" si="9"/>
        <v>0</v>
      </c>
      <c r="J237" s="299">
        <f>+D129</f>
        <v>0</v>
      </c>
      <c r="K237" s="241" t="s">
        <v>40</v>
      </c>
      <c r="L237" s="176">
        <f>+$R$170</f>
        <v>53.6</v>
      </c>
      <c r="M237" s="262" t="s">
        <v>41</v>
      </c>
      <c r="N237" s="230">
        <f t="shared" si="36"/>
        <v>0</v>
      </c>
      <c r="O237" s="51"/>
    </row>
    <row r="238" spans="2:15" x14ac:dyDescent="0.25">
      <c r="B238" s="95" t="s">
        <v>56</v>
      </c>
      <c r="C238" s="96" t="s">
        <v>164</v>
      </c>
      <c r="D238" s="96" t="s">
        <v>23</v>
      </c>
      <c r="E238" s="97"/>
      <c r="F238" s="197">
        <f t="shared" si="33"/>
        <v>0</v>
      </c>
      <c r="G238" s="309">
        <f>+E89</f>
        <v>0</v>
      </c>
      <c r="H238" s="178">
        <v>1</v>
      </c>
      <c r="I238" s="179">
        <f t="shared" si="9"/>
        <v>0</v>
      </c>
      <c r="J238" s="299">
        <f>+E129</f>
        <v>0</v>
      </c>
      <c r="K238" s="262" t="s">
        <v>16</v>
      </c>
      <c r="L238" s="176">
        <f>+$R$171</f>
        <v>25.168500000000002</v>
      </c>
      <c r="M238" s="238" t="s">
        <v>17</v>
      </c>
      <c r="N238" s="230">
        <f t="shared" si="36"/>
        <v>0</v>
      </c>
      <c r="O238" s="51"/>
    </row>
    <row r="239" spans="2:15" x14ac:dyDescent="0.25">
      <c r="B239" s="95" t="s">
        <v>56</v>
      </c>
      <c r="C239" s="96" t="s">
        <v>164</v>
      </c>
      <c r="D239" s="96" t="s">
        <v>134</v>
      </c>
      <c r="E239" s="97"/>
      <c r="F239" s="197">
        <f t="shared" si="33"/>
        <v>0</v>
      </c>
      <c r="G239" s="309">
        <f>+I89</f>
        <v>0</v>
      </c>
      <c r="H239" s="178">
        <v>1</v>
      </c>
      <c r="I239" s="179">
        <f t="shared" si="9"/>
        <v>0</v>
      </c>
      <c r="J239" s="299">
        <f>+I129</f>
        <v>0</v>
      </c>
      <c r="K239" s="242"/>
      <c r="L239" s="179">
        <f>+R176</f>
        <v>141.86000000000001</v>
      </c>
      <c r="M239" s="242"/>
      <c r="N239" s="230">
        <f t="shared" si="36"/>
        <v>0</v>
      </c>
      <c r="O239" s="51"/>
    </row>
    <row r="240" spans="2:15" x14ac:dyDescent="0.25">
      <c r="B240" s="103" t="s">
        <v>56</v>
      </c>
      <c r="C240" s="104" t="s">
        <v>164</v>
      </c>
      <c r="D240" s="104" t="s">
        <v>45</v>
      </c>
      <c r="E240" s="105"/>
      <c r="F240" s="197">
        <f t="shared" si="33"/>
        <v>0</v>
      </c>
      <c r="G240" s="309">
        <f>+K89</f>
        <v>0</v>
      </c>
      <c r="H240" s="178">
        <v>1</v>
      </c>
      <c r="I240" s="179">
        <f t="shared" si="9"/>
        <v>0</v>
      </c>
      <c r="J240" s="299">
        <f>+K129</f>
        <v>0</v>
      </c>
      <c r="K240" s="242"/>
      <c r="L240" s="179">
        <f>+R168</f>
        <v>34.200000000000003</v>
      </c>
      <c r="M240" s="242"/>
      <c r="N240" s="230">
        <f t="shared" si="36"/>
        <v>0</v>
      </c>
      <c r="O240" s="51"/>
    </row>
    <row r="241" spans="2:15" x14ac:dyDescent="0.25">
      <c r="B241" s="103" t="s">
        <v>56</v>
      </c>
      <c r="C241" s="104" t="s">
        <v>164</v>
      </c>
      <c r="D241" s="104" t="s">
        <v>46</v>
      </c>
      <c r="E241" s="105"/>
      <c r="F241" s="197">
        <f t="shared" si="33"/>
        <v>0</v>
      </c>
      <c r="G241" s="309">
        <f>+L89</f>
        <v>0</v>
      </c>
      <c r="H241" s="178">
        <v>1</v>
      </c>
      <c r="I241" s="179">
        <f t="shared" si="9"/>
        <v>0</v>
      </c>
      <c r="J241" s="299">
        <f>+L129</f>
        <v>0</v>
      </c>
      <c r="K241" s="242"/>
      <c r="L241" s="179">
        <f>+R169</f>
        <v>38.576999999999998</v>
      </c>
      <c r="M241" s="242"/>
      <c r="N241" s="230">
        <f t="shared" si="36"/>
        <v>0</v>
      </c>
      <c r="O241" s="51"/>
    </row>
    <row r="242" spans="2:15" x14ac:dyDescent="0.25">
      <c r="B242" s="90" t="s">
        <v>56</v>
      </c>
      <c r="C242" s="91" t="s">
        <v>178</v>
      </c>
      <c r="D242" s="91" t="s">
        <v>14</v>
      </c>
      <c r="E242" s="113" t="s">
        <v>165</v>
      </c>
      <c r="F242" s="314">
        <f>+B70</f>
        <v>0</v>
      </c>
      <c r="G242" s="306">
        <f>+B90</f>
        <v>0</v>
      </c>
      <c r="H242" s="306">
        <f>+B107</f>
        <v>0</v>
      </c>
      <c r="I242" s="176">
        <f t="shared" si="9"/>
        <v>0</v>
      </c>
      <c r="J242" s="295">
        <f>+B130</f>
        <v>0</v>
      </c>
      <c r="K242" s="241"/>
      <c r="L242" s="176">
        <f t="shared" ref="L242:L248" si="37">+$R$168</f>
        <v>34.200000000000003</v>
      </c>
      <c r="M242" s="241"/>
      <c r="N242" s="229">
        <f t="shared" si="36"/>
        <v>0</v>
      </c>
      <c r="O242" s="51"/>
    </row>
    <row r="243" spans="2:15" x14ac:dyDescent="0.25">
      <c r="B243" s="79" t="s">
        <v>56</v>
      </c>
      <c r="C243" s="81" t="s">
        <v>178</v>
      </c>
      <c r="D243" s="81" t="s">
        <v>14</v>
      </c>
      <c r="E243" s="99" t="s">
        <v>166</v>
      </c>
      <c r="F243" s="199">
        <f>$F$242</f>
        <v>0</v>
      </c>
      <c r="G243" s="170">
        <f>+G242</f>
        <v>0</v>
      </c>
      <c r="H243" s="307">
        <f>+C107</f>
        <v>0</v>
      </c>
      <c r="I243" s="176">
        <f t="shared" si="9"/>
        <v>0</v>
      </c>
      <c r="J243" s="295">
        <f>+J242</f>
        <v>0</v>
      </c>
      <c r="K243" s="241"/>
      <c r="L243" s="176">
        <f t="shared" si="37"/>
        <v>34.200000000000003</v>
      </c>
      <c r="M243" s="241"/>
      <c r="N243" s="229">
        <f t="shared" si="36"/>
        <v>0</v>
      </c>
      <c r="O243" s="51"/>
    </row>
    <row r="244" spans="2:15" x14ac:dyDescent="0.25">
      <c r="B244" s="79" t="s">
        <v>56</v>
      </c>
      <c r="C244" s="81" t="s">
        <v>178</v>
      </c>
      <c r="D244" s="81" t="s">
        <v>14</v>
      </c>
      <c r="E244" s="99" t="s">
        <v>18</v>
      </c>
      <c r="F244" s="199">
        <f t="shared" ref="F244:F261" si="38">$F$242</f>
        <v>0</v>
      </c>
      <c r="G244" s="170">
        <f t="shared" ref="G244:G248" si="39">+G243</f>
        <v>0</v>
      </c>
      <c r="H244" s="307">
        <f>+D107</f>
        <v>0</v>
      </c>
      <c r="I244" s="171">
        <f t="shared" si="9"/>
        <v>0</v>
      </c>
      <c r="J244" s="295">
        <f t="shared" ref="J244:J248" si="40">+J243</f>
        <v>0</v>
      </c>
      <c r="K244" s="239"/>
      <c r="L244" s="171">
        <f t="shared" si="37"/>
        <v>34.200000000000003</v>
      </c>
      <c r="M244" s="239"/>
      <c r="N244" s="227">
        <f t="shared" si="36"/>
        <v>0</v>
      </c>
      <c r="O244" s="51"/>
    </row>
    <row r="245" spans="2:15" x14ac:dyDescent="0.25">
      <c r="B245" s="79" t="s">
        <v>56</v>
      </c>
      <c r="C245" s="81" t="s">
        <v>178</v>
      </c>
      <c r="D245" s="81" t="s">
        <v>14</v>
      </c>
      <c r="E245" s="99" t="s">
        <v>167</v>
      </c>
      <c r="F245" s="199">
        <f t="shared" si="38"/>
        <v>0</v>
      </c>
      <c r="G245" s="170">
        <f t="shared" si="39"/>
        <v>0</v>
      </c>
      <c r="H245" s="307">
        <f>+E107</f>
        <v>0</v>
      </c>
      <c r="I245" s="171">
        <f t="shared" si="9"/>
        <v>0</v>
      </c>
      <c r="J245" s="295">
        <f t="shared" si="40"/>
        <v>0</v>
      </c>
      <c r="K245" s="239"/>
      <c r="L245" s="171">
        <f t="shared" si="37"/>
        <v>34.200000000000003</v>
      </c>
      <c r="M245" s="239"/>
      <c r="N245" s="227">
        <f t="shared" si="36"/>
        <v>0</v>
      </c>
      <c r="O245" s="51"/>
    </row>
    <row r="246" spans="2:15" x14ac:dyDescent="0.25">
      <c r="B246" s="79" t="s">
        <v>56</v>
      </c>
      <c r="C246" s="81" t="s">
        <v>178</v>
      </c>
      <c r="D246" s="81" t="s">
        <v>14</v>
      </c>
      <c r="E246" s="99" t="s">
        <v>168</v>
      </c>
      <c r="F246" s="199">
        <f t="shared" si="38"/>
        <v>0</v>
      </c>
      <c r="G246" s="170">
        <f t="shared" si="39"/>
        <v>0</v>
      </c>
      <c r="H246" s="307">
        <f>+F107</f>
        <v>0</v>
      </c>
      <c r="I246" s="171">
        <f t="shared" ref="I246:I300" si="41">F246*G246*IF(ISBLANK(H246),1,H246)</f>
        <v>0</v>
      </c>
      <c r="J246" s="295">
        <f t="shared" si="40"/>
        <v>0</v>
      </c>
      <c r="K246" s="239"/>
      <c r="L246" s="171">
        <f t="shared" si="37"/>
        <v>34.200000000000003</v>
      </c>
      <c r="M246" s="239"/>
      <c r="N246" s="227">
        <f t="shared" si="36"/>
        <v>0</v>
      </c>
      <c r="O246" s="51"/>
    </row>
    <row r="247" spans="2:15" x14ac:dyDescent="0.25">
      <c r="B247" s="79" t="s">
        <v>56</v>
      </c>
      <c r="C247" s="81" t="s">
        <v>178</v>
      </c>
      <c r="D247" s="81" t="s">
        <v>14</v>
      </c>
      <c r="E247" s="99" t="s">
        <v>169</v>
      </c>
      <c r="F247" s="199">
        <f t="shared" si="38"/>
        <v>0</v>
      </c>
      <c r="G247" s="170">
        <f t="shared" si="39"/>
        <v>0</v>
      </c>
      <c r="H247" s="307">
        <f>+G107</f>
        <v>0</v>
      </c>
      <c r="I247" s="171">
        <f>F247*G247*IF(ISBLANK(H247),1,H247)</f>
        <v>0</v>
      </c>
      <c r="J247" s="295">
        <f t="shared" si="40"/>
        <v>0</v>
      </c>
      <c r="K247" s="239"/>
      <c r="L247" s="171">
        <f t="shared" si="37"/>
        <v>34.200000000000003</v>
      </c>
      <c r="M247" s="239"/>
      <c r="N247" s="227">
        <f t="shared" si="36"/>
        <v>0</v>
      </c>
      <c r="O247" s="51"/>
    </row>
    <row r="248" spans="2:15" x14ac:dyDescent="0.25">
      <c r="B248" s="82" t="s">
        <v>56</v>
      </c>
      <c r="C248" s="84" t="s">
        <v>178</v>
      </c>
      <c r="D248" s="84" t="s">
        <v>14</v>
      </c>
      <c r="E248" s="85" t="s">
        <v>170</v>
      </c>
      <c r="F248" s="200">
        <f t="shared" si="38"/>
        <v>0</v>
      </c>
      <c r="G248" s="173">
        <f t="shared" si="39"/>
        <v>0</v>
      </c>
      <c r="H248" s="308">
        <f>+H107</f>
        <v>0</v>
      </c>
      <c r="I248" s="174">
        <f t="shared" si="41"/>
        <v>0</v>
      </c>
      <c r="J248" s="295">
        <f t="shared" si="40"/>
        <v>0</v>
      </c>
      <c r="K248" s="240"/>
      <c r="L248" s="174">
        <f t="shared" si="37"/>
        <v>34.200000000000003</v>
      </c>
      <c r="M248" s="240"/>
      <c r="N248" s="228">
        <f t="shared" si="36"/>
        <v>0</v>
      </c>
      <c r="O248" s="51"/>
    </row>
    <row r="249" spans="2:15" x14ac:dyDescent="0.25">
      <c r="B249" s="90" t="s">
        <v>56</v>
      </c>
      <c r="C249" s="91" t="s">
        <v>178</v>
      </c>
      <c r="D249" s="88" t="s">
        <v>29</v>
      </c>
      <c r="E249" s="113" t="s">
        <v>171</v>
      </c>
      <c r="F249" s="201">
        <f t="shared" si="38"/>
        <v>0</v>
      </c>
      <c r="G249" s="306">
        <f>+C90+H90</f>
        <v>0</v>
      </c>
      <c r="H249" s="306">
        <f>+J107</f>
        <v>0</v>
      </c>
      <c r="I249" s="176">
        <f t="shared" si="41"/>
        <v>0</v>
      </c>
      <c r="J249" s="295">
        <f>+C130</f>
        <v>0</v>
      </c>
      <c r="K249" s="241"/>
      <c r="L249" s="176">
        <f t="shared" ref="L249:L255" si="42">+$R$169</f>
        <v>38.576999999999998</v>
      </c>
      <c r="M249" s="241"/>
      <c r="N249" s="229">
        <f t="shared" si="36"/>
        <v>0</v>
      </c>
      <c r="O249" s="51"/>
    </row>
    <row r="250" spans="2:15" x14ac:dyDescent="0.25">
      <c r="B250" s="79" t="s">
        <v>56</v>
      </c>
      <c r="C250" s="81" t="s">
        <v>178</v>
      </c>
      <c r="D250" s="91" t="s">
        <v>29</v>
      </c>
      <c r="E250" s="99" t="s">
        <v>172</v>
      </c>
      <c r="F250" s="199">
        <f t="shared" si="38"/>
        <v>0</v>
      </c>
      <c r="G250" s="170">
        <f>+G249</f>
        <v>0</v>
      </c>
      <c r="H250" s="307">
        <f>+K107</f>
        <v>0</v>
      </c>
      <c r="I250" s="176">
        <f t="shared" si="41"/>
        <v>0</v>
      </c>
      <c r="J250" s="295">
        <f>+J249</f>
        <v>0</v>
      </c>
      <c r="K250" s="241"/>
      <c r="L250" s="176">
        <f t="shared" si="42"/>
        <v>38.576999999999998</v>
      </c>
      <c r="M250" s="241"/>
      <c r="N250" s="229">
        <f t="shared" si="36"/>
        <v>0</v>
      </c>
      <c r="O250" s="51"/>
    </row>
    <row r="251" spans="2:15" x14ac:dyDescent="0.25">
      <c r="B251" s="79" t="s">
        <v>56</v>
      </c>
      <c r="C251" s="81" t="s">
        <v>178</v>
      </c>
      <c r="D251" s="81" t="s">
        <v>29</v>
      </c>
      <c r="E251" s="99" t="s">
        <v>173</v>
      </c>
      <c r="F251" s="199">
        <f t="shared" si="38"/>
        <v>0</v>
      </c>
      <c r="G251" s="170">
        <f t="shared" ref="G251:G255" si="43">+G250</f>
        <v>0</v>
      </c>
      <c r="H251" s="307">
        <f>+L107</f>
        <v>0</v>
      </c>
      <c r="I251" s="171">
        <f t="shared" si="41"/>
        <v>0</v>
      </c>
      <c r="J251" s="295">
        <f t="shared" ref="J251:J255" si="44">+J250</f>
        <v>0</v>
      </c>
      <c r="K251" s="239"/>
      <c r="L251" s="171">
        <f t="shared" si="42"/>
        <v>38.576999999999998</v>
      </c>
      <c r="M251" s="239"/>
      <c r="N251" s="227">
        <f t="shared" si="36"/>
        <v>0</v>
      </c>
      <c r="O251" s="51"/>
    </row>
    <row r="252" spans="2:15" x14ac:dyDescent="0.25">
      <c r="B252" s="79" t="s">
        <v>56</v>
      </c>
      <c r="C252" s="81" t="s">
        <v>178</v>
      </c>
      <c r="D252" s="81" t="s">
        <v>29</v>
      </c>
      <c r="E252" s="99" t="s">
        <v>174</v>
      </c>
      <c r="F252" s="199">
        <f t="shared" si="38"/>
        <v>0</v>
      </c>
      <c r="G252" s="170">
        <f t="shared" si="43"/>
        <v>0</v>
      </c>
      <c r="H252" s="307">
        <f>+M107</f>
        <v>0</v>
      </c>
      <c r="I252" s="171">
        <f t="shared" si="41"/>
        <v>0</v>
      </c>
      <c r="J252" s="295">
        <f t="shared" si="44"/>
        <v>0</v>
      </c>
      <c r="K252" s="239"/>
      <c r="L252" s="171">
        <f t="shared" si="42"/>
        <v>38.576999999999998</v>
      </c>
      <c r="M252" s="239"/>
      <c r="N252" s="227">
        <f t="shared" si="36"/>
        <v>0</v>
      </c>
      <c r="O252" s="51"/>
    </row>
    <row r="253" spans="2:15" x14ac:dyDescent="0.25">
      <c r="B253" s="79" t="s">
        <v>56</v>
      </c>
      <c r="C253" s="81" t="s">
        <v>178</v>
      </c>
      <c r="D253" s="81" t="s">
        <v>29</v>
      </c>
      <c r="E253" s="99" t="s">
        <v>175</v>
      </c>
      <c r="F253" s="199">
        <f t="shared" si="38"/>
        <v>0</v>
      </c>
      <c r="G253" s="170">
        <f t="shared" si="43"/>
        <v>0</v>
      </c>
      <c r="H253" s="307">
        <f>+N107</f>
        <v>0</v>
      </c>
      <c r="I253" s="171">
        <f t="shared" si="41"/>
        <v>0</v>
      </c>
      <c r="J253" s="295">
        <f t="shared" si="44"/>
        <v>0</v>
      </c>
      <c r="K253" s="239"/>
      <c r="L253" s="171">
        <f t="shared" si="42"/>
        <v>38.576999999999998</v>
      </c>
      <c r="M253" s="239"/>
      <c r="N253" s="227">
        <f t="shared" si="36"/>
        <v>0</v>
      </c>
      <c r="O253" s="51"/>
    </row>
    <row r="254" spans="2:15" x14ac:dyDescent="0.25">
      <c r="B254" s="79" t="s">
        <v>56</v>
      </c>
      <c r="C254" s="81" t="s">
        <v>178</v>
      </c>
      <c r="D254" s="81" t="s">
        <v>29</v>
      </c>
      <c r="E254" s="99" t="s">
        <v>176</v>
      </c>
      <c r="F254" s="199">
        <f t="shared" si="38"/>
        <v>0</v>
      </c>
      <c r="G254" s="170">
        <f t="shared" si="43"/>
        <v>0</v>
      </c>
      <c r="H254" s="307">
        <f>+O107</f>
        <v>0</v>
      </c>
      <c r="I254" s="171">
        <f>F254*G254*IF(ISBLANK(H254),1,H254)</f>
        <v>0</v>
      </c>
      <c r="J254" s="295">
        <f t="shared" si="44"/>
        <v>0</v>
      </c>
      <c r="K254" s="239"/>
      <c r="L254" s="171">
        <f t="shared" si="42"/>
        <v>38.576999999999998</v>
      </c>
      <c r="M254" s="239"/>
      <c r="N254" s="227">
        <f t="shared" si="36"/>
        <v>0</v>
      </c>
      <c r="O254" s="51"/>
    </row>
    <row r="255" spans="2:15" ht="15.75" thickBot="1" x14ac:dyDescent="0.3">
      <c r="B255" s="79" t="s">
        <v>56</v>
      </c>
      <c r="C255" s="81" t="s">
        <v>178</v>
      </c>
      <c r="D255" s="81" t="s">
        <v>29</v>
      </c>
      <c r="E255" s="99" t="s">
        <v>177</v>
      </c>
      <c r="F255" s="199">
        <f t="shared" si="38"/>
        <v>0</v>
      </c>
      <c r="G255" s="170">
        <f t="shared" si="43"/>
        <v>0</v>
      </c>
      <c r="H255" s="307">
        <f>+P107</f>
        <v>0</v>
      </c>
      <c r="I255" s="171">
        <f t="shared" si="41"/>
        <v>0</v>
      </c>
      <c r="J255" s="295">
        <f t="shared" si="44"/>
        <v>0</v>
      </c>
      <c r="K255" s="239"/>
      <c r="L255" s="171">
        <f t="shared" si="42"/>
        <v>38.576999999999998</v>
      </c>
      <c r="M255" s="239"/>
      <c r="N255" s="227">
        <f t="shared" si="36"/>
        <v>0</v>
      </c>
      <c r="O255" s="51"/>
    </row>
    <row r="256" spans="2:15" x14ac:dyDescent="0.25">
      <c r="B256" s="95" t="s">
        <v>56</v>
      </c>
      <c r="C256" s="96" t="s">
        <v>178</v>
      </c>
      <c r="D256" s="96" t="s">
        <v>47</v>
      </c>
      <c r="E256" s="97"/>
      <c r="F256" s="202">
        <f t="shared" si="38"/>
        <v>0</v>
      </c>
      <c r="G256" s="318">
        <f>+J90</f>
        <v>0</v>
      </c>
      <c r="H256" s="203">
        <v>1</v>
      </c>
      <c r="I256" s="204">
        <f t="shared" si="41"/>
        <v>0</v>
      </c>
      <c r="J256" s="300">
        <f>+J130</f>
        <v>0</v>
      </c>
      <c r="K256" s="269" t="s">
        <v>182</v>
      </c>
      <c r="L256" s="168">
        <f>+$R$168</f>
        <v>34.200000000000003</v>
      </c>
      <c r="M256" s="238" t="s">
        <v>17</v>
      </c>
      <c r="N256" s="232">
        <f t="shared" si="36"/>
        <v>0</v>
      </c>
      <c r="O256" s="51"/>
    </row>
    <row r="257" spans="2:15" ht="15.75" thickBot="1" x14ac:dyDescent="0.3">
      <c r="B257" s="95" t="s">
        <v>56</v>
      </c>
      <c r="C257" s="96" t="s">
        <v>178</v>
      </c>
      <c r="D257" s="96" t="s">
        <v>21</v>
      </c>
      <c r="E257" s="97"/>
      <c r="F257" s="202">
        <f t="shared" si="38"/>
        <v>0</v>
      </c>
      <c r="G257" s="318">
        <f>+D90</f>
        <v>0</v>
      </c>
      <c r="H257" s="203">
        <v>1</v>
      </c>
      <c r="I257" s="204">
        <f t="shared" si="41"/>
        <v>0</v>
      </c>
      <c r="J257" s="300">
        <f>+D130</f>
        <v>0</v>
      </c>
      <c r="K257" s="241" t="s">
        <v>40</v>
      </c>
      <c r="L257" s="176">
        <f>+$R$170</f>
        <v>53.6</v>
      </c>
      <c r="M257" s="262" t="s">
        <v>41</v>
      </c>
      <c r="N257" s="232">
        <f t="shared" si="36"/>
        <v>0</v>
      </c>
      <c r="O257" s="51"/>
    </row>
    <row r="258" spans="2:15" x14ac:dyDescent="0.25">
      <c r="B258" s="95" t="s">
        <v>56</v>
      </c>
      <c r="C258" s="96" t="s">
        <v>178</v>
      </c>
      <c r="D258" s="96" t="s">
        <v>23</v>
      </c>
      <c r="E258" s="97"/>
      <c r="F258" s="202">
        <f t="shared" si="38"/>
        <v>0</v>
      </c>
      <c r="G258" s="318">
        <f>+E90</f>
        <v>0</v>
      </c>
      <c r="H258" s="203">
        <v>1</v>
      </c>
      <c r="I258" s="204">
        <f t="shared" si="41"/>
        <v>0</v>
      </c>
      <c r="J258" s="300">
        <f>+E130</f>
        <v>0</v>
      </c>
      <c r="K258" s="262" t="s">
        <v>16</v>
      </c>
      <c r="L258" s="176">
        <f>+$R$171</f>
        <v>25.168500000000002</v>
      </c>
      <c r="M258" s="238" t="s">
        <v>17</v>
      </c>
      <c r="N258" s="232">
        <f t="shared" si="36"/>
        <v>0</v>
      </c>
      <c r="O258" s="51"/>
    </row>
    <row r="259" spans="2:15" x14ac:dyDescent="0.25">
      <c r="B259" s="95" t="s">
        <v>56</v>
      </c>
      <c r="C259" s="96" t="s">
        <v>178</v>
      </c>
      <c r="D259" s="96" t="s">
        <v>134</v>
      </c>
      <c r="E259" s="97"/>
      <c r="F259" s="202">
        <f t="shared" si="38"/>
        <v>0</v>
      </c>
      <c r="G259" s="318">
        <f>+I90</f>
        <v>0</v>
      </c>
      <c r="H259" s="203">
        <v>1</v>
      </c>
      <c r="I259" s="204">
        <f t="shared" si="41"/>
        <v>0</v>
      </c>
      <c r="J259" s="300">
        <f>+I130</f>
        <v>0</v>
      </c>
      <c r="K259" s="244"/>
      <c r="L259" s="204">
        <f>+R176</f>
        <v>141.86000000000001</v>
      </c>
      <c r="M259" s="244"/>
      <c r="N259" s="232">
        <f t="shared" si="36"/>
        <v>0</v>
      </c>
      <c r="O259" s="51"/>
    </row>
    <row r="260" spans="2:15" x14ac:dyDescent="0.25">
      <c r="B260" s="95" t="s">
        <v>56</v>
      </c>
      <c r="C260" s="96" t="s">
        <v>178</v>
      </c>
      <c r="D260" s="96" t="s">
        <v>45</v>
      </c>
      <c r="E260" s="105"/>
      <c r="F260" s="202">
        <f t="shared" si="38"/>
        <v>0</v>
      </c>
      <c r="G260" s="318">
        <f>+K90</f>
        <v>0</v>
      </c>
      <c r="H260" s="203">
        <v>1</v>
      </c>
      <c r="I260" s="204">
        <f t="shared" si="41"/>
        <v>0</v>
      </c>
      <c r="J260" s="300">
        <f>+K130</f>
        <v>0</v>
      </c>
      <c r="K260" s="244"/>
      <c r="L260" s="204">
        <f>+R168</f>
        <v>34.200000000000003</v>
      </c>
      <c r="M260" s="244"/>
      <c r="N260" s="232">
        <f t="shared" si="36"/>
        <v>0</v>
      </c>
      <c r="O260" s="51"/>
    </row>
    <row r="261" spans="2:15" x14ac:dyDescent="0.25">
      <c r="B261" s="95" t="s">
        <v>56</v>
      </c>
      <c r="C261" s="96" t="s">
        <v>178</v>
      </c>
      <c r="D261" s="96" t="s">
        <v>46</v>
      </c>
      <c r="E261" s="105"/>
      <c r="F261" s="202">
        <f t="shared" si="38"/>
        <v>0</v>
      </c>
      <c r="G261" s="318">
        <f>+L90</f>
        <v>0</v>
      </c>
      <c r="H261" s="203">
        <v>1</v>
      </c>
      <c r="I261" s="204">
        <f t="shared" si="41"/>
        <v>0</v>
      </c>
      <c r="J261" s="300">
        <f>+L130</f>
        <v>0</v>
      </c>
      <c r="K261" s="244"/>
      <c r="L261" s="204">
        <f>+R169</f>
        <v>38.576999999999998</v>
      </c>
      <c r="M261" s="244"/>
      <c r="N261" s="232">
        <f t="shared" si="36"/>
        <v>0</v>
      </c>
      <c r="O261" s="51"/>
    </row>
    <row r="262" spans="2:15" x14ac:dyDescent="0.25">
      <c r="B262" s="90" t="s">
        <v>56</v>
      </c>
      <c r="C262" s="91" t="s">
        <v>179</v>
      </c>
      <c r="D262" s="91" t="s">
        <v>14</v>
      </c>
      <c r="E262" s="113" t="s">
        <v>165</v>
      </c>
      <c r="F262" s="314">
        <f>+B71</f>
        <v>0</v>
      </c>
      <c r="G262" s="306">
        <f>+B91</f>
        <v>0</v>
      </c>
      <c r="H262" s="306">
        <f>+B108</f>
        <v>0</v>
      </c>
      <c r="I262" s="176">
        <f t="shared" si="41"/>
        <v>0</v>
      </c>
      <c r="J262" s="295">
        <f>+B131</f>
        <v>0</v>
      </c>
      <c r="K262" s="241"/>
      <c r="L262" s="176">
        <f t="shared" ref="L262:L268" si="45">+$R$168</f>
        <v>34.200000000000003</v>
      </c>
      <c r="M262" s="241"/>
      <c r="N262" s="229">
        <f t="shared" si="36"/>
        <v>0</v>
      </c>
      <c r="O262" s="51"/>
    </row>
    <row r="263" spans="2:15" x14ac:dyDescent="0.25">
      <c r="B263" s="79" t="s">
        <v>56</v>
      </c>
      <c r="C263" s="81" t="s">
        <v>179</v>
      </c>
      <c r="D263" s="81" t="s">
        <v>14</v>
      </c>
      <c r="E263" s="99" t="s">
        <v>166</v>
      </c>
      <c r="F263" s="199">
        <f>+$F$262</f>
        <v>0</v>
      </c>
      <c r="G263" s="170">
        <f>+G262</f>
        <v>0</v>
      </c>
      <c r="H263" s="307">
        <f>+C108</f>
        <v>0</v>
      </c>
      <c r="I263" s="176">
        <f t="shared" si="41"/>
        <v>0</v>
      </c>
      <c r="J263" s="295">
        <f>+J262</f>
        <v>0</v>
      </c>
      <c r="K263" s="241"/>
      <c r="L263" s="176">
        <f t="shared" si="45"/>
        <v>34.200000000000003</v>
      </c>
      <c r="M263" s="241"/>
      <c r="N263" s="229">
        <f t="shared" si="36"/>
        <v>0</v>
      </c>
      <c r="O263" s="51"/>
    </row>
    <row r="264" spans="2:15" x14ac:dyDescent="0.25">
      <c r="B264" s="79" t="s">
        <v>56</v>
      </c>
      <c r="C264" s="81" t="s">
        <v>179</v>
      </c>
      <c r="D264" s="81" t="s">
        <v>14</v>
      </c>
      <c r="E264" s="99" t="s">
        <v>18</v>
      </c>
      <c r="F264" s="199">
        <f t="shared" ref="F264:F281" si="46">+$F$262</f>
        <v>0</v>
      </c>
      <c r="G264" s="170">
        <f t="shared" ref="G264:G268" si="47">+G263</f>
        <v>0</v>
      </c>
      <c r="H264" s="307">
        <f>+D108</f>
        <v>0</v>
      </c>
      <c r="I264" s="171">
        <f t="shared" si="41"/>
        <v>0</v>
      </c>
      <c r="J264" s="295">
        <f t="shared" ref="J264:J268" si="48">+J263</f>
        <v>0</v>
      </c>
      <c r="K264" s="239"/>
      <c r="L264" s="171">
        <f t="shared" si="45"/>
        <v>34.200000000000003</v>
      </c>
      <c r="M264" s="239"/>
      <c r="N264" s="227">
        <f t="shared" si="36"/>
        <v>0</v>
      </c>
      <c r="O264" s="51"/>
    </row>
    <row r="265" spans="2:15" x14ac:dyDescent="0.25">
      <c r="B265" s="79" t="s">
        <v>56</v>
      </c>
      <c r="C265" s="81" t="s">
        <v>179</v>
      </c>
      <c r="D265" s="81" t="s">
        <v>14</v>
      </c>
      <c r="E265" s="99" t="s">
        <v>167</v>
      </c>
      <c r="F265" s="199">
        <f t="shared" si="46"/>
        <v>0</v>
      </c>
      <c r="G265" s="170">
        <f t="shared" si="47"/>
        <v>0</v>
      </c>
      <c r="H265" s="307">
        <f>+E108</f>
        <v>0</v>
      </c>
      <c r="I265" s="171">
        <f t="shared" si="41"/>
        <v>0</v>
      </c>
      <c r="J265" s="295">
        <f t="shared" si="48"/>
        <v>0</v>
      </c>
      <c r="K265" s="239"/>
      <c r="L265" s="171">
        <f t="shared" si="45"/>
        <v>34.200000000000003</v>
      </c>
      <c r="M265" s="239"/>
      <c r="N265" s="227">
        <f t="shared" si="36"/>
        <v>0</v>
      </c>
      <c r="O265" s="51"/>
    </row>
    <row r="266" spans="2:15" x14ac:dyDescent="0.25">
      <c r="B266" s="79" t="s">
        <v>56</v>
      </c>
      <c r="C266" s="81" t="s">
        <v>179</v>
      </c>
      <c r="D266" s="81" t="s">
        <v>14</v>
      </c>
      <c r="E266" s="99" t="s">
        <v>168</v>
      </c>
      <c r="F266" s="199">
        <f t="shared" si="46"/>
        <v>0</v>
      </c>
      <c r="G266" s="170">
        <f t="shared" si="47"/>
        <v>0</v>
      </c>
      <c r="H266" s="307">
        <f>+F108</f>
        <v>0</v>
      </c>
      <c r="I266" s="171">
        <f t="shared" si="41"/>
        <v>0</v>
      </c>
      <c r="J266" s="295">
        <f t="shared" si="48"/>
        <v>0</v>
      </c>
      <c r="K266" s="239"/>
      <c r="L266" s="171">
        <f t="shared" si="45"/>
        <v>34.200000000000003</v>
      </c>
      <c r="M266" s="239"/>
      <c r="N266" s="227">
        <f t="shared" si="36"/>
        <v>0</v>
      </c>
      <c r="O266" s="51"/>
    </row>
    <row r="267" spans="2:15" x14ac:dyDescent="0.25">
      <c r="B267" s="79" t="s">
        <v>56</v>
      </c>
      <c r="C267" s="81" t="s">
        <v>179</v>
      </c>
      <c r="D267" s="81" t="s">
        <v>14</v>
      </c>
      <c r="E267" s="99" t="s">
        <v>169</v>
      </c>
      <c r="F267" s="199">
        <f t="shared" si="46"/>
        <v>0</v>
      </c>
      <c r="G267" s="170">
        <f t="shared" si="47"/>
        <v>0</v>
      </c>
      <c r="H267" s="307">
        <f>+G108</f>
        <v>0</v>
      </c>
      <c r="I267" s="171">
        <f>F267*G267*IF(ISBLANK(H267),1,H267)</f>
        <v>0</v>
      </c>
      <c r="J267" s="295">
        <f t="shared" si="48"/>
        <v>0</v>
      </c>
      <c r="K267" s="239"/>
      <c r="L267" s="171">
        <f t="shared" si="45"/>
        <v>34.200000000000003</v>
      </c>
      <c r="M267" s="239"/>
      <c r="N267" s="227">
        <f t="shared" si="36"/>
        <v>0</v>
      </c>
      <c r="O267" s="51"/>
    </row>
    <row r="268" spans="2:15" x14ac:dyDescent="0.25">
      <c r="B268" s="82" t="s">
        <v>56</v>
      </c>
      <c r="C268" s="84" t="s">
        <v>179</v>
      </c>
      <c r="D268" s="84" t="s">
        <v>14</v>
      </c>
      <c r="E268" s="85" t="s">
        <v>170</v>
      </c>
      <c r="F268" s="200">
        <f t="shared" si="46"/>
        <v>0</v>
      </c>
      <c r="G268" s="173">
        <f t="shared" si="47"/>
        <v>0</v>
      </c>
      <c r="H268" s="308">
        <f>+H108</f>
        <v>0</v>
      </c>
      <c r="I268" s="174">
        <f t="shared" si="41"/>
        <v>0</v>
      </c>
      <c r="J268" s="295">
        <f t="shared" si="48"/>
        <v>0</v>
      </c>
      <c r="K268" s="240"/>
      <c r="L268" s="174">
        <f t="shared" si="45"/>
        <v>34.200000000000003</v>
      </c>
      <c r="M268" s="240"/>
      <c r="N268" s="228">
        <f t="shared" si="36"/>
        <v>0</v>
      </c>
      <c r="O268" s="51"/>
    </row>
    <row r="269" spans="2:15" x14ac:dyDescent="0.25">
      <c r="B269" s="90" t="s">
        <v>56</v>
      </c>
      <c r="C269" s="91" t="s">
        <v>179</v>
      </c>
      <c r="D269" s="88" t="s">
        <v>29</v>
      </c>
      <c r="E269" s="113" t="s">
        <v>171</v>
      </c>
      <c r="F269" s="201">
        <f t="shared" si="46"/>
        <v>0</v>
      </c>
      <c r="G269" s="306">
        <f>+C91+H91</f>
        <v>0</v>
      </c>
      <c r="H269" s="306">
        <f>+J108</f>
        <v>0</v>
      </c>
      <c r="I269" s="176">
        <f t="shared" si="41"/>
        <v>0</v>
      </c>
      <c r="J269" s="295">
        <f>+C131</f>
        <v>0</v>
      </c>
      <c r="K269" s="241"/>
      <c r="L269" s="176">
        <f t="shared" ref="L269:L275" si="49">+$R$169</f>
        <v>38.576999999999998</v>
      </c>
      <c r="M269" s="241"/>
      <c r="N269" s="229">
        <f t="shared" si="36"/>
        <v>0</v>
      </c>
      <c r="O269" s="51"/>
    </row>
    <row r="270" spans="2:15" x14ac:dyDescent="0.25">
      <c r="B270" s="79" t="s">
        <v>56</v>
      </c>
      <c r="C270" s="81" t="s">
        <v>179</v>
      </c>
      <c r="D270" s="91" t="s">
        <v>29</v>
      </c>
      <c r="E270" s="99" t="s">
        <v>172</v>
      </c>
      <c r="F270" s="199">
        <f t="shared" si="46"/>
        <v>0</v>
      </c>
      <c r="G270" s="170">
        <f>+G269</f>
        <v>0</v>
      </c>
      <c r="H270" s="307">
        <f>+K108</f>
        <v>0</v>
      </c>
      <c r="I270" s="176">
        <f t="shared" si="41"/>
        <v>0</v>
      </c>
      <c r="J270" s="295">
        <f>+J269</f>
        <v>0</v>
      </c>
      <c r="K270" s="241"/>
      <c r="L270" s="176">
        <f t="shared" si="49"/>
        <v>38.576999999999998</v>
      </c>
      <c r="M270" s="241"/>
      <c r="N270" s="229">
        <f t="shared" si="36"/>
        <v>0</v>
      </c>
      <c r="O270" s="51"/>
    </row>
    <row r="271" spans="2:15" x14ac:dyDescent="0.25">
      <c r="B271" s="79" t="s">
        <v>56</v>
      </c>
      <c r="C271" s="81" t="s">
        <v>179</v>
      </c>
      <c r="D271" s="81" t="s">
        <v>29</v>
      </c>
      <c r="E271" s="99" t="s">
        <v>173</v>
      </c>
      <c r="F271" s="199">
        <f t="shared" si="46"/>
        <v>0</v>
      </c>
      <c r="G271" s="170">
        <f t="shared" ref="G271:G275" si="50">+G270</f>
        <v>0</v>
      </c>
      <c r="H271" s="307">
        <f>+L108</f>
        <v>0</v>
      </c>
      <c r="I271" s="171">
        <f t="shared" si="41"/>
        <v>0</v>
      </c>
      <c r="J271" s="295">
        <f t="shared" ref="J271:J275" si="51">+J270</f>
        <v>0</v>
      </c>
      <c r="K271" s="239"/>
      <c r="L271" s="171">
        <f t="shared" si="49"/>
        <v>38.576999999999998</v>
      </c>
      <c r="M271" s="239"/>
      <c r="N271" s="227">
        <f t="shared" si="36"/>
        <v>0</v>
      </c>
      <c r="O271" s="51"/>
    </row>
    <row r="272" spans="2:15" x14ac:dyDescent="0.25">
      <c r="B272" s="79" t="s">
        <v>56</v>
      </c>
      <c r="C272" s="81" t="s">
        <v>179</v>
      </c>
      <c r="D272" s="81" t="s">
        <v>29</v>
      </c>
      <c r="E272" s="99" t="s">
        <v>174</v>
      </c>
      <c r="F272" s="199">
        <f t="shared" si="46"/>
        <v>0</v>
      </c>
      <c r="G272" s="170">
        <f t="shared" si="50"/>
        <v>0</v>
      </c>
      <c r="H272" s="307">
        <f>+M108</f>
        <v>0</v>
      </c>
      <c r="I272" s="171">
        <f t="shared" si="41"/>
        <v>0</v>
      </c>
      <c r="J272" s="295">
        <f t="shared" si="51"/>
        <v>0</v>
      </c>
      <c r="K272" s="239"/>
      <c r="L272" s="171">
        <f t="shared" si="49"/>
        <v>38.576999999999998</v>
      </c>
      <c r="M272" s="239"/>
      <c r="N272" s="227">
        <f t="shared" si="36"/>
        <v>0</v>
      </c>
      <c r="O272" s="51"/>
    </row>
    <row r="273" spans="2:15" x14ac:dyDescent="0.25">
      <c r="B273" s="79" t="s">
        <v>56</v>
      </c>
      <c r="C273" s="81" t="s">
        <v>179</v>
      </c>
      <c r="D273" s="81" t="s">
        <v>29</v>
      </c>
      <c r="E273" s="99" t="s">
        <v>175</v>
      </c>
      <c r="F273" s="199">
        <f t="shared" si="46"/>
        <v>0</v>
      </c>
      <c r="G273" s="170">
        <f t="shared" si="50"/>
        <v>0</v>
      </c>
      <c r="H273" s="307">
        <f>+N108</f>
        <v>0</v>
      </c>
      <c r="I273" s="171">
        <f t="shared" si="41"/>
        <v>0</v>
      </c>
      <c r="J273" s="295">
        <f t="shared" si="51"/>
        <v>0</v>
      </c>
      <c r="K273" s="239"/>
      <c r="L273" s="171">
        <f t="shared" si="49"/>
        <v>38.576999999999998</v>
      </c>
      <c r="M273" s="239"/>
      <c r="N273" s="227">
        <f t="shared" si="36"/>
        <v>0</v>
      </c>
      <c r="O273" s="51"/>
    </row>
    <row r="274" spans="2:15" x14ac:dyDescent="0.25">
      <c r="B274" s="79" t="s">
        <v>56</v>
      </c>
      <c r="C274" s="81" t="s">
        <v>179</v>
      </c>
      <c r="D274" s="81" t="s">
        <v>29</v>
      </c>
      <c r="E274" s="99" t="s">
        <v>176</v>
      </c>
      <c r="F274" s="199">
        <f t="shared" si="46"/>
        <v>0</v>
      </c>
      <c r="G274" s="170">
        <f t="shared" si="50"/>
        <v>0</v>
      </c>
      <c r="H274" s="307">
        <f>+O108</f>
        <v>0</v>
      </c>
      <c r="I274" s="171">
        <f>F274*G274*IF(ISBLANK(H274),1,H274)</f>
        <v>0</v>
      </c>
      <c r="J274" s="295">
        <f t="shared" si="51"/>
        <v>0</v>
      </c>
      <c r="K274" s="239"/>
      <c r="L274" s="171">
        <f t="shared" si="49"/>
        <v>38.576999999999998</v>
      </c>
      <c r="M274" s="239"/>
      <c r="N274" s="227">
        <f t="shared" si="36"/>
        <v>0</v>
      </c>
      <c r="O274" s="51"/>
    </row>
    <row r="275" spans="2:15" ht="15.75" thickBot="1" x14ac:dyDescent="0.3">
      <c r="B275" s="79" t="s">
        <v>56</v>
      </c>
      <c r="C275" s="81" t="s">
        <v>179</v>
      </c>
      <c r="D275" s="81" t="s">
        <v>29</v>
      </c>
      <c r="E275" s="99" t="s">
        <v>177</v>
      </c>
      <c r="F275" s="199">
        <f t="shared" si="46"/>
        <v>0</v>
      </c>
      <c r="G275" s="170">
        <f t="shared" si="50"/>
        <v>0</v>
      </c>
      <c r="H275" s="307">
        <f>+P108</f>
        <v>0</v>
      </c>
      <c r="I275" s="171">
        <f t="shared" si="41"/>
        <v>0</v>
      </c>
      <c r="J275" s="295">
        <f t="shared" si="51"/>
        <v>0</v>
      </c>
      <c r="K275" s="239"/>
      <c r="L275" s="171">
        <f t="shared" si="49"/>
        <v>38.576999999999998</v>
      </c>
      <c r="M275" s="239"/>
      <c r="N275" s="227">
        <f t="shared" si="36"/>
        <v>0</v>
      </c>
      <c r="O275" s="51"/>
    </row>
    <row r="276" spans="2:15" x14ac:dyDescent="0.25">
      <c r="B276" s="95" t="s">
        <v>56</v>
      </c>
      <c r="C276" s="96" t="s">
        <v>179</v>
      </c>
      <c r="D276" s="96" t="s">
        <v>47</v>
      </c>
      <c r="E276" s="97"/>
      <c r="F276" s="202">
        <f t="shared" si="46"/>
        <v>0</v>
      </c>
      <c r="G276" s="318">
        <f>+J91</f>
        <v>0</v>
      </c>
      <c r="H276" s="203">
        <v>1</v>
      </c>
      <c r="I276" s="204">
        <f t="shared" si="41"/>
        <v>0</v>
      </c>
      <c r="J276" s="300">
        <f>+J131</f>
        <v>0</v>
      </c>
      <c r="K276" s="269" t="s">
        <v>182</v>
      </c>
      <c r="L276" s="168">
        <f>+$R$168</f>
        <v>34.200000000000003</v>
      </c>
      <c r="M276" s="238" t="s">
        <v>17</v>
      </c>
      <c r="N276" s="232">
        <f t="shared" si="36"/>
        <v>0</v>
      </c>
      <c r="O276" s="51"/>
    </row>
    <row r="277" spans="2:15" ht="15.75" thickBot="1" x14ac:dyDescent="0.3">
      <c r="B277" s="95" t="s">
        <v>56</v>
      </c>
      <c r="C277" s="96" t="s">
        <v>179</v>
      </c>
      <c r="D277" s="96" t="s">
        <v>21</v>
      </c>
      <c r="E277" s="97"/>
      <c r="F277" s="202">
        <f t="shared" si="46"/>
        <v>0</v>
      </c>
      <c r="G277" s="318">
        <f>+D91</f>
        <v>0</v>
      </c>
      <c r="H277" s="203">
        <v>1</v>
      </c>
      <c r="I277" s="204">
        <f t="shared" si="41"/>
        <v>0</v>
      </c>
      <c r="J277" s="300">
        <f>+D131</f>
        <v>0</v>
      </c>
      <c r="K277" s="241" t="s">
        <v>40</v>
      </c>
      <c r="L277" s="176">
        <f>+$R$170</f>
        <v>53.6</v>
      </c>
      <c r="M277" s="262" t="s">
        <v>41</v>
      </c>
      <c r="N277" s="232">
        <f t="shared" si="36"/>
        <v>0</v>
      </c>
      <c r="O277" s="51"/>
    </row>
    <row r="278" spans="2:15" x14ac:dyDescent="0.25">
      <c r="B278" s="95" t="s">
        <v>56</v>
      </c>
      <c r="C278" s="96" t="s">
        <v>179</v>
      </c>
      <c r="D278" s="96" t="s">
        <v>23</v>
      </c>
      <c r="E278" s="97"/>
      <c r="F278" s="202">
        <f t="shared" si="46"/>
        <v>0</v>
      </c>
      <c r="G278" s="318">
        <f>+E91</f>
        <v>0</v>
      </c>
      <c r="H278" s="203">
        <v>1</v>
      </c>
      <c r="I278" s="204">
        <f t="shared" si="41"/>
        <v>0</v>
      </c>
      <c r="J278" s="300">
        <f>+E131</f>
        <v>0</v>
      </c>
      <c r="K278" s="262" t="s">
        <v>16</v>
      </c>
      <c r="L278" s="176">
        <f>+$R$171</f>
        <v>25.168500000000002</v>
      </c>
      <c r="M278" s="238" t="s">
        <v>17</v>
      </c>
      <c r="N278" s="232">
        <f t="shared" si="36"/>
        <v>0</v>
      </c>
      <c r="O278" s="51"/>
    </row>
    <row r="279" spans="2:15" x14ac:dyDescent="0.25">
      <c r="B279" s="95" t="s">
        <v>56</v>
      </c>
      <c r="C279" s="96" t="s">
        <v>179</v>
      </c>
      <c r="D279" s="96" t="s">
        <v>134</v>
      </c>
      <c r="E279" s="97"/>
      <c r="F279" s="202">
        <f t="shared" si="46"/>
        <v>0</v>
      </c>
      <c r="G279" s="318">
        <f>+I91</f>
        <v>0</v>
      </c>
      <c r="H279" s="203">
        <v>1</v>
      </c>
      <c r="I279" s="204">
        <f t="shared" si="41"/>
        <v>0</v>
      </c>
      <c r="J279" s="300">
        <f>+I131</f>
        <v>0</v>
      </c>
      <c r="K279" s="244"/>
      <c r="L279" s="204">
        <f>+R176</f>
        <v>141.86000000000001</v>
      </c>
      <c r="M279" s="244"/>
      <c r="N279" s="232">
        <f t="shared" si="36"/>
        <v>0</v>
      </c>
      <c r="O279" s="51"/>
    </row>
    <row r="280" spans="2:15" x14ac:dyDescent="0.25">
      <c r="B280" s="103" t="s">
        <v>56</v>
      </c>
      <c r="C280" s="104" t="s">
        <v>179</v>
      </c>
      <c r="D280" s="104" t="s">
        <v>45</v>
      </c>
      <c r="E280" s="105"/>
      <c r="F280" s="202">
        <f t="shared" si="46"/>
        <v>0</v>
      </c>
      <c r="G280" s="318">
        <f>+K91</f>
        <v>0</v>
      </c>
      <c r="H280" s="203">
        <v>1</v>
      </c>
      <c r="I280" s="204">
        <f t="shared" si="41"/>
        <v>0</v>
      </c>
      <c r="J280" s="300">
        <f>+K131</f>
        <v>0</v>
      </c>
      <c r="K280" s="244"/>
      <c r="L280" s="204">
        <f>+R168</f>
        <v>34.200000000000003</v>
      </c>
      <c r="M280" s="244"/>
      <c r="N280" s="232">
        <f t="shared" si="36"/>
        <v>0</v>
      </c>
      <c r="O280" s="51"/>
    </row>
    <row r="281" spans="2:15" ht="15.75" thickBot="1" x14ac:dyDescent="0.3">
      <c r="B281" s="72" t="s">
        <v>56</v>
      </c>
      <c r="C281" s="100" t="s">
        <v>179</v>
      </c>
      <c r="D281" s="100" t="s">
        <v>46</v>
      </c>
      <c r="E281" s="205"/>
      <c r="F281" s="206">
        <f t="shared" si="46"/>
        <v>0</v>
      </c>
      <c r="G281" s="319">
        <f>+L91</f>
        <v>0</v>
      </c>
      <c r="H281" s="207">
        <v>1</v>
      </c>
      <c r="I281" s="208">
        <f t="shared" si="41"/>
        <v>0</v>
      </c>
      <c r="J281" s="301">
        <f>+L131</f>
        <v>0</v>
      </c>
      <c r="K281" s="245"/>
      <c r="L281" s="208">
        <f>+R169</f>
        <v>38.576999999999998</v>
      </c>
      <c r="M281" s="245"/>
      <c r="N281" s="233">
        <f t="shared" si="36"/>
        <v>0</v>
      </c>
      <c r="O281" s="51"/>
    </row>
    <row r="282" spans="2:15" x14ac:dyDescent="0.25">
      <c r="B282" s="90" t="s">
        <v>57</v>
      </c>
      <c r="C282" s="91" t="s">
        <v>58</v>
      </c>
      <c r="D282" s="88" t="s">
        <v>29</v>
      </c>
      <c r="E282" s="89" t="s">
        <v>171</v>
      </c>
      <c r="F282" s="314">
        <f>+B72</f>
        <v>0</v>
      </c>
      <c r="G282" s="306">
        <f>+C92+H92</f>
        <v>0</v>
      </c>
      <c r="H282" s="306">
        <f>+J109</f>
        <v>0</v>
      </c>
      <c r="I282" s="168">
        <f t="shared" si="41"/>
        <v>0</v>
      </c>
      <c r="J282" s="289">
        <f>+C132</f>
        <v>0</v>
      </c>
      <c r="K282" s="238"/>
      <c r="L282" s="168">
        <f>$R$203</f>
        <v>0</v>
      </c>
      <c r="M282" s="238"/>
      <c r="N282" s="226">
        <f t="shared" si="36"/>
        <v>0</v>
      </c>
      <c r="O282" s="51"/>
    </row>
    <row r="283" spans="2:15" x14ac:dyDescent="0.25">
      <c r="B283" s="79" t="s">
        <v>57</v>
      </c>
      <c r="C283" s="81" t="s">
        <v>58</v>
      </c>
      <c r="D283" s="91" t="s">
        <v>29</v>
      </c>
      <c r="E283" s="80" t="s">
        <v>172</v>
      </c>
      <c r="F283" s="199">
        <f>$F$282</f>
        <v>0</v>
      </c>
      <c r="G283" s="170">
        <f>+G282</f>
        <v>0</v>
      </c>
      <c r="H283" s="307">
        <f>+K109</f>
        <v>0</v>
      </c>
      <c r="I283" s="176">
        <f t="shared" si="41"/>
        <v>0</v>
      </c>
      <c r="J283" s="295">
        <f>+J282</f>
        <v>0</v>
      </c>
      <c r="K283" s="241"/>
      <c r="L283" s="176">
        <f>$R$204</f>
        <v>0</v>
      </c>
      <c r="M283" s="241"/>
      <c r="N283" s="229">
        <f t="shared" si="36"/>
        <v>0</v>
      </c>
      <c r="O283" s="51"/>
    </row>
    <row r="284" spans="2:15" x14ac:dyDescent="0.25">
      <c r="B284" s="79" t="s">
        <v>57</v>
      </c>
      <c r="C284" s="81" t="s">
        <v>58</v>
      </c>
      <c r="D284" s="81" t="s">
        <v>29</v>
      </c>
      <c r="E284" s="80" t="s">
        <v>173</v>
      </c>
      <c r="F284" s="199">
        <f t="shared" ref="F284:F289" si="52">$F$282</f>
        <v>0</v>
      </c>
      <c r="G284" s="170">
        <f t="shared" ref="G284:G288" si="53">+G283</f>
        <v>0</v>
      </c>
      <c r="H284" s="307">
        <f>+L109</f>
        <v>0</v>
      </c>
      <c r="I284" s="171">
        <f t="shared" si="41"/>
        <v>0</v>
      </c>
      <c r="J284" s="295">
        <f t="shared" ref="J284:J288" si="54">+J283</f>
        <v>0</v>
      </c>
      <c r="K284" s="239"/>
      <c r="L284" s="171">
        <f>$R$209</f>
        <v>0</v>
      </c>
      <c r="M284" s="239"/>
      <c r="N284" s="227">
        <f t="shared" si="36"/>
        <v>0</v>
      </c>
      <c r="O284" s="51"/>
    </row>
    <row r="285" spans="2:15" x14ac:dyDescent="0.25">
      <c r="B285" s="79" t="s">
        <v>57</v>
      </c>
      <c r="C285" s="81" t="s">
        <v>58</v>
      </c>
      <c r="D285" s="81" t="s">
        <v>29</v>
      </c>
      <c r="E285" s="80" t="s">
        <v>174</v>
      </c>
      <c r="F285" s="199">
        <f t="shared" si="52"/>
        <v>0</v>
      </c>
      <c r="G285" s="170">
        <f t="shared" si="53"/>
        <v>0</v>
      </c>
      <c r="H285" s="307">
        <f>+M109</f>
        <v>0</v>
      </c>
      <c r="I285" s="171">
        <f t="shared" si="41"/>
        <v>0</v>
      </c>
      <c r="J285" s="295">
        <f t="shared" si="54"/>
        <v>0</v>
      </c>
      <c r="K285" s="239"/>
      <c r="L285" s="171">
        <f>$R$201</f>
        <v>0</v>
      </c>
      <c r="M285" s="239"/>
      <c r="N285" s="227">
        <f t="shared" si="36"/>
        <v>0</v>
      </c>
      <c r="O285" s="51"/>
    </row>
    <row r="286" spans="2:15" x14ac:dyDescent="0.25">
      <c r="B286" s="79" t="s">
        <v>57</v>
      </c>
      <c r="C286" s="81" t="s">
        <v>58</v>
      </c>
      <c r="D286" s="81" t="s">
        <v>29</v>
      </c>
      <c r="E286" s="80" t="s">
        <v>175</v>
      </c>
      <c r="F286" s="199">
        <f t="shared" si="52"/>
        <v>0</v>
      </c>
      <c r="G286" s="170">
        <f t="shared" si="53"/>
        <v>0</v>
      </c>
      <c r="H286" s="307">
        <f>+N109</f>
        <v>0</v>
      </c>
      <c r="I286" s="171">
        <f t="shared" si="41"/>
        <v>0</v>
      </c>
      <c r="J286" s="295">
        <f t="shared" si="54"/>
        <v>0</v>
      </c>
      <c r="K286" s="239"/>
      <c r="L286" s="171">
        <f>$R$202</f>
        <v>0</v>
      </c>
      <c r="M286" s="239"/>
      <c r="N286" s="227">
        <f t="shared" si="36"/>
        <v>0</v>
      </c>
      <c r="O286" s="51"/>
    </row>
    <row r="287" spans="2:15" x14ac:dyDescent="0.25">
      <c r="B287" s="79" t="s">
        <v>57</v>
      </c>
      <c r="C287" s="81" t="s">
        <v>58</v>
      </c>
      <c r="D287" s="81" t="s">
        <v>29</v>
      </c>
      <c r="E287" s="80" t="s">
        <v>176</v>
      </c>
      <c r="F287" s="199">
        <f t="shared" si="52"/>
        <v>0</v>
      </c>
      <c r="G287" s="170">
        <f t="shared" si="53"/>
        <v>0</v>
      </c>
      <c r="H287" s="307">
        <f>+O109</f>
        <v>0</v>
      </c>
      <c r="I287" s="171">
        <f>F287*G287*IF(ISBLANK(H287),1,H287)</f>
        <v>0</v>
      </c>
      <c r="J287" s="295">
        <f t="shared" si="54"/>
        <v>0</v>
      </c>
      <c r="K287" s="239"/>
      <c r="L287" s="171">
        <f>38.577</f>
        <v>38.576999999999998</v>
      </c>
      <c r="M287" s="239"/>
      <c r="N287" s="227">
        <f t="shared" si="36"/>
        <v>0</v>
      </c>
      <c r="O287" s="51"/>
    </row>
    <row r="288" spans="2:15" x14ac:dyDescent="0.25">
      <c r="B288" s="82" t="s">
        <v>57</v>
      </c>
      <c r="C288" s="84" t="s">
        <v>58</v>
      </c>
      <c r="D288" s="84" t="s">
        <v>29</v>
      </c>
      <c r="E288" s="85" t="s">
        <v>177</v>
      </c>
      <c r="F288" s="200">
        <f t="shared" si="52"/>
        <v>0</v>
      </c>
      <c r="G288" s="173">
        <f t="shared" si="53"/>
        <v>0</v>
      </c>
      <c r="H288" s="308">
        <f>+P109</f>
        <v>0</v>
      </c>
      <c r="I288" s="174">
        <f t="shared" si="41"/>
        <v>0</v>
      </c>
      <c r="J288" s="295">
        <f t="shared" si="54"/>
        <v>0</v>
      </c>
      <c r="K288" s="240"/>
      <c r="L288" s="174">
        <f>38.577</f>
        <v>38.576999999999998</v>
      </c>
      <c r="M288" s="240"/>
      <c r="N288" s="228">
        <f t="shared" si="36"/>
        <v>0</v>
      </c>
      <c r="O288" s="51"/>
    </row>
    <row r="289" spans="2:15" ht="15.75" thickBot="1" x14ac:dyDescent="0.3">
      <c r="B289" s="72" t="s">
        <v>57</v>
      </c>
      <c r="C289" s="100" t="s">
        <v>58</v>
      </c>
      <c r="D289" s="100" t="s">
        <v>134</v>
      </c>
      <c r="E289" s="98"/>
      <c r="F289" s="187">
        <f t="shared" si="52"/>
        <v>0</v>
      </c>
      <c r="G289" s="310">
        <f>+I92</f>
        <v>0</v>
      </c>
      <c r="H289" s="181">
        <v>1</v>
      </c>
      <c r="I289" s="182">
        <f t="shared" si="41"/>
        <v>0</v>
      </c>
      <c r="J289" s="297">
        <f>+I132</f>
        <v>0</v>
      </c>
      <c r="K289" s="243"/>
      <c r="L289" s="182">
        <f>$L$321</f>
        <v>25.168500000000002</v>
      </c>
      <c r="M289" s="243"/>
      <c r="N289" s="231">
        <f t="shared" si="36"/>
        <v>0</v>
      </c>
      <c r="O289" s="51"/>
    </row>
    <row r="290" spans="2:15" x14ac:dyDescent="0.25">
      <c r="B290" s="76" t="s">
        <v>180</v>
      </c>
      <c r="C290" s="78" t="s">
        <v>13</v>
      </c>
      <c r="D290" s="106" t="s">
        <v>29</v>
      </c>
      <c r="E290" s="89" t="s">
        <v>171</v>
      </c>
      <c r="F290" s="314">
        <f>+B57</f>
        <v>0</v>
      </c>
      <c r="G290" s="306">
        <f>+C80+H80</f>
        <v>0</v>
      </c>
      <c r="H290" s="306">
        <f>+J97</f>
        <v>0</v>
      </c>
      <c r="I290" s="168">
        <f t="shared" si="41"/>
        <v>0</v>
      </c>
      <c r="J290" s="289">
        <f>+C117</f>
        <v>0</v>
      </c>
      <c r="K290" s="238"/>
      <c r="L290" s="168">
        <f>+$R$169</f>
        <v>38.576999999999998</v>
      </c>
      <c r="M290" s="238"/>
      <c r="N290" s="226">
        <f t="shared" si="36"/>
        <v>0</v>
      </c>
      <c r="O290" s="51"/>
    </row>
    <row r="291" spans="2:15" x14ac:dyDescent="0.25">
      <c r="B291" s="79" t="s">
        <v>180</v>
      </c>
      <c r="C291" s="81" t="s">
        <v>13</v>
      </c>
      <c r="D291" s="91" t="s">
        <v>29</v>
      </c>
      <c r="E291" s="80" t="s">
        <v>172</v>
      </c>
      <c r="F291" s="169">
        <f>$F$290</f>
        <v>0</v>
      </c>
      <c r="G291" s="170">
        <f>+G290</f>
        <v>0</v>
      </c>
      <c r="H291" s="307">
        <f>+K97</f>
        <v>0</v>
      </c>
      <c r="I291" s="176">
        <f t="shared" si="41"/>
        <v>0</v>
      </c>
      <c r="J291" s="295">
        <f>+J290</f>
        <v>0</v>
      </c>
      <c r="K291" s="241"/>
      <c r="L291" s="176">
        <f t="shared" ref="L291:L296" si="55">+$R$169</f>
        <v>38.576999999999998</v>
      </c>
      <c r="M291" s="241"/>
      <c r="N291" s="229">
        <f t="shared" si="36"/>
        <v>0</v>
      </c>
      <c r="O291" s="51"/>
    </row>
    <row r="292" spans="2:15" x14ac:dyDescent="0.25">
      <c r="B292" s="79" t="s">
        <v>180</v>
      </c>
      <c r="C292" s="81" t="s">
        <v>13</v>
      </c>
      <c r="D292" s="81" t="s">
        <v>29</v>
      </c>
      <c r="E292" s="80" t="s">
        <v>173</v>
      </c>
      <c r="F292" s="169">
        <f t="shared" ref="F292:F307" si="56">$F$290</f>
        <v>0</v>
      </c>
      <c r="G292" s="170">
        <f t="shared" ref="G292:G296" si="57">+G291</f>
        <v>0</v>
      </c>
      <c r="H292" s="307">
        <f>+L97</f>
        <v>0</v>
      </c>
      <c r="I292" s="171">
        <f t="shared" si="41"/>
        <v>0</v>
      </c>
      <c r="J292" s="295">
        <f t="shared" ref="J292:J296" si="58">+J291</f>
        <v>0</v>
      </c>
      <c r="K292" s="239"/>
      <c r="L292" s="171">
        <f t="shared" si="55"/>
        <v>38.576999999999998</v>
      </c>
      <c r="M292" s="239"/>
      <c r="N292" s="227">
        <f t="shared" si="36"/>
        <v>0</v>
      </c>
      <c r="O292" s="51"/>
    </row>
    <row r="293" spans="2:15" x14ac:dyDescent="0.25">
      <c r="B293" s="79" t="s">
        <v>180</v>
      </c>
      <c r="C293" s="81" t="s">
        <v>13</v>
      </c>
      <c r="D293" s="81" t="s">
        <v>29</v>
      </c>
      <c r="E293" s="80" t="s">
        <v>174</v>
      </c>
      <c r="F293" s="169">
        <f t="shared" si="56"/>
        <v>0</v>
      </c>
      <c r="G293" s="170">
        <f t="shared" si="57"/>
        <v>0</v>
      </c>
      <c r="H293" s="307">
        <f>+M97</f>
        <v>0</v>
      </c>
      <c r="I293" s="171">
        <f t="shared" si="41"/>
        <v>0</v>
      </c>
      <c r="J293" s="295">
        <f t="shared" si="58"/>
        <v>0</v>
      </c>
      <c r="K293" s="239"/>
      <c r="L293" s="171">
        <f t="shared" si="55"/>
        <v>38.576999999999998</v>
      </c>
      <c r="M293" s="239"/>
      <c r="N293" s="227">
        <f t="shared" si="36"/>
        <v>0</v>
      </c>
      <c r="O293" s="51"/>
    </row>
    <row r="294" spans="2:15" x14ac:dyDescent="0.25">
      <c r="B294" s="79" t="s">
        <v>180</v>
      </c>
      <c r="C294" s="81" t="s">
        <v>13</v>
      </c>
      <c r="D294" s="81" t="s">
        <v>29</v>
      </c>
      <c r="E294" s="80" t="s">
        <v>175</v>
      </c>
      <c r="F294" s="169">
        <f t="shared" si="56"/>
        <v>0</v>
      </c>
      <c r="G294" s="170">
        <f t="shared" si="57"/>
        <v>0</v>
      </c>
      <c r="H294" s="307">
        <f>+N97</f>
        <v>0</v>
      </c>
      <c r="I294" s="171">
        <f t="shared" si="41"/>
        <v>0</v>
      </c>
      <c r="J294" s="295">
        <f t="shared" si="58"/>
        <v>0</v>
      </c>
      <c r="K294" s="239"/>
      <c r="L294" s="171">
        <f t="shared" si="55"/>
        <v>38.576999999999998</v>
      </c>
      <c r="M294" s="239"/>
      <c r="N294" s="227">
        <f t="shared" si="36"/>
        <v>0</v>
      </c>
      <c r="O294" s="51"/>
    </row>
    <row r="295" spans="2:15" x14ac:dyDescent="0.25">
      <c r="B295" s="79" t="s">
        <v>180</v>
      </c>
      <c r="C295" s="81" t="s">
        <v>13</v>
      </c>
      <c r="D295" s="81" t="s">
        <v>29</v>
      </c>
      <c r="E295" s="80" t="s">
        <v>176</v>
      </c>
      <c r="F295" s="169">
        <f t="shared" si="56"/>
        <v>0</v>
      </c>
      <c r="G295" s="170">
        <f t="shared" si="57"/>
        <v>0</v>
      </c>
      <c r="H295" s="307">
        <f>+O97</f>
        <v>0</v>
      </c>
      <c r="I295" s="171">
        <f>F295*G295*IF(ISBLANK(H295),1,H295)</f>
        <v>0</v>
      </c>
      <c r="J295" s="295">
        <f t="shared" si="58"/>
        <v>0</v>
      </c>
      <c r="K295" s="239"/>
      <c r="L295" s="171">
        <f t="shared" si="55"/>
        <v>38.576999999999998</v>
      </c>
      <c r="M295" s="239"/>
      <c r="N295" s="227">
        <f t="shared" si="36"/>
        <v>0</v>
      </c>
      <c r="O295" s="51"/>
    </row>
    <row r="296" spans="2:15" x14ac:dyDescent="0.25">
      <c r="B296" s="82" t="s">
        <v>180</v>
      </c>
      <c r="C296" s="84" t="s">
        <v>13</v>
      </c>
      <c r="D296" s="84" t="s">
        <v>29</v>
      </c>
      <c r="E296" s="85" t="s">
        <v>177</v>
      </c>
      <c r="F296" s="172">
        <f t="shared" si="56"/>
        <v>0</v>
      </c>
      <c r="G296" s="173">
        <f t="shared" si="57"/>
        <v>0</v>
      </c>
      <c r="H296" s="308">
        <f>+P97</f>
        <v>0</v>
      </c>
      <c r="I296" s="174">
        <f t="shared" si="41"/>
        <v>0</v>
      </c>
      <c r="J296" s="295">
        <f t="shared" si="58"/>
        <v>0</v>
      </c>
      <c r="K296" s="240"/>
      <c r="L296" s="174">
        <f t="shared" si="55"/>
        <v>38.576999999999998</v>
      </c>
      <c r="M296" s="240"/>
      <c r="N296" s="228">
        <f t="shared" ref="N296:N359" si="59">I296*J296*L296</f>
        <v>0</v>
      </c>
      <c r="O296" s="51"/>
    </row>
    <row r="297" spans="2:15" x14ac:dyDescent="0.25">
      <c r="B297" s="90" t="s">
        <v>180</v>
      </c>
      <c r="C297" s="91" t="s">
        <v>13</v>
      </c>
      <c r="D297" s="91" t="s">
        <v>21</v>
      </c>
      <c r="E297" s="80" t="s">
        <v>160</v>
      </c>
      <c r="F297" s="175">
        <f t="shared" si="56"/>
        <v>0</v>
      </c>
      <c r="G297" s="306">
        <f>+D80</f>
        <v>0</v>
      </c>
      <c r="H297" s="209">
        <f>1-SUM(H298:H300)</f>
        <v>0</v>
      </c>
      <c r="I297" s="176">
        <f t="shared" si="41"/>
        <v>0</v>
      </c>
      <c r="J297" s="295">
        <f>+D117</f>
        <v>0</v>
      </c>
      <c r="K297" s="241" t="s">
        <v>40</v>
      </c>
      <c r="L297" s="176">
        <f>+$R$170</f>
        <v>53.6</v>
      </c>
      <c r="M297" s="262" t="s">
        <v>41</v>
      </c>
      <c r="N297" s="229">
        <f t="shared" si="59"/>
        <v>0</v>
      </c>
      <c r="O297" s="51"/>
    </row>
    <row r="298" spans="2:15" x14ac:dyDescent="0.25">
      <c r="B298" s="79" t="s">
        <v>180</v>
      </c>
      <c r="C298" s="81" t="s">
        <v>13</v>
      </c>
      <c r="D298" s="81" t="s">
        <v>21</v>
      </c>
      <c r="E298" s="80" t="s">
        <v>161</v>
      </c>
      <c r="F298" s="169">
        <f t="shared" si="56"/>
        <v>0</v>
      </c>
      <c r="G298" s="170">
        <f>+G297</f>
        <v>0</v>
      </c>
      <c r="H298" s="170">
        <v>0.37</v>
      </c>
      <c r="I298" s="171">
        <f t="shared" si="41"/>
        <v>0</v>
      </c>
      <c r="J298" s="290">
        <f>+J297</f>
        <v>0</v>
      </c>
      <c r="K298" s="239"/>
      <c r="L298" s="171">
        <f>+$R$170</f>
        <v>53.6</v>
      </c>
      <c r="M298" s="239"/>
      <c r="N298" s="227">
        <f t="shared" si="59"/>
        <v>0</v>
      </c>
      <c r="O298" s="51"/>
    </row>
    <row r="299" spans="2:15" x14ac:dyDescent="0.25">
      <c r="B299" s="79" t="s">
        <v>180</v>
      </c>
      <c r="C299" s="81" t="s">
        <v>13</v>
      </c>
      <c r="D299" s="81" t="s">
        <v>21</v>
      </c>
      <c r="E299" s="80" t="s">
        <v>51</v>
      </c>
      <c r="F299" s="169">
        <f t="shared" si="56"/>
        <v>0</v>
      </c>
      <c r="G299" s="170">
        <f t="shared" ref="G299:G300" si="60">+G298</f>
        <v>0</v>
      </c>
      <c r="H299" s="170">
        <v>0.62</v>
      </c>
      <c r="I299" s="171">
        <f t="shared" si="41"/>
        <v>0</v>
      </c>
      <c r="J299" s="290">
        <f t="shared" ref="J299:J300" si="61">+J298</f>
        <v>0</v>
      </c>
      <c r="K299" s="239"/>
      <c r="L299" s="171">
        <f>+$R$170</f>
        <v>53.6</v>
      </c>
      <c r="M299" s="239"/>
      <c r="N299" s="227">
        <f t="shared" si="59"/>
        <v>0</v>
      </c>
      <c r="O299" s="51"/>
    </row>
    <row r="300" spans="2:15" ht="15.75" thickBot="1" x14ac:dyDescent="0.3">
      <c r="B300" s="82" t="s">
        <v>180</v>
      </c>
      <c r="C300" s="84" t="s">
        <v>13</v>
      </c>
      <c r="D300" s="84" t="s">
        <v>21</v>
      </c>
      <c r="E300" s="83" t="s">
        <v>162</v>
      </c>
      <c r="F300" s="172">
        <f t="shared" si="56"/>
        <v>0</v>
      </c>
      <c r="G300" s="173">
        <f t="shared" si="60"/>
        <v>0</v>
      </c>
      <c r="H300" s="173">
        <v>0.01</v>
      </c>
      <c r="I300" s="174">
        <f t="shared" si="41"/>
        <v>0</v>
      </c>
      <c r="J300" s="290">
        <f t="shared" si="61"/>
        <v>0</v>
      </c>
      <c r="K300" s="240"/>
      <c r="L300" s="174">
        <f>+$R$170</f>
        <v>53.6</v>
      </c>
      <c r="M300" s="240"/>
      <c r="N300" s="228">
        <f t="shared" si="59"/>
        <v>0</v>
      </c>
      <c r="O300" s="51"/>
    </row>
    <row r="301" spans="2:15" x14ac:dyDescent="0.25">
      <c r="B301" s="90" t="s">
        <v>180</v>
      </c>
      <c r="C301" s="91" t="s">
        <v>13</v>
      </c>
      <c r="D301" s="91" t="s">
        <v>23</v>
      </c>
      <c r="E301" s="80" t="s">
        <v>160</v>
      </c>
      <c r="F301" s="175">
        <f t="shared" si="56"/>
        <v>0</v>
      </c>
      <c r="G301" s="306">
        <f>+E80</f>
        <v>0</v>
      </c>
      <c r="H301" s="209">
        <f>1-SUM(H302:H304)</f>
        <v>0</v>
      </c>
      <c r="I301" s="176">
        <f>F301*G301*IF(ISBLANK(H301),1,H301)</f>
        <v>0</v>
      </c>
      <c r="J301" s="295">
        <f>+E117</f>
        <v>0</v>
      </c>
      <c r="K301" s="262" t="s">
        <v>16</v>
      </c>
      <c r="L301" s="176">
        <f>+$R$171</f>
        <v>25.168500000000002</v>
      </c>
      <c r="M301" s="238" t="s">
        <v>17</v>
      </c>
      <c r="N301" s="229">
        <f t="shared" si="59"/>
        <v>0</v>
      </c>
      <c r="O301" s="51"/>
    </row>
    <row r="302" spans="2:15" x14ac:dyDescent="0.25">
      <c r="B302" s="79" t="s">
        <v>180</v>
      </c>
      <c r="C302" s="81" t="s">
        <v>13</v>
      </c>
      <c r="D302" s="81" t="s">
        <v>23</v>
      </c>
      <c r="E302" s="80" t="s">
        <v>161</v>
      </c>
      <c r="F302" s="169">
        <f t="shared" si="56"/>
        <v>0</v>
      </c>
      <c r="G302" s="170">
        <f>+G301</f>
        <v>0</v>
      </c>
      <c r="H302" s="170">
        <v>0.37</v>
      </c>
      <c r="I302" s="171">
        <f t="shared" ref="I302:I360" si="62">F302*G302*IF(ISBLANK(H302),1,H302)</f>
        <v>0</v>
      </c>
      <c r="J302" s="290">
        <f>+J301</f>
        <v>0</v>
      </c>
      <c r="K302" s="239"/>
      <c r="L302" s="171">
        <f>+$R$171</f>
        <v>25.168500000000002</v>
      </c>
      <c r="M302" s="239"/>
      <c r="N302" s="227">
        <f t="shared" si="59"/>
        <v>0</v>
      </c>
      <c r="O302" s="51"/>
    </row>
    <row r="303" spans="2:15" x14ac:dyDescent="0.25">
      <c r="B303" s="79" t="s">
        <v>180</v>
      </c>
      <c r="C303" s="81" t="s">
        <v>13</v>
      </c>
      <c r="D303" s="81" t="s">
        <v>23</v>
      </c>
      <c r="E303" s="80" t="s">
        <v>51</v>
      </c>
      <c r="F303" s="169">
        <f t="shared" si="56"/>
        <v>0</v>
      </c>
      <c r="G303" s="170">
        <f t="shared" ref="G303:G304" si="63">+G302</f>
        <v>0</v>
      </c>
      <c r="H303" s="170">
        <v>0.62</v>
      </c>
      <c r="I303" s="171">
        <f t="shared" si="62"/>
        <v>0</v>
      </c>
      <c r="J303" s="290">
        <f t="shared" ref="J303:J304" si="64">+J302</f>
        <v>0</v>
      </c>
      <c r="K303" s="239"/>
      <c r="L303" s="171">
        <f>+$R$171</f>
        <v>25.168500000000002</v>
      </c>
      <c r="M303" s="239"/>
      <c r="N303" s="227">
        <f t="shared" si="59"/>
        <v>0</v>
      </c>
      <c r="O303" s="51"/>
    </row>
    <row r="304" spans="2:15" x14ac:dyDescent="0.25">
      <c r="B304" s="82" t="s">
        <v>180</v>
      </c>
      <c r="C304" s="84" t="s">
        <v>13</v>
      </c>
      <c r="D304" s="84" t="s">
        <v>23</v>
      </c>
      <c r="E304" s="83" t="s">
        <v>162</v>
      </c>
      <c r="F304" s="172">
        <f t="shared" si="56"/>
        <v>0</v>
      </c>
      <c r="G304" s="173">
        <f t="shared" si="63"/>
        <v>0</v>
      </c>
      <c r="H304" s="173">
        <v>0.01</v>
      </c>
      <c r="I304" s="174">
        <f t="shared" si="62"/>
        <v>0</v>
      </c>
      <c r="J304" s="290">
        <f t="shared" si="64"/>
        <v>0</v>
      </c>
      <c r="K304" s="240"/>
      <c r="L304" s="174">
        <f>+$R$171</f>
        <v>25.168500000000002</v>
      </c>
      <c r="M304" s="240"/>
      <c r="N304" s="228">
        <f t="shared" si="59"/>
        <v>0</v>
      </c>
      <c r="O304" s="51"/>
    </row>
    <row r="305" spans="2:15" x14ac:dyDescent="0.25">
      <c r="B305" s="95" t="s">
        <v>180</v>
      </c>
      <c r="C305" s="96" t="s">
        <v>13</v>
      </c>
      <c r="D305" s="96" t="s">
        <v>134</v>
      </c>
      <c r="E305" s="97"/>
      <c r="F305" s="177">
        <f t="shared" si="56"/>
        <v>0</v>
      </c>
      <c r="G305" s="309">
        <f>+I80</f>
        <v>0</v>
      </c>
      <c r="H305" s="178">
        <v>1</v>
      </c>
      <c r="I305" s="179">
        <f t="shared" si="62"/>
        <v>0</v>
      </c>
      <c r="J305" s="299">
        <f>+I117</f>
        <v>0</v>
      </c>
      <c r="K305" s="242"/>
      <c r="L305" s="179">
        <f>+$R$176</f>
        <v>141.86000000000001</v>
      </c>
      <c r="M305" s="242"/>
      <c r="N305" s="230">
        <f t="shared" si="59"/>
        <v>0</v>
      </c>
      <c r="O305" s="51"/>
    </row>
    <row r="306" spans="2:15" ht="15.75" thickBot="1" x14ac:dyDescent="0.3">
      <c r="B306" s="95" t="s">
        <v>180</v>
      </c>
      <c r="C306" s="96" t="s">
        <v>13</v>
      </c>
      <c r="D306" s="96" t="s">
        <v>46</v>
      </c>
      <c r="E306" s="97"/>
      <c r="F306" s="177">
        <f t="shared" si="56"/>
        <v>0</v>
      </c>
      <c r="G306" s="309">
        <f>+L80</f>
        <v>0</v>
      </c>
      <c r="H306" s="178">
        <v>1</v>
      </c>
      <c r="I306" s="179">
        <f t="shared" si="62"/>
        <v>0</v>
      </c>
      <c r="J306" s="299">
        <f>+L117</f>
        <v>0</v>
      </c>
      <c r="K306" s="242"/>
      <c r="L306" s="179">
        <f>+$R$169</f>
        <v>38.576999999999998</v>
      </c>
      <c r="M306" s="242"/>
      <c r="N306" s="230">
        <f t="shared" si="59"/>
        <v>0</v>
      </c>
      <c r="O306" s="51"/>
    </row>
    <row r="307" spans="2:15" ht="15.75" thickBot="1" x14ac:dyDescent="0.3">
      <c r="B307" s="72" t="s">
        <v>180</v>
      </c>
      <c r="C307" s="100" t="s">
        <v>13</v>
      </c>
      <c r="D307" s="100" t="s">
        <v>47</v>
      </c>
      <c r="E307" s="98"/>
      <c r="F307" s="180">
        <f t="shared" si="56"/>
        <v>0</v>
      </c>
      <c r="G307" s="310">
        <f>+J80</f>
        <v>0</v>
      </c>
      <c r="H307" s="181">
        <v>1</v>
      </c>
      <c r="I307" s="182">
        <f t="shared" si="62"/>
        <v>0</v>
      </c>
      <c r="J307" s="297">
        <f>+J117</f>
        <v>0</v>
      </c>
      <c r="K307" s="269" t="s">
        <v>182</v>
      </c>
      <c r="L307" s="168">
        <f>+$R$168</f>
        <v>34.200000000000003</v>
      </c>
      <c r="M307" s="238" t="s">
        <v>17</v>
      </c>
      <c r="N307" s="231">
        <f t="shared" si="59"/>
        <v>0</v>
      </c>
      <c r="O307" s="51"/>
    </row>
    <row r="308" spans="2:15" x14ac:dyDescent="0.25">
      <c r="B308" s="76" t="s">
        <v>181</v>
      </c>
      <c r="C308" s="78" t="s">
        <v>13</v>
      </c>
      <c r="D308" s="106" t="s">
        <v>29</v>
      </c>
      <c r="E308" s="89" t="s">
        <v>171</v>
      </c>
      <c r="F308" s="314">
        <f>+B58</f>
        <v>0</v>
      </c>
      <c r="G308" s="306">
        <f>+C81+H81</f>
        <v>0</v>
      </c>
      <c r="H308" s="306">
        <f>+J98</f>
        <v>0</v>
      </c>
      <c r="I308" s="168">
        <f t="shared" si="62"/>
        <v>0</v>
      </c>
      <c r="J308" s="289">
        <f>+C118</f>
        <v>0</v>
      </c>
      <c r="K308" s="238"/>
      <c r="L308" s="168">
        <f>+$R$169</f>
        <v>38.576999999999998</v>
      </c>
      <c r="M308" s="238"/>
      <c r="N308" s="226">
        <f t="shared" si="59"/>
        <v>0</v>
      </c>
      <c r="O308" s="51"/>
    </row>
    <row r="309" spans="2:15" x14ac:dyDescent="0.25">
      <c r="B309" s="79" t="s">
        <v>181</v>
      </c>
      <c r="C309" s="81" t="s">
        <v>13</v>
      </c>
      <c r="D309" s="91" t="s">
        <v>29</v>
      </c>
      <c r="E309" s="80" t="s">
        <v>172</v>
      </c>
      <c r="F309" s="169">
        <f>+$F$308</f>
        <v>0</v>
      </c>
      <c r="G309" s="170">
        <f>+G308</f>
        <v>0</v>
      </c>
      <c r="H309" s="307">
        <f>+K98</f>
        <v>0</v>
      </c>
      <c r="I309" s="176">
        <f t="shared" si="62"/>
        <v>0</v>
      </c>
      <c r="J309" s="295">
        <f>+J308</f>
        <v>0</v>
      </c>
      <c r="K309" s="241"/>
      <c r="L309" s="176">
        <f t="shared" ref="L309:L314" si="65">+$R$169</f>
        <v>38.576999999999998</v>
      </c>
      <c r="M309" s="241"/>
      <c r="N309" s="229">
        <f t="shared" si="59"/>
        <v>0</v>
      </c>
      <c r="O309" s="51"/>
    </row>
    <row r="310" spans="2:15" x14ac:dyDescent="0.25">
      <c r="B310" s="79" t="s">
        <v>181</v>
      </c>
      <c r="C310" s="81" t="s">
        <v>13</v>
      </c>
      <c r="D310" s="81" t="s">
        <v>29</v>
      </c>
      <c r="E310" s="80" t="s">
        <v>173</v>
      </c>
      <c r="F310" s="169">
        <f t="shared" ref="F310:F325" si="66">+$F$308</f>
        <v>0</v>
      </c>
      <c r="G310" s="170">
        <f t="shared" ref="G310:G314" si="67">+G309</f>
        <v>0</v>
      </c>
      <c r="H310" s="307">
        <f>+L98</f>
        <v>0</v>
      </c>
      <c r="I310" s="171">
        <f t="shared" si="62"/>
        <v>0</v>
      </c>
      <c r="J310" s="295">
        <f t="shared" ref="J310:J314" si="68">+J309</f>
        <v>0</v>
      </c>
      <c r="K310" s="239"/>
      <c r="L310" s="171">
        <f t="shared" si="65"/>
        <v>38.576999999999998</v>
      </c>
      <c r="M310" s="239"/>
      <c r="N310" s="227">
        <f t="shared" si="59"/>
        <v>0</v>
      </c>
      <c r="O310" s="51"/>
    </row>
    <row r="311" spans="2:15" x14ac:dyDescent="0.25">
      <c r="B311" s="79" t="s">
        <v>181</v>
      </c>
      <c r="C311" s="81" t="s">
        <v>13</v>
      </c>
      <c r="D311" s="81" t="s">
        <v>29</v>
      </c>
      <c r="E311" s="80" t="s">
        <v>174</v>
      </c>
      <c r="F311" s="169">
        <f t="shared" si="66"/>
        <v>0</v>
      </c>
      <c r="G311" s="170">
        <f t="shared" si="67"/>
        <v>0</v>
      </c>
      <c r="H311" s="307">
        <f>+M98</f>
        <v>0</v>
      </c>
      <c r="I311" s="171">
        <f t="shared" si="62"/>
        <v>0</v>
      </c>
      <c r="J311" s="295">
        <f t="shared" si="68"/>
        <v>0</v>
      </c>
      <c r="K311" s="239"/>
      <c r="L311" s="171">
        <f t="shared" si="65"/>
        <v>38.576999999999998</v>
      </c>
      <c r="M311" s="239"/>
      <c r="N311" s="227">
        <f t="shared" si="59"/>
        <v>0</v>
      </c>
      <c r="O311" s="51"/>
    </row>
    <row r="312" spans="2:15" x14ac:dyDescent="0.25">
      <c r="B312" s="79" t="s">
        <v>181</v>
      </c>
      <c r="C312" s="81" t="s">
        <v>13</v>
      </c>
      <c r="D312" s="81" t="s">
        <v>29</v>
      </c>
      <c r="E312" s="80" t="s">
        <v>175</v>
      </c>
      <c r="F312" s="169">
        <f t="shared" si="66"/>
        <v>0</v>
      </c>
      <c r="G312" s="170">
        <f t="shared" si="67"/>
        <v>0</v>
      </c>
      <c r="H312" s="307">
        <f>+N98</f>
        <v>0</v>
      </c>
      <c r="I312" s="171">
        <f t="shared" si="62"/>
        <v>0</v>
      </c>
      <c r="J312" s="295">
        <f t="shared" si="68"/>
        <v>0</v>
      </c>
      <c r="K312" s="239"/>
      <c r="L312" s="171">
        <f t="shared" si="65"/>
        <v>38.576999999999998</v>
      </c>
      <c r="M312" s="239"/>
      <c r="N312" s="227">
        <f t="shared" si="59"/>
        <v>0</v>
      </c>
      <c r="O312" s="51"/>
    </row>
    <row r="313" spans="2:15" x14ac:dyDescent="0.25">
      <c r="B313" s="79" t="s">
        <v>181</v>
      </c>
      <c r="C313" s="81" t="s">
        <v>13</v>
      </c>
      <c r="D313" s="81" t="s">
        <v>29</v>
      </c>
      <c r="E313" s="80" t="s">
        <v>176</v>
      </c>
      <c r="F313" s="169">
        <f t="shared" si="66"/>
        <v>0</v>
      </c>
      <c r="G313" s="170">
        <f t="shared" si="67"/>
        <v>0</v>
      </c>
      <c r="H313" s="307">
        <f>+O98</f>
        <v>0</v>
      </c>
      <c r="I313" s="171">
        <f>F313*G313*IF(ISBLANK(H313),1,H313)</f>
        <v>0</v>
      </c>
      <c r="J313" s="295">
        <f t="shared" si="68"/>
        <v>0</v>
      </c>
      <c r="K313" s="239"/>
      <c r="L313" s="171">
        <f t="shared" si="65"/>
        <v>38.576999999999998</v>
      </c>
      <c r="M313" s="239"/>
      <c r="N313" s="227">
        <f t="shared" si="59"/>
        <v>0</v>
      </c>
      <c r="O313" s="51"/>
    </row>
    <row r="314" spans="2:15" x14ac:dyDescent="0.25">
      <c r="B314" s="82" t="s">
        <v>181</v>
      </c>
      <c r="C314" s="84" t="s">
        <v>13</v>
      </c>
      <c r="D314" s="84" t="s">
        <v>29</v>
      </c>
      <c r="E314" s="85" t="s">
        <v>177</v>
      </c>
      <c r="F314" s="172">
        <f t="shared" si="66"/>
        <v>0</v>
      </c>
      <c r="G314" s="173">
        <f t="shared" si="67"/>
        <v>0</v>
      </c>
      <c r="H314" s="308">
        <f>+P98</f>
        <v>0</v>
      </c>
      <c r="I314" s="174">
        <f t="shared" ref="I314:I318" si="69">F314*G314*IF(ISBLANK(H314),1,H314)</f>
        <v>0</v>
      </c>
      <c r="J314" s="295">
        <f t="shared" si="68"/>
        <v>0</v>
      </c>
      <c r="K314" s="240"/>
      <c r="L314" s="174">
        <f t="shared" si="65"/>
        <v>38.576999999999998</v>
      </c>
      <c r="M314" s="240"/>
      <c r="N314" s="228">
        <f t="shared" si="59"/>
        <v>0</v>
      </c>
      <c r="O314" s="51"/>
    </row>
    <row r="315" spans="2:15" x14ac:dyDescent="0.25">
      <c r="B315" s="90" t="s">
        <v>181</v>
      </c>
      <c r="C315" s="91" t="s">
        <v>13</v>
      </c>
      <c r="D315" s="91" t="s">
        <v>21</v>
      </c>
      <c r="E315" s="80" t="s">
        <v>160</v>
      </c>
      <c r="F315" s="175">
        <f t="shared" si="66"/>
        <v>0</v>
      </c>
      <c r="G315" s="306">
        <f>+D81</f>
        <v>0</v>
      </c>
      <c r="H315" s="209">
        <f>1-SUM(H316:H318)</f>
        <v>0</v>
      </c>
      <c r="I315" s="176">
        <f t="shared" si="69"/>
        <v>0</v>
      </c>
      <c r="J315" s="295">
        <f>+D118</f>
        <v>0</v>
      </c>
      <c r="K315" s="241" t="s">
        <v>40</v>
      </c>
      <c r="L315" s="176">
        <f>+$R$170</f>
        <v>53.6</v>
      </c>
      <c r="M315" s="262" t="s">
        <v>41</v>
      </c>
      <c r="N315" s="229">
        <f t="shared" si="59"/>
        <v>0</v>
      </c>
      <c r="O315" s="51"/>
    </row>
    <row r="316" spans="2:15" x14ac:dyDescent="0.25">
      <c r="B316" s="79" t="s">
        <v>181</v>
      </c>
      <c r="C316" s="81" t="s">
        <v>13</v>
      </c>
      <c r="D316" s="81" t="s">
        <v>21</v>
      </c>
      <c r="E316" s="80" t="s">
        <v>161</v>
      </c>
      <c r="F316" s="169">
        <f t="shared" si="66"/>
        <v>0</v>
      </c>
      <c r="G316" s="170">
        <f>+G315</f>
        <v>0</v>
      </c>
      <c r="H316" s="170">
        <v>0.37</v>
      </c>
      <c r="I316" s="171">
        <f t="shared" si="69"/>
        <v>0</v>
      </c>
      <c r="J316" s="290">
        <f>+J315</f>
        <v>0</v>
      </c>
      <c r="K316" s="239"/>
      <c r="L316" s="171">
        <f>+$R$170</f>
        <v>53.6</v>
      </c>
      <c r="M316" s="239"/>
      <c r="N316" s="227">
        <f t="shared" si="59"/>
        <v>0</v>
      </c>
      <c r="O316" s="51"/>
    </row>
    <row r="317" spans="2:15" x14ac:dyDescent="0.25">
      <c r="B317" s="79" t="s">
        <v>181</v>
      </c>
      <c r="C317" s="81" t="s">
        <v>13</v>
      </c>
      <c r="D317" s="81" t="s">
        <v>21</v>
      </c>
      <c r="E317" s="80" t="s">
        <v>51</v>
      </c>
      <c r="F317" s="169">
        <f t="shared" si="66"/>
        <v>0</v>
      </c>
      <c r="G317" s="170">
        <f t="shared" ref="G317:G318" si="70">+G316</f>
        <v>0</v>
      </c>
      <c r="H317" s="170">
        <v>0.62</v>
      </c>
      <c r="I317" s="171">
        <f t="shared" si="69"/>
        <v>0</v>
      </c>
      <c r="J317" s="290">
        <f t="shared" ref="J317:J318" si="71">+J316</f>
        <v>0</v>
      </c>
      <c r="K317" s="239"/>
      <c r="L317" s="171">
        <f>+$R$170</f>
        <v>53.6</v>
      </c>
      <c r="M317" s="239"/>
      <c r="N317" s="227">
        <f t="shared" si="59"/>
        <v>0</v>
      </c>
      <c r="O317" s="51"/>
    </row>
    <row r="318" spans="2:15" ht="15.75" thickBot="1" x14ac:dyDescent="0.3">
      <c r="B318" s="82" t="s">
        <v>181</v>
      </c>
      <c r="C318" s="84" t="s">
        <v>13</v>
      </c>
      <c r="D318" s="84" t="s">
        <v>21</v>
      </c>
      <c r="E318" s="83" t="s">
        <v>162</v>
      </c>
      <c r="F318" s="172">
        <f t="shared" si="66"/>
        <v>0</v>
      </c>
      <c r="G318" s="173">
        <f t="shared" si="70"/>
        <v>0</v>
      </c>
      <c r="H318" s="173">
        <v>0.01</v>
      </c>
      <c r="I318" s="174">
        <f t="shared" si="69"/>
        <v>0</v>
      </c>
      <c r="J318" s="290">
        <f t="shared" si="71"/>
        <v>0</v>
      </c>
      <c r="K318" s="240"/>
      <c r="L318" s="174">
        <f>+$R$170</f>
        <v>53.6</v>
      </c>
      <c r="M318" s="240"/>
      <c r="N318" s="228">
        <f t="shared" si="59"/>
        <v>0</v>
      </c>
      <c r="O318" s="51"/>
    </row>
    <row r="319" spans="2:15" x14ac:dyDescent="0.25">
      <c r="B319" s="90" t="s">
        <v>181</v>
      </c>
      <c r="C319" s="91" t="s">
        <v>13</v>
      </c>
      <c r="D319" s="91" t="s">
        <v>23</v>
      </c>
      <c r="E319" s="80" t="s">
        <v>160</v>
      </c>
      <c r="F319" s="175">
        <f t="shared" si="66"/>
        <v>0</v>
      </c>
      <c r="G319" s="306">
        <f>+E81</f>
        <v>0</v>
      </c>
      <c r="H319" s="209">
        <f>1-SUM(H320:H322)</f>
        <v>0</v>
      </c>
      <c r="I319" s="176">
        <f>F319*G319*IF(ISBLANK(H319),1,H319)</f>
        <v>0</v>
      </c>
      <c r="J319" s="295">
        <f>+E118</f>
        <v>0</v>
      </c>
      <c r="K319" s="262" t="s">
        <v>16</v>
      </c>
      <c r="L319" s="176">
        <f>+$R$171</f>
        <v>25.168500000000002</v>
      </c>
      <c r="M319" s="238" t="s">
        <v>17</v>
      </c>
      <c r="N319" s="229">
        <f t="shared" si="59"/>
        <v>0</v>
      </c>
      <c r="O319" s="51"/>
    </row>
    <row r="320" spans="2:15" x14ac:dyDescent="0.25">
      <c r="B320" s="79" t="s">
        <v>181</v>
      </c>
      <c r="C320" s="81" t="s">
        <v>13</v>
      </c>
      <c r="D320" s="81" t="s">
        <v>23</v>
      </c>
      <c r="E320" s="80" t="s">
        <v>161</v>
      </c>
      <c r="F320" s="169">
        <f t="shared" si="66"/>
        <v>0</v>
      </c>
      <c r="G320" s="170">
        <f>+G319</f>
        <v>0</v>
      </c>
      <c r="H320" s="170">
        <v>0.37</v>
      </c>
      <c r="I320" s="171">
        <f t="shared" ref="I320:I330" si="72">F320*G320*IF(ISBLANK(H320),1,H320)</f>
        <v>0</v>
      </c>
      <c r="J320" s="290">
        <f>+J319</f>
        <v>0</v>
      </c>
      <c r="K320" s="239"/>
      <c r="L320" s="171">
        <f>+$R$171</f>
        <v>25.168500000000002</v>
      </c>
      <c r="M320" s="239"/>
      <c r="N320" s="227">
        <f t="shared" si="59"/>
        <v>0</v>
      </c>
      <c r="O320" s="51"/>
    </row>
    <row r="321" spans="2:15" x14ac:dyDescent="0.25">
      <c r="B321" s="79" t="s">
        <v>181</v>
      </c>
      <c r="C321" s="81" t="s">
        <v>13</v>
      </c>
      <c r="D321" s="81" t="s">
        <v>23</v>
      </c>
      <c r="E321" s="80" t="s">
        <v>51</v>
      </c>
      <c r="F321" s="169">
        <f t="shared" si="66"/>
        <v>0</v>
      </c>
      <c r="G321" s="170">
        <f t="shared" ref="G321:G322" si="73">+G320</f>
        <v>0</v>
      </c>
      <c r="H321" s="170">
        <v>0.62</v>
      </c>
      <c r="I321" s="171">
        <f t="shared" si="72"/>
        <v>0</v>
      </c>
      <c r="J321" s="290">
        <f t="shared" ref="J321:J322" si="74">+J320</f>
        <v>0</v>
      </c>
      <c r="K321" s="239"/>
      <c r="L321" s="171">
        <f>+$R$171</f>
        <v>25.168500000000002</v>
      </c>
      <c r="M321" s="239"/>
      <c r="N321" s="227">
        <f t="shared" si="59"/>
        <v>0</v>
      </c>
      <c r="O321" s="51"/>
    </row>
    <row r="322" spans="2:15" x14ac:dyDescent="0.25">
      <c r="B322" s="82" t="s">
        <v>181</v>
      </c>
      <c r="C322" s="84" t="s">
        <v>13</v>
      </c>
      <c r="D322" s="84" t="s">
        <v>23</v>
      </c>
      <c r="E322" s="83" t="s">
        <v>162</v>
      </c>
      <c r="F322" s="172">
        <f t="shared" si="66"/>
        <v>0</v>
      </c>
      <c r="G322" s="173">
        <f t="shared" si="73"/>
        <v>0</v>
      </c>
      <c r="H322" s="173">
        <v>0.01</v>
      </c>
      <c r="I322" s="174">
        <f t="shared" si="72"/>
        <v>0</v>
      </c>
      <c r="J322" s="290">
        <f t="shared" si="74"/>
        <v>0</v>
      </c>
      <c r="K322" s="240"/>
      <c r="L322" s="174">
        <f>+$R$171</f>
        <v>25.168500000000002</v>
      </c>
      <c r="M322" s="240"/>
      <c r="N322" s="228">
        <f t="shared" si="59"/>
        <v>0</v>
      </c>
      <c r="O322" s="51"/>
    </row>
    <row r="323" spans="2:15" x14ac:dyDescent="0.25">
      <c r="B323" s="95" t="s">
        <v>181</v>
      </c>
      <c r="C323" s="96" t="s">
        <v>13</v>
      </c>
      <c r="D323" s="96" t="s">
        <v>134</v>
      </c>
      <c r="E323" s="97"/>
      <c r="F323" s="177">
        <f t="shared" si="66"/>
        <v>0</v>
      </c>
      <c r="G323" s="309">
        <f>+I81</f>
        <v>0</v>
      </c>
      <c r="H323" s="178">
        <v>1</v>
      </c>
      <c r="I323" s="179">
        <f t="shared" si="72"/>
        <v>0</v>
      </c>
      <c r="J323" s="299">
        <f>+I118</f>
        <v>0</v>
      </c>
      <c r="K323" s="242"/>
      <c r="L323" s="179">
        <f>+$R$176</f>
        <v>141.86000000000001</v>
      </c>
      <c r="M323" s="242"/>
      <c r="N323" s="230">
        <f t="shared" si="59"/>
        <v>0</v>
      </c>
      <c r="O323" s="51"/>
    </row>
    <row r="324" spans="2:15" ht="15.75" thickBot="1" x14ac:dyDescent="0.3">
      <c r="B324" s="95" t="s">
        <v>181</v>
      </c>
      <c r="C324" s="96" t="s">
        <v>13</v>
      </c>
      <c r="D324" s="96" t="s">
        <v>46</v>
      </c>
      <c r="E324" s="97"/>
      <c r="F324" s="177">
        <f t="shared" si="66"/>
        <v>0</v>
      </c>
      <c r="G324" s="309">
        <f>+L81</f>
        <v>0</v>
      </c>
      <c r="H324" s="178">
        <v>1</v>
      </c>
      <c r="I324" s="179">
        <f t="shared" si="72"/>
        <v>0</v>
      </c>
      <c r="J324" s="299">
        <f>+L118</f>
        <v>0</v>
      </c>
      <c r="K324" s="242"/>
      <c r="L324" s="179">
        <f>+$R$169</f>
        <v>38.576999999999998</v>
      </c>
      <c r="M324" s="242"/>
      <c r="N324" s="230">
        <f t="shared" si="59"/>
        <v>0</v>
      </c>
      <c r="O324" s="51"/>
    </row>
    <row r="325" spans="2:15" ht="15.75" thickBot="1" x14ac:dyDescent="0.3">
      <c r="B325" s="72" t="s">
        <v>181</v>
      </c>
      <c r="C325" s="100" t="s">
        <v>13</v>
      </c>
      <c r="D325" s="100" t="s">
        <v>47</v>
      </c>
      <c r="E325" s="98"/>
      <c r="F325" s="180">
        <f t="shared" si="66"/>
        <v>0</v>
      </c>
      <c r="G325" s="310">
        <f>+J81</f>
        <v>0</v>
      </c>
      <c r="H325" s="181">
        <v>1</v>
      </c>
      <c r="I325" s="182">
        <f t="shared" si="72"/>
        <v>0</v>
      </c>
      <c r="J325" s="297">
        <f>+J118</f>
        <v>0</v>
      </c>
      <c r="K325" s="269" t="s">
        <v>182</v>
      </c>
      <c r="L325" s="168">
        <f>+$R$168</f>
        <v>34.200000000000003</v>
      </c>
      <c r="M325" s="238" t="s">
        <v>17</v>
      </c>
      <c r="N325" s="231">
        <f t="shared" si="59"/>
        <v>0</v>
      </c>
      <c r="O325" s="51"/>
    </row>
    <row r="326" spans="2:15" x14ac:dyDescent="0.25">
      <c r="B326" s="90" t="s">
        <v>135</v>
      </c>
      <c r="C326" s="91" t="s">
        <v>13</v>
      </c>
      <c r="D326" s="88" t="s">
        <v>29</v>
      </c>
      <c r="E326" s="89" t="s">
        <v>171</v>
      </c>
      <c r="F326" s="314">
        <f>+B59</f>
        <v>0</v>
      </c>
      <c r="G326" s="306">
        <f>+C82+H82</f>
        <v>0</v>
      </c>
      <c r="H326" s="306">
        <f>+J99</f>
        <v>0</v>
      </c>
      <c r="I326" s="176">
        <f t="shared" si="72"/>
        <v>0</v>
      </c>
      <c r="J326" s="295">
        <f>+C119</f>
        <v>0</v>
      </c>
      <c r="K326" s="241"/>
      <c r="L326" s="176">
        <f>+$R$169</f>
        <v>38.576999999999998</v>
      </c>
      <c r="M326" s="241"/>
      <c r="N326" s="229">
        <f t="shared" si="59"/>
        <v>0</v>
      </c>
      <c r="O326" s="51"/>
    </row>
    <row r="327" spans="2:15" x14ac:dyDescent="0.25">
      <c r="B327" s="79" t="s">
        <v>135</v>
      </c>
      <c r="C327" s="81" t="s">
        <v>13</v>
      </c>
      <c r="D327" s="91" t="s">
        <v>29</v>
      </c>
      <c r="E327" s="80" t="s">
        <v>172</v>
      </c>
      <c r="F327" s="169">
        <f>+$F$326</f>
        <v>0</v>
      </c>
      <c r="G327" s="170">
        <f>+G326</f>
        <v>0</v>
      </c>
      <c r="H327" s="307">
        <f>+K99</f>
        <v>0</v>
      </c>
      <c r="I327" s="176">
        <f t="shared" si="72"/>
        <v>0</v>
      </c>
      <c r="J327" s="295">
        <f>+J326</f>
        <v>0</v>
      </c>
      <c r="K327" s="241"/>
      <c r="L327" s="176">
        <f t="shared" ref="L327:L332" si="75">+$R$169</f>
        <v>38.576999999999998</v>
      </c>
      <c r="M327" s="241"/>
      <c r="N327" s="229">
        <f t="shared" si="59"/>
        <v>0</v>
      </c>
      <c r="O327" s="51"/>
    </row>
    <row r="328" spans="2:15" x14ac:dyDescent="0.25">
      <c r="B328" s="79" t="s">
        <v>135</v>
      </c>
      <c r="C328" s="81" t="s">
        <v>13</v>
      </c>
      <c r="D328" s="81" t="s">
        <v>29</v>
      </c>
      <c r="E328" s="80" t="s">
        <v>173</v>
      </c>
      <c r="F328" s="169">
        <f t="shared" ref="F328:F343" si="76">+$F$326</f>
        <v>0</v>
      </c>
      <c r="G328" s="170">
        <f t="shared" ref="G328:G332" si="77">+G327</f>
        <v>0</v>
      </c>
      <c r="H328" s="307">
        <f>+L99</f>
        <v>0</v>
      </c>
      <c r="I328" s="171">
        <f t="shared" si="72"/>
        <v>0</v>
      </c>
      <c r="J328" s="295">
        <f t="shared" ref="J328:J332" si="78">+J327</f>
        <v>0</v>
      </c>
      <c r="K328" s="239"/>
      <c r="L328" s="171">
        <f t="shared" si="75"/>
        <v>38.576999999999998</v>
      </c>
      <c r="M328" s="239"/>
      <c r="N328" s="227">
        <f t="shared" si="59"/>
        <v>0</v>
      </c>
      <c r="O328" s="51"/>
    </row>
    <row r="329" spans="2:15" x14ac:dyDescent="0.25">
      <c r="B329" s="79" t="s">
        <v>135</v>
      </c>
      <c r="C329" s="81" t="s">
        <v>13</v>
      </c>
      <c r="D329" s="81" t="s">
        <v>29</v>
      </c>
      <c r="E329" s="80" t="s">
        <v>174</v>
      </c>
      <c r="F329" s="169">
        <f t="shared" si="76"/>
        <v>0</v>
      </c>
      <c r="G329" s="170">
        <f t="shared" si="77"/>
        <v>0</v>
      </c>
      <c r="H329" s="307">
        <f>+M99</f>
        <v>0</v>
      </c>
      <c r="I329" s="171">
        <f t="shared" si="72"/>
        <v>0</v>
      </c>
      <c r="J329" s="295">
        <f t="shared" si="78"/>
        <v>0</v>
      </c>
      <c r="K329" s="239"/>
      <c r="L329" s="171">
        <f t="shared" si="75"/>
        <v>38.576999999999998</v>
      </c>
      <c r="M329" s="239"/>
      <c r="N329" s="227">
        <f t="shared" si="59"/>
        <v>0</v>
      </c>
      <c r="O329" s="51"/>
    </row>
    <row r="330" spans="2:15" x14ac:dyDescent="0.25">
      <c r="B330" s="79" t="s">
        <v>135</v>
      </c>
      <c r="C330" s="81" t="s">
        <v>13</v>
      </c>
      <c r="D330" s="81" t="s">
        <v>29</v>
      </c>
      <c r="E330" s="80" t="s">
        <v>175</v>
      </c>
      <c r="F330" s="169">
        <f t="shared" si="76"/>
        <v>0</v>
      </c>
      <c r="G330" s="170">
        <f t="shared" si="77"/>
        <v>0</v>
      </c>
      <c r="H330" s="307">
        <f>+N99</f>
        <v>0</v>
      </c>
      <c r="I330" s="171">
        <f t="shared" si="72"/>
        <v>0</v>
      </c>
      <c r="J330" s="295">
        <f t="shared" si="78"/>
        <v>0</v>
      </c>
      <c r="K330" s="239"/>
      <c r="L330" s="171">
        <f t="shared" si="75"/>
        <v>38.576999999999998</v>
      </c>
      <c r="M330" s="239"/>
      <c r="N330" s="227">
        <f t="shared" si="59"/>
        <v>0</v>
      </c>
      <c r="O330" s="51"/>
    </row>
    <row r="331" spans="2:15" x14ac:dyDescent="0.25">
      <c r="B331" s="79" t="s">
        <v>135</v>
      </c>
      <c r="C331" s="81" t="s">
        <v>13</v>
      </c>
      <c r="D331" s="81" t="s">
        <v>29</v>
      </c>
      <c r="E331" s="80" t="s">
        <v>176</v>
      </c>
      <c r="F331" s="169">
        <f t="shared" si="76"/>
        <v>0</v>
      </c>
      <c r="G331" s="170">
        <f t="shared" si="77"/>
        <v>0</v>
      </c>
      <c r="H331" s="307">
        <f>+O99</f>
        <v>0</v>
      </c>
      <c r="I331" s="171">
        <f>F331*G331*IF(ISBLANK(H331),1,H331)</f>
        <v>0</v>
      </c>
      <c r="J331" s="295">
        <f t="shared" si="78"/>
        <v>0</v>
      </c>
      <c r="K331" s="239"/>
      <c r="L331" s="171">
        <f t="shared" si="75"/>
        <v>38.576999999999998</v>
      </c>
      <c r="M331" s="239"/>
      <c r="N331" s="227">
        <f t="shared" si="59"/>
        <v>0</v>
      </c>
      <c r="O331" s="51"/>
    </row>
    <row r="332" spans="2:15" x14ac:dyDescent="0.25">
      <c r="B332" s="82" t="s">
        <v>135</v>
      </c>
      <c r="C332" s="84" t="s">
        <v>13</v>
      </c>
      <c r="D332" s="84" t="s">
        <v>29</v>
      </c>
      <c r="E332" s="85" t="s">
        <v>177</v>
      </c>
      <c r="F332" s="172">
        <f t="shared" si="76"/>
        <v>0</v>
      </c>
      <c r="G332" s="173">
        <f t="shared" si="77"/>
        <v>0</v>
      </c>
      <c r="H332" s="308">
        <f>+P99</f>
        <v>0</v>
      </c>
      <c r="I332" s="174">
        <f t="shared" ref="I332:I336" si="79">F332*G332*IF(ISBLANK(H332),1,H332)</f>
        <v>0</v>
      </c>
      <c r="J332" s="295">
        <f t="shared" si="78"/>
        <v>0</v>
      </c>
      <c r="K332" s="240"/>
      <c r="L332" s="174">
        <f t="shared" si="75"/>
        <v>38.576999999999998</v>
      </c>
      <c r="M332" s="240"/>
      <c r="N332" s="228">
        <f t="shared" si="59"/>
        <v>0</v>
      </c>
      <c r="O332" s="51"/>
    </row>
    <row r="333" spans="2:15" x14ac:dyDescent="0.25">
      <c r="B333" s="90" t="s">
        <v>135</v>
      </c>
      <c r="C333" s="91" t="s">
        <v>13</v>
      </c>
      <c r="D333" s="91" t="s">
        <v>21</v>
      </c>
      <c r="E333" s="80" t="s">
        <v>160</v>
      </c>
      <c r="F333" s="175">
        <f t="shared" si="76"/>
        <v>0</v>
      </c>
      <c r="G333" s="306">
        <f>+D82</f>
        <v>0</v>
      </c>
      <c r="H333" s="209">
        <f>1-SUM(H334:H336)</f>
        <v>0</v>
      </c>
      <c r="I333" s="176">
        <f t="shared" si="79"/>
        <v>0</v>
      </c>
      <c r="J333" s="295">
        <f>+D119</f>
        <v>0</v>
      </c>
      <c r="K333" s="241" t="s">
        <v>40</v>
      </c>
      <c r="L333" s="176">
        <f>+$R$170</f>
        <v>53.6</v>
      </c>
      <c r="M333" s="262" t="s">
        <v>41</v>
      </c>
      <c r="N333" s="229">
        <f t="shared" si="59"/>
        <v>0</v>
      </c>
      <c r="O333" s="51"/>
    </row>
    <row r="334" spans="2:15" x14ac:dyDescent="0.25">
      <c r="B334" s="79" t="s">
        <v>135</v>
      </c>
      <c r="C334" s="81" t="s">
        <v>13</v>
      </c>
      <c r="D334" s="81" t="s">
        <v>21</v>
      </c>
      <c r="E334" s="80" t="s">
        <v>161</v>
      </c>
      <c r="F334" s="169">
        <f t="shared" si="76"/>
        <v>0</v>
      </c>
      <c r="G334" s="170">
        <f>+G333</f>
        <v>0</v>
      </c>
      <c r="H334" s="170">
        <v>0.37</v>
      </c>
      <c r="I334" s="171">
        <f t="shared" si="79"/>
        <v>0</v>
      </c>
      <c r="J334" s="290">
        <f>+J333</f>
        <v>0</v>
      </c>
      <c r="K334" s="239"/>
      <c r="L334" s="171">
        <f>+$R$170</f>
        <v>53.6</v>
      </c>
      <c r="M334" s="239"/>
      <c r="N334" s="227">
        <f t="shared" si="59"/>
        <v>0</v>
      </c>
      <c r="O334" s="51"/>
    </row>
    <row r="335" spans="2:15" x14ac:dyDescent="0.25">
      <c r="B335" s="79" t="s">
        <v>135</v>
      </c>
      <c r="C335" s="81" t="s">
        <v>13</v>
      </c>
      <c r="D335" s="81" t="s">
        <v>21</v>
      </c>
      <c r="E335" s="80" t="s">
        <v>51</v>
      </c>
      <c r="F335" s="169">
        <f t="shared" si="76"/>
        <v>0</v>
      </c>
      <c r="G335" s="170">
        <f t="shared" ref="G335:G336" si="80">+G334</f>
        <v>0</v>
      </c>
      <c r="H335" s="170">
        <v>0.62</v>
      </c>
      <c r="I335" s="171">
        <f t="shared" si="79"/>
        <v>0</v>
      </c>
      <c r="J335" s="290">
        <f t="shared" ref="J335:J336" si="81">+J334</f>
        <v>0</v>
      </c>
      <c r="K335" s="239"/>
      <c r="L335" s="171">
        <f>+$R$170</f>
        <v>53.6</v>
      </c>
      <c r="M335" s="239"/>
      <c r="N335" s="227">
        <f t="shared" si="59"/>
        <v>0</v>
      </c>
      <c r="O335" s="51"/>
    </row>
    <row r="336" spans="2:15" ht="15.75" thickBot="1" x14ac:dyDescent="0.3">
      <c r="B336" s="82" t="s">
        <v>135</v>
      </c>
      <c r="C336" s="84" t="s">
        <v>13</v>
      </c>
      <c r="D336" s="84" t="s">
        <v>21</v>
      </c>
      <c r="E336" s="83" t="s">
        <v>162</v>
      </c>
      <c r="F336" s="172">
        <f t="shared" si="76"/>
        <v>0</v>
      </c>
      <c r="G336" s="173">
        <f t="shared" si="80"/>
        <v>0</v>
      </c>
      <c r="H336" s="173">
        <v>0.01</v>
      </c>
      <c r="I336" s="174">
        <f t="shared" si="79"/>
        <v>0</v>
      </c>
      <c r="J336" s="290">
        <f t="shared" si="81"/>
        <v>0</v>
      </c>
      <c r="K336" s="240"/>
      <c r="L336" s="174">
        <f>+$R$170</f>
        <v>53.6</v>
      </c>
      <c r="M336" s="240"/>
      <c r="N336" s="228">
        <f t="shared" si="59"/>
        <v>0</v>
      </c>
      <c r="O336" s="51"/>
    </row>
    <row r="337" spans="2:15" x14ac:dyDescent="0.25">
      <c r="B337" s="90" t="s">
        <v>135</v>
      </c>
      <c r="C337" s="91" t="s">
        <v>13</v>
      </c>
      <c r="D337" s="91" t="s">
        <v>23</v>
      </c>
      <c r="E337" s="80" t="s">
        <v>160</v>
      </c>
      <c r="F337" s="175">
        <f t="shared" si="76"/>
        <v>0</v>
      </c>
      <c r="G337" s="306">
        <f>+E82</f>
        <v>0</v>
      </c>
      <c r="H337" s="209">
        <f>1-SUM(H338:H340)</f>
        <v>0</v>
      </c>
      <c r="I337" s="176">
        <f>F337*G337*IF(ISBLANK(H337),1,H337)</f>
        <v>0</v>
      </c>
      <c r="J337" s="295">
        <f>+E119</f>
        <v>0</v>
      </c>
      <c r="K337" s="262" t="s">
        <v>16</v>
      </c>
      <c r="L337" s="176">
        <f>+$R$171</f>
        <v>25.168500000000002</v>
      </c>
      <c r="M337" s="238" t="s">
        <v>17</v>
      </c>
      <c r="N337" s="229">
        <f t="shared" si="59"/>
        <v>0</v>
      </c>
      <c r="O337" s="51"/>
    </row>
    <row r="338" spans="2:15" x14ac:dyDescent="0.25">
      <c r="B338" s="79" t="s">
        <v>135</v>
      </c>
      <c r="C338" s="81" t="s">
        <v>13</v>
      </c>
      <c r="D338" s="81" t="s">
        <v>23</v>
      </c>
      <c r="E338" s="80" t="s">
        <v>161</v>
      </c>
      <c r="F338" s="169">
        <f t="shared" si="76"/>
        <v>0</v>
      </c>
      <c r="G338" s="170">
        <f>+G337</f>
        <v>0</v>
      </c>
      <c r="H338" s="170">
        <v>0.37</v>
      </c>
      <c r="I338" s="171">
        <f t="shared" ref="I338:I346" si="82">F338*G338*IF(ISBLANK(H338),1,H338)</f>
        <v>0</v>
      </c>
      <c r="J338" s="290">
        <f>+J337</f>
        <v>0</v>
      </c>
      <c r="K338" s="239"/>
      <c r="L338" s="171">
        <f>+$R$171</f>
        <v>25.168500000000002</v>
      </c>
      <c r="M338" s="239"/>
      <c r="N338" s="227">
        <f t="shared" si="59"/>
        <v>0</v>
      </c>
      <c r="O338" s="51"/>
    </row>
    <row r="339" spans="2:15" x14ac:dyDescent="0.25">
      <c r="B339" s="79" t="s">
        <v>135</v>
      </c>
      <c r="C339" s="81" t="s">
        <v>13</v>
      </c>
      <c r="D339" s="81" t="s">
        <v>23</v>
      </c>
      <c r="E339" s="80" t="s">
        <v>51</v>
      </c>
      <c r="F339" s="169">
        <f t="shared" si="76"/>
        <v>0</v>
      </c>
      <c r="G339" s="170">
        <f t="shared" ref="G339:G340" si="83">+G338</f>
        <v>0</v>
      </c>
      <c r="H339" s="170">
        <v>0.62</v>
      </c>
      <c r="I339" s="171">
        <f t="shared" si="82"/>
        <v>0</v>
      </c>
      <c r="J339" s="290">
        <f t="shared" ref="J339:J340" si="84">+J338</f>
        <v>0</v>
      </c>
      <c r="K339" s="239"/>
      <c r="L339" s="171">
        <f>+$R$171</f>
        <v>25.168500000000002</v>
      </c>
      <c r="M339" s="239"/>
      <c r="N339" s="227">
        <f t="shared" si="59"/>
        <v>0</v>
      </c>
      <c r="O339" s="51"/>
    </row>
    <row r="340" spans="2:15" x14ac:dyDescent="0.25">
      <c r="B340" s="82" t="s">
        <v>135</v>
      </c>
      <c r="C340" s="84" t="s">
        <v>13</v>
      </c>
      <c r="D340" s="84" t="s">
        <v>23</v>
      </c>
      <c r="E340" s="83" t="s">
        <v>162</v>
      </c>
      <c r="F340" s="172">
        <f t="shared" si="76"/>
        <v>0</v>
      </c>
      <c r="G340" s="173">
        <f t="shared" si="83"/>
        <v>0</v>
      </c>
      <c r="H340" s="173">
        <v>0.01</v>
      </c>
      <c r="I340" s="174">
        <f t="shared" si="82"/>
        <v>0</v>
      </c>
      <c r="J340" s="290">
        <f t="shared" si="84"/>
        <v>0</v>
      </c>
      <c r="K340" s="240"/>
      <c r="L340" s="174">
        <f>+$R$171</f>
        <v>25.168500000000002</v>
      </c>
      <c r="M340" s="240"/>
      <c r="N340" s="228">
        <f t="shared" si="59"/>
        <v>0</v>
      </c>
      <c r="O340" s="51"/>
    </row>
    <row r="341" spans="2:15" x14ac:dyDescent="0.25">
      <c r="B341" s="95" t="s">
        <v>135</v>
      </c>
      <c r="C341" s="96" t="s">
        <v>13</v>
      </c>
      <c r="D341" s="96" t="s">
        <v>134</v>
      </c>
      <c r="E341" s="97"/>
      <c r="F341" s="177">
        <f t="shared" si="76"/>
        <v>0</v>
      </c>
      <c r="G341" s="309">
        <f>+I82</f>
        <v>0</v>
      </c>
      <c r="H341" s="178">
        <v>1</v>
      </c>
      <c r="I341" s="179">
        <f t="shared" si="82"/>
        <v>0</v>
      </c>
      <c r="J341" s="299">
        <f>+I119</f>
        <v>0</v>
      </c>
      <c r="K341" s="242"/>
      <c r="L341" s="179">
        <f>+$R$176</f>
        <v>141.86000000000001</v>
      </c>
      <c r="M341" s="242"/>
      <c r="N341" s="230">
        <f t="shared" si="59"/>
        <v>0</v>
      </c>
      <c r="O341" s="51"/>
    </row>
    <row r="342" spans="2:15" ht="15.75" thickBot="1" x14ac:dyDescent="0.3">
      <c r="B342" s="95" t="s">
        <v>135</v>
      </c>
      <c r="C342" s="96" t="s">
        <v>13</v>
      </c>
      <c r="D342" s="96" t="s">
        <v>46</v>
      </c>
      <c r="E342" s="97"/>
      <c r="F342" s="177">
        <f t="shared" si="76"/>
        <v>0</v>
      </c>
      <c r="G342" s="309">
        <f>+L82</f>
        <v>0</v>
      </c>
      <c r="H342" s="178">
        <v>1</v>
      </c>
      <c r="I342" s="179">
        <f t="shared" si="82"/>
        <v>0</v>
      </c>
      <c r="J342" s="299">
        <f>+L119</f>
        <v>0</v>
      </c>
      <c r="K342" s="242"/>
      <c r="L342" s="179">
        <f>+$R$169</f>
        <v>38.576999999999998</v>
      </c>
      <c r="M342" s="242"/>
      <c r="N342" s="230">
        <f t="shared" si="59"/>
        <v>0</v>
      </c>
      <c r="O342" s="51"/>
    </row>
    <row r="343" spans="2:15" ht="15.75" thickBot="1" x14ac:dyDescent="0.3">
      <c r="B343" s="86" t="s">
        <v>135</v>
      </c>
      <c r="C343" s="88" t="s">
        <v>13</v>
      </c>
      <c r="D343" s="88" t="s">
        <v>47</v>
      </c>
      <c r="E343" s="87"/>
      <c r="F343" s="210">
        <f t="shared" si="76"/>
        <v>0</v>
      </c>
      <c r="G343" s="320">
        <f>+J82</f>
        <v>0</v>
      </c>
      <c r="H343" s="211">
        <v>1</v>
      </c>
      <c r="I343" s="212">
        <f t="shared" si="82"/>
        <v>0</v>
      </c>
      <c r="J343" s="302">
        <f>+J119</f>
        <v>0</v>
      </c>
      <c r="K343" s="269" t="s">
        <v>182</v>
      </c>
      <c r="L343" s="168">
        <f>+$R$168</f>
        <v>34.200000000000003</v>
      </c>
      <c r="M343" s="238" t="s">
        <v>17</v>
      </c>
      <c r="N343" s="234">
        <f t="shared" si="59"/>
        <v>0</v>
      </c>
      <c r="O343" s="51"/>
    </row>
    <row r="344" spans="2:15" ht="15.75" thickBot="1" x14ac:dyDescent="0.3">
      <c r="B344" s="107" t="s">
        <v>123</v>
      </c>
      <c r="C344" s="108" t="s">
        <v>13</v>
      </c>
      <c r="D344" s="108" t="s">
        <v>47</v>
      </c>
      <c r="E344" s="109"/>
      <c r="F344" s="321">
        <f>+B62</f>
        <v>0</v>
      </c>
      <c r="G344" s="213">
        <v>1</v>
      </c>
      <c r="H344" s="213">
        <v>1</v>
      </c>
      <c r="I344" s="214">
        <f t="shared" si="82"/>
        <v>0</v>
      </c>
      <c r="J344" s="303">
        <f>+J122</f>
        <v>0</v>
      </c>
      <c r="K344" s="269" t="s">
        <v>182</v>
      </c>
      <c r="L344" s="168">
        <f>+$R$168</f>
        <v>34.200000000000003</v>
      </c>
      <c r="M344" s="238" t="s">
        <v>17</v>
      </c>
      <c r="N344" s="235">
        <f t="shared" si="59"/>
        <v>0</v>
      </c>
      <c r="O344" s="51"/>
    </row>
    <row r="345" spans="2:15" ht="15.75" thickBot="1" x14ac:dyDescent="0.3">
      <c r="B345" s="107" t="s">
        <v>124</v>
      </c>
      <c r="C345" s="108" t="s">
        <v>13</v>
      </c>
      <c r="D345" s="108" t="s">
        <v>47</v>
      </c>
      <c r="E345" s="109"/>
      <c r="F345" s="321">
        <f>+B63</f>
        <v>0</v>
      </c>
      <c r="G345" s="213">
        <v>1</v>
      </c>
      <c r="H345" s="213">
        <v>1</v>
      </c>
      <c r="I345" s="214">
        <f t="shared" si="82"/>
        <v>0</v>
      </c>
      <c r="J345" s="303">
        <f>+J123</f>
        <v>0</v>
      </c>
      <c r="K345" s="269" t="s">
        <v>182</v>
      </c>
      <c r="L345" s="168">
        <f>+$R$168</f>
        <v>34.200000000000003</v>
      </c>
      <c r="M345" s="238" t="s">
        <v>17</v>
      </c>
      <c r="N345" s="235">
        <f t="shared" si="59"/>
        <v>0</v>
      </c>
      <c r="O345" s="51"/>
    </row>
    <row r="346" spans="2:15" ht="15.75" thickBot="1" x14ac:dyDescent="0.3">
      <c r="B346" s="110" t="s">
        <v>122</v>
      </c>
      <c r="C346" s="111" t="s">
        <v>13</v>
      </c>
      <c r="D346" s="111" t="s">
        <v>47</v>
      </c>
      <c r="E346" s="112"/>
      <c r="F346" s="321">
        <f>+B64</f>
        <v>0</v>
      </c>
      <c r="G346" s="322">
        <f>+J85</f>
        <v>0</v>
      </c>
      <c r="H346" s="215">
        <v>1</v>
      </c>
      <c r="I346" s="216">
        <f t="shared" si="82"/>
        <v>0</v>
      </c>
      <c r="J346" s="304">
        <f>+J124</f>
        <v>0</v>
      </c>
      <c r="K346" s="269" t="s">
        <v>182</v>
      </c>
      <c r="L346" s="168">
        <f>+$R$168</f>
        <v>34.200000000000003</v>
      </c>
      <c r="M346" s="238" t="s">
        <v>17</v>
      </c>
      <c r="N346" s="236">
        <f t="shared" si="59"/>
        <v>0</v>
      </c>
      <c r="O346" s="51"/>
    </row>
    <row r="347" spans="2:15" x14ac:dyDescent="0.25">
      <c r="B347" s="90" t="s">
        <v>122</v>
      </c>
      <c r="C347" s="91" t="s">
        <v>13</v>
      </c>
      <c r="D347" s="88" t="s">
        <v>29</v>
      </c>
      <c r="E347" s="113" t="s">
        <v>59</v>
      </c>
      <c r="F347" s="175">
        <f>+$F$346</f>
        <v>0</v>
      </c>
      <c r="G347" s="322">
        <f>+H85+C85</f>
        <v>0</v>
      </c>
      <c r="H347" s="209">
        <v>0.4</v>
      </c>
      <c r="I347" s="176">
        <f>F347*G347*IF(ISBLANK(H347),1,H347)</f>
        <v>0</v>
      </c>
      <c r="J347" s="295">
        <f>+C124</f>
        <v>0</v>
      </c>
      <c r="K347" s="241"/>
      <c r="L347" s="176">
        <f>+$R$169</f>
        <v>38.576999999999998</v>
      </c>
      <c r="M347" s="241"/>
      <c r="N347" s="229">
        <f t="shared" si="59"/>
        <v>0</v>
      </c>
      <c r="O347" s="51"/>
    </row>
    <row r="348" spans="2:15" x14ac:dyDescent="0.25">
      <c r="B348" s="79" t="s">
        <v>122</v>
      </c>
      <c r="C348" s="81" t="s">
        <v>13</v>
      </c>
      <c r="D348" s="91" t="s">
        <v>29</v>
      </c>
      <c r="E348" s="99" t="s">
        <v>60</v>
      </c>
      <c r="F348" s="169">
        <f t="shared" ref="F348:F351" si="85">+$F$346</f>
        <v>0</v>
      </c>
      <c r="G348" s="170">
        <f>+G347</f>
        <v>0</v>
      </c>
      <c r="H348" s="170">
        <v>0.2</v>
      </c>
      <c r="I348" s="171">
        <f>F348*G348*IF(ISBLANK(H348),1,H348)</f>
        <v>0</v>
      </c>
      <c r="J348" s="290">
        <f>+J347</f>
        <v>0</v>
      </c>
      <c r="K348" s="239"/>
      <c r="L348" s="171">
        <f t="shared" ref="L348:L350" si="86">+$R$169</f>
        <v>38.576999999999998</v>
      </c>
      <c r="M348" s="239"/>
      <c r="N348" s="227">
        <f t="shared" si="59"/>
        <v>0</v>
      </c>
      <c r="O348" s="51"/>
    </row>
    <row r="349" spans="2:15" x14ac:dyDescent="0.25">
      <c r="B349" s="79" t="s">
        <v>122</v>
      </c>
      <c r="C349" s="81" t="s">
        <v>13</v>
      </c>
      <c r="D349" s="81" t="s">
        <v>29</v>
      </c>
      <c r="E349" s="99" t="s">
        <v>61</v>
      </c>
      <c r="F349" s="169">
        <f t="shared" si="85"/>
        <v>0</v>
      </c>
      <c r="G349" s="170">
        <f t="shared" ref="G349:G350" si="87">+G348</f>
        <v>0</v>
      </c>
      <c r="H349" s="170">
        <v>0.2</v>
      </c>
      <c r="I349" s="171">
        <f>F349*G349*IF(ISBLANK(H349),1,H349)</f>
        <v>0</v>
      </c>
      <c r="J349" s="290">
        <f t="shared" ref="J349:J350" si="88">+J348</f>
        <v>0</v>
      </c>
      <c r="K349" s="239"/>
      <c r="L349" s="171">
        <f t="shared" si="86"/>
        <v>38.576999999999998</v>
      </c>
      <c r="M349" s="239"/>
      <c r="N349" s="227">
        <f t="shared" si="59"/>
        <v>0</v>
      </c>
      <c r="O349" s="51"/>
    </row>
    <row r="350" spans="2:15" x14ac:dyDescent="0.25">
      <c r="B350" s="82" t="s">
        <v>122</v>
      </c>
      <c r="C350" s="84" t="s">
        <v>13</v>
      </c>
      <c r="D350" s="84" t="s">
        <v>29</v>
      </c>
      <c r="E350" s="85" t="s">
        <v>62</v>
      </c>
      <c r="F350" s="172">
        <f t="shared" si="85"/>
        <v>0</v>
      </c>
      <c r="G350" s="173">
        <f t="shared" si="87"/>
        <v>0</v>
      </c>
      <c r="H350" s="173">
        <v>0.2</v>
      </c>
      <c r="I350" s="174">
        <f>F350*G350*IF(ISBLANK(H350),1,H350)</f>
        <v>0</v>
      </c>
      <c r="J350" s="290">
        <f t="shared" si="88"/>
        <v>0</v>
      </c>
      <c r="K350" s="240"/>
      <c r="L350" s="174">
        <f t="shared" si="86"/>
        <v>38.576999999999998</v>
      </c>
      <c r="M350" s="240"/>
      <c r="N350" s="228">
        <f t="shared" si="59"/>
        <v>0</v>
      </c>
      <c r="O350" s="51"/>
    </row>
    <row r="351" spans="2:15" ht="15.75" thickBot="1" x14ac:dyDescent="0.3">
      <c r="B351" s="72" t="s">
        <v>122</v>
      </c>
      <c r="C351" s="100" t="s">
        <v>13</v>
      </c>
      <c r="D351" s="100" t="s">
        <v>134</v>
      </c>
      <c r="E351" s="98"/>
      <c r="F351" s="180">
        <f t="shared" si="85"/>
        <v>0</v>
      </c>
      <c r="G351" s="310">
        <f>+I85</f>
        <v>0</v>
      </c>
      <c r="H351" s="181">
        <v>1</v>
      </c>
      <c r="I351" s="182">
        <f t="shared" ref="I351" si="89">F351*G351*IF(ISBLANK(H351),1,H351)</f>
        <v>0</v>
      </c>
      <c r="J351" s="297">
        <f>+I124</f>
        <v>0</v>
      </c>
      <c r="K351" s="243"/>
      <c r="L351" s="182">
        <f>+R176</f>
        <v>141.86000000000001</v>
      </c>
      <c r="M351" s="243"/>
      <c r="N351" s="231">
        <f t="shared" si="59"/>
        <v>0</v>
      </c>
      <c r="O351" s="51"/>
    </row>
    <row r="352" spans="2:15" ht="30" x14ac:dyDescent="0.25">
      <c r="B352" s="76" t="s">
        <v>144</v>
      </c>
      <c r="C352" s="78" t="s">
        <v>13</v>
      </c>
      <c r="D352" s="78" t="s">
        <v>63</v>
      </c>
      <c r="E352" s="120" t="s">
        <v>64</v>
      </c>
      <c r="F352" s="323">
        <f>+B65</f>
        <v>0</v>
      </c>
      <c r="G352" s="217">
        <v>1</v>
      </c>
      <c r="H352" s="218">
        <v>1</v>
      </c>
      <c r="I352" s="168">
        <f t="shared" si="62"/>
        <v>0</v>
      </c>
      <c r="J352" s="289">
        <f>+C125</f>
        <v>0</v>
      </c>
      <c r="K352" s="238"/>
      <c r="L352" s="168">
        <f>+$R$169</f>
        <v>38.576999999999998</v>
      </c>
      <c r="M352" s="238"/>
      <c r="N352" s="226">
        <f t="shared" si="59"/>
        <v>0</v>
      </c>
      <c r="O352" s="51"/>
    </row>
    <row r="353" spans="2:15" x14ac:dyDescent="0.25">
      <c r="B353" s="79" t="s">
        <v>144</v>
      </c>
      <c r="C353" s="81" t="s">
        <v>13</v>
      </c>
      <c r="D353" s="81" t="s">
        <v>63</v>
      </c>
      <c r="E353" s="116" t="s">
        <v>65</v>
      </c>
      <c r="F353" s="169">
        <f>+$F$352</f>
        <v>0</v>
      </c>
      <c r="G353" s="170">
        <f>+G352</f>
        <v>1</v>
      </c>
      <c r="H353" s="170">
        <f>+H352</f>
        <v>1</v>
      </c>
      <c r="I353" s="171">
        <f t="shared" si="62"/>
        <v>0</v>
      </c>
      <c r="J353" s="290">
        <f>+J352</f>
        <v>0</v>
      </c>
      <c r="K353" s="239"/>
      <c r="L353" s="171">
        <f t="shared" ref="L353:L360" si="90">+$R$169</f>
        <v>38.576999999999998</v>
      </c>
      <c r="M353" s="239"/>
      <c r="N353" s="227">
        <f t="shared" si="59"/>
        <v>0</v>
      </c>
      <c r="O353" s="51"/>
    </row>
    <row r="354" spans="2:15" x14ac:dyDescent="0.25">
      <c r="B354" s="79" t="s">
        <v>144</v>
      </c>
      <c r="C354" s="81" t="s">
        <v>13</v>
      </c>
      <c r="D354" s="81" t="s">
        <v>63</v>
      </c>
      <c r="E354" s="116" t="s">
        <v>66</v>
      </c>
      <c r="F354" s="169">
        <f t="shared" ref="F354:F359" si="91">+$F$352</f>
        <v>0</v>
      </c>
      <c r="G354" s="170">
        <f t="shared" ref="G354:H360" si="92">+G353</f>
        <v>1</v>
      </c>
      <c r="H354" s="170">
        <f t="shared" si="92"/>
        <v>1</v>
      </c>
      <c r="I354" s="171">
        <f t="shared" si="62"/>
        <v>0</v>
      </c>
      <c r="J354" s="290">
        <f t="shared" ref="J354:J360" si="93">+J353</f>
        <v>0</v>
      </c>
      <c r="K354" s="239"/>
      <c r="L354" s="171">
        <f t="shared" si="90"/>
        <v>38.576999999999998</v>
      </c>
      <c r="M354" s="239"/>
      <c r="N354" s="227">
        <f t="shared" si="59"/>
        <v>0</v>
      </c>
      <c r="O354" s="51"/>
    </row>
    <row r="355" spans="2:15" x14ac:dyDescent="0.25">
      <c r="B355" s="79" t="s">
        <v>144</v>
      </c>
      <c r="C355" s="81" t="s">
        <v>13</v>
      </c>
      <c r="D355" s="81" t="s">
        <v>63</v>
      </c>
      <c r="E355" s="117" t="s">
        <v>67</v>
      </c>
      <c r="F355" s="169">
        <f t="shared" si="91"/>
        <v>0</v>
      </c>
      <c r="G355" s="170">
        <f t="shared" si="92"/>
        <v>1</v>
      </c>
      <c r="H355" s="170">
        <f t="shared" si="92"/>
        <v>1</v>
      </c>
      <c r="I355" s="171">
        <f t="shared" si="62"/>
        <v>0</v>
      </c>
      <c r="J355" s="290">
        <f t="shared" si="93"/>
        <v>0</v>
      </c>
      <c r="K355" s="239"/>
      <c r="L355" s="171">
        <f t="shared" si="90"/>
        <v>38.576999999999998</v>
      </c>
      <c r="M355" s="239"/>
      <c r="N355" s="227">
        <f t="shared" si="59"/>
        <v>0</v>
      </c>
      <c r="O355" s="51"/>
    </row>
    <row r="356" spans="2:15" x14ac:dyDescent="0.25">
      <c r="B356" s="79" t="s">
        <v>144</v>
      </c>
      <c r="C356" s="81" t="s">
        <v>13</v>
      </c>
      <c r="D356" s="81" t="s">
        <v>63</v>
      </c>
      <c r="E356" s="116" t="s">
        <v>68</v>
      </c>
      <c r="F356" s="169">
        <f t="shared" si="91"/>
        <v>0</v>
      </c>
      <c r="G356" s="170">
        <f t="shared" si="92"/>
        <v>1</v>
      </c>
      <c r="H356" s="170">
        <f t="shared" si="92"/>
        <v>1</v>
      </c>
      <c r="I356" s="171">
        <f t="shared" si="62"/>
        <v>0</v>
      </c>
      <c r="J356" s="290">
        <f t="shared" si="93"/>
        <v>0</v>
      </c>
      <c r="K356" s="239"/>
      <c r="L356" s="171">
        <f t="shared" si="90"/>
        <v>38.576999999999998</v>
      </c>
      <c r="M356" s="239"/>
      <c r="N356" s="227">
        <f t="shared" si="59"/>
        <v>0</v>
      </c>
      <c r="O356" s="51"/>
    </row>
    <row r="357" spans="2:15" x14ac:dyDescent="0.25">
      <c r="B357" s="79" t="s">
        <v>144</v>
      </c>
      <c r="C357" s="81" t="s">
        <v>13</v>
      </c>
      <c r="D357" s="81" t="s">
        <v>63</v>
      </c>
      <c r="E357" s="116" t="s">
        <v>69</v>
      </c>
      <c r="F357" s="169">
        <f t="shared" si="91"/>
        <v>0</v>
      </c>
      <c r="G357" s="170">
        <f t="shared" si="92"/>
        <v>1</v>
      </c>
      <c r="H357" s="170">
        <f t="shared" si="92"/>
        <v>1</v>
      </c>
      <c r="I357" s="171">
        <f t="shared" si="62"/>
        <v>0</v>
      </c>
      <c r="J357" s="290">
        <f t="shared" si="93"/>
        <v>0</v>
      </c>
      <c r="K357" s="239"/>
      <c r="L357" s="171">
        <f t="shared" si="90"/>
        <v>38.576999999999998</v>
      </c>
      <c r="M357" s="239"/>
      <c r="N357" s="227">
        <f t="shared" si="59"/>
        <v>0</v>
      </c>
      <c r="O357" s="51"/>
    </row>
    <row r="358" spans="2:15" x14ac:dyDescent="0.25">
      <c r="B358" s="79" t="s">
        <v>144</v>
      </c>
      <c r="C358" s="81" t="s">
        <v>13</v>
      </c>
      <c r="D358" s="81" t="s">
        <v>63</v>
      </c>
      <c r="E358" s="116" t="s">
        <v>70</v>
      </c>
      <c r="F358" s="169">
        <f t="shared" si="91"/>
        <v>0</v>
      </c>
      <c r="G358" s="170">
        <f t="shared" si="92"/>
        <v>1</v>
      </c>
      <c r="H358" s="170">
        <f t="shared" si="92"/>
        <v>1</v>
      </c>
      <c r="I358" s="171">
        <f t="shared" si="62"/>
        <v>0</v>
      </c>
      <c r="J358" s="290">
        <f t="shared" si="93"/>
        <v>0</v>
      </c>
      <c r="K358" s="239"/>
      <c r="L358" s="171">
        <f t="shared" si="90"/>
        <v>38.576999999999998</v>
      </c>
      <c r="M358" s="239"/>
      <c r="N358" s="227">
        <f t="shared" si="59"/>
        <v>0</v>
      </c>
      <c r="O358" s="51"/>
    </row>
    <row r="359" spans="2:15" x14ac:dyDescent="0.25">
      <c r="B359" s="79" t="s">
        <v>144</v>
      </c>
      <c r="C359" s="81" t="s">
        <v>13</v>
      </c>
      <c r="D359" s="81" t="s">
        <v>63</v>
      </c>
      <c r="E359" s="116" t="s">
        <v>71</v>
      </c>
      <c r="F359" s="169">
        <f t="shared" si="91"/>
        <v>0</v>
      </c>
      <c r="G359" s="170">
        <f t="shared" si="92"/>
        <v>1</v>
      </c>
      <c r="H359" s="170">
        <f t="shared" si="92"/>
        <v>1</v>
      </c>
      <c r="I359" s="171">
        <f t="shared" si="62"/>
        <v>0</v>
      </c>
      <c r="J359" s="290">
        <f t="shared" si="93"/>
        <v>0</v>
      </c>
      <c r="K359" s="239"/>
      <c r="L359" s="171">
        <f t="shared" si="90"/>
        <v>38.576999999999998</v>
      </c>
      <c r="M359" s="239"/>
      <c r="N359" s="227">
        <f t="shared" si="59"/>
        <v>0</v>
      </c>
      <c r="O359" s="51"/>
    </row>
    <row r="360" spans="2:15" ht="15.75" thickBot="1" x14ac:dyDescent="0.3">
      <c r="B360" s="114" t="s">
        <v>144</v>
      </c>
      <c r="C360" s="115" t="s">
        <v>13</v>
      </c>
      <c r="D360" s="115" t="s">
        <v>63</v>
      </c>
      <c r="E360" s="118" t="s">
        <v>72</v>
      </c>
      <c r="F360" s="219">
        <f>+$F$352</f>
        <v>0</v>
      </c>
      <c r="G360" s="220">
        <f t="shared" si="92"/>
        <v>1</v>
      </c>
      <c r="H360" s="220">
        <f t="shared" si="92"/>
        <v>1</v>
      </c>
      <c r="I360" s="221">
        <f t="shared" si="62"/>
        <v>0</v>
      </c>
      <c r="J360" s="290">
        <f t="shared" si="93"/>
        <v>0</v>
      </c>
      <c r="K360" s="246"/>
      <c r="L360" s="221">
        <f t="shared" si="90"/>
        <v>38.576999999999998</v>
      </c>
      <c r="M360" s="246"/>
      <c r="N360" s="237">
        <f t="shared" ref="N360" si="94">I360*J360*L360</f>
        <v>0</v>
      </c>
      <c r="O360" s="51"/>
    </row>
    <row r="362" spans="2:15" s="55" customFormat="1" x14ac:dyDescent="0.25">
      <c r="B362" s="428"/>
      <c r="C362" s="428"/>
      <c r="F362" s="273"/>
      <c r="G362" s="273"/>
      <c r="H362" s="273"/>
      <c r="I362" s="273"/>
      <c r="J362" s="273"/>
      <c r="K362" s="274"/>
      <c r="L362" s="273"/>
      <c r="M362" s="274"/>
      <c r="N362" s="273"/>
      <c r="O362" s="273"/>
    </row>
    <row r="363" spans="2:15" s="55" customFormat="1" x14ac:dyDescent="0.25">
      <c r="B363" s="423"/>
      <c r="C363" s="423"/>
      <c r="K363" s="248"/>
      <c r="M363" s="248"/>
    </row>
    <row r="369" spans="1:3" x14ac:dyDescent="0.25">
      <c r="A369" s="28"/>
      <c r="B369" s="28"/>
      <c r="C369" s="28"/>
    </row>
  </sheetData>
  <sheetProtection algorithmName="SHA-512" hashValue="ckwikY9uQHmKX758KFjlSsZ4Bs2Q4kj1PI5DOQ+zBWZ44ZoL1QuefTfD81NMnR8vI7mgP/OheFaHmtsuxw6bog==" saltValue="Q2tICAk/wuudPYIrhMzceg==" spinCount="100000" sheet="1" objects="1" scenarios="1"/>
  <dataConsolidate/>
  <mergeCells count="61">
    <mergeCell ref="P89:Q89"/>
    <mergeCell ref="P90:Q90"/>
    <mergeCell ref="P91:Q91"/>
    <mergeCell ref="P92:Q92"/>
    <mergeCell ref="S134:S135"/>
    <mergeCell ref="P84:Q84"/>
    <mergeCell ref="P85:Q85"/>
    <mergeCell ref="P86:Q86"/>
    <mergeCell ref="P87:Q87"/>
    <mergeCell ref="P88:Q88"/>
    <mergeCell ref="P79:Q79"/>
    <mergeCell ref="P80:Q80"/>
    <mergeCell ref="P81:Q81"/>
    <mergeCell ref="P82:Q82"/>
    <mergeCell ref="P83:Q83"/>
    <mergeCell ref="F14:G14"/>
    <mergeCell ref="A2:B2"/>
    <mergeCell ref="G53:H55"/>
    <mergeCell ref="P76:Q78"/>
    <mergeCell ref="A6:B6"/>
    <mergeCell ref="F10:G10"/>
    <mergeCell ref="F11:G11"/>
    <mergeCell ref="F12:G12"/>
    <mergeCell ref="F13:G13"/>
    <mergeCell ref="E34:E36"/>
    <mergeCell ref="F15:G15"/>
    <mergeCell ref="F16:G16"/>
    <mergeCell ref="F17:G17"/>
    <mergeCell ref="F18:G18"/>
    <mergeCell ref="F19:G19"/>
    <mergeCell ref="F20:G20"/>
    <mergeCell ref="F21:G21"/>
    <mergeCell ref="F22:G22"/>
    <mergeCell ref="F27:G27"/>
    <mergeCell ref="F28:G28"/>
    <mergeCell ref="A30:B30"/>
    <mergeCell ref="G66:H66"/>
    <mergeCell ref="G56:H56"/>
    <mergeCell ref="G57:H57"/>
    <mergeCell ref="G58:H58"/>
    <mergeCell ref="G59:H59"/>
    <mergeCell ref="G60:H60"/>
    <mergeCell ref="G61:H61"/>
    <mergeCell ref="G62:H62"/>
    <mergeCell ref="G63:H63"/>
    <mergeCell ref="G64:H64"/>
    <mergeCell ref="G65:H65"/>
    <mergeCell ref="I134:O134"/>
    <mergeCell ref="A154:B154"/>
    <mergeCell ref="J163:N163"/>
    <mergeCell ref="G67:H67"/>
    <mergeCell ref="G68:H68"/>
    <mergeCell ref="G69:H69"/>
    <mergeCell ref="G70:H70"/>
    <mergeCell ref="G71:H71"/>
    <mergeCell ref="G72:H72"/>
    <mergeCell ref="B362:C362"/>
    <mergeCell ref="B363:C363"/>
    <mergeCell ref="B94:H94"/>
    <mergeCell ref="B103:H103"/>
    <mergeCell ref="B134:H134"/>
  </mergeCells>
  <conditionalFormatting sqref="C28:D28">
    <cfRule type="cellIs" dxfId="29" priority="29" operator="lessThan">
      <formula>0</formula>
    </cfRule>
  </conditionalFormatting>
  <conditionalFormatting sqref="B56:B65">
    <cfRule type="cellIs" dxfId="28" priority="28" operator="lessThan">
      <formula>0</formula>
    </cfRule>
  </conditionalFormatting>
  <conditionalFormatting sqref="B69:B72">
    <cfRule type="cellIs" dxfId="27" priority="27" operator="lessThan">
      <formula>0</formula>
    </cfRule>
  </conditionalFormatting>
  <conditionalFormatting sqref="B116:L125">
    <cfRule type="cellIs" dxfId="26" priority="25" operator="lessThan">
      <formula>0</formula>
    </cfRule>
  </conditionalFormatting>
  <conditionalFormatting sqref="B128:L132">
    <cfRule type="cellIs" dxfId="25" priority="24" operator="lessThan">
      <formula>0</formula>
    </cfRule>
  </conditionalFormatting>
  <conditionalFormatting sqref="B117">
    <cfRule type="cellIs" dxfId="24" priority="26" operator="lessThan">
      <formula>0</formula>
    </cfRule>
  </conditionalFormatting>
  <conditionalFormatting sqref="B79:M85">
    <cfRule type="cellIs" dxfId="23" priority="23" operator="lessThan">
      <formula>0</formula>
    </cfRule>
  </conditionalFormatting>
  <conditionalFormatting sqref="B89:L92">
    <cfRule type="cellIs" dxfId="22" priority="22" operator="lessThan">
      <formula>0</formula>
    </cfRule>
  </conditionalFormatting>
  <conditionalFormatting sqref="M79:M85">
    <cfRule type="cellIs" dxfId="21" priority="21" operator="notEqual">
      <formula>1</formula>
    </cfRule>
  </conditionalFormatting>
  <conditionalFormatting sqref="M89:M92">
    <cfRule type="cellIs" dxfId="20" priority="20" operator="notEqual">
      <formula>1</formula>
    </cfRule>
  </conditionalFormatting>
  <conditionalFormatting sqref="I96:I101">
    <cfRule type="cellIs" priority="19" operator="notEqual">
      <formula>1</formula>
    </cfRule>
  </conditionalFormatting>
  <conditionalFormatting sqref="I106:I108">
    <cfRule type="cellIs" dxfId="19" priority="18" operator="notEqual">
      <formula>1</formula>
    </cfRule>
  </conditionalFormatting>
  <conditionalFormatting sqref="B96:H100">
    <cfRule type="cellIs" dxfId="18" priority="17" operator="lessThan">
      <formula>0</formula>
    </cfRule>
  </conditionalFormatting>
  <conditionalFormatting sqref="I96">
    <cfRule type="cellIs" dxfId="17" priority="16" operator="notEqual">
      <formula>1</formula>
    </cfRule>
  </conditionalFormatting>
  <conditionalFormatting sqref="I100:I101">
    <cfRule type="cellIs" priority="15" operator="notEqual">
      <formula>1</formula>
    </cfRule>
  </conditionalFormatting>
  <conditionalFormatting sqref="B106:H108">
    <cfRule type="cellIs" dxfId="16" priority="14" operator="lessThan">
      <formula>0</formula>
    </cfRule>
  </conditionalFormatting>
  <conditionalFormatting sqref="J96:P101">
    <cfRule type="cellIs" dxfId="15" priority="13" operator="lessThan">
      <formula>0</formula>
    </cfRule>
  </conditionalFormatting>
  <conditionalFormatting sqref="J106:P109">
    <cfRule type="cellIs" dxfId="14" priority="12" operator="lessThan">
      <formula>0</formula>
    </cfRule>
  </conditionalFormatting>
  <conditionalFormatting sqref="Q96:Q99">
    <cfRule type="cellIs" dxfId="13" priority="11" operator="notEqual">
      <formula>1</formula>
    </cfRule>
  </conditionalFormatting>
  <conditionalFormatting sqref="Q101">
    <cfRule type="cellIs" dxfId="12" priority="10" operator="notEqual">
      <formula>1</formula>
    </cfRule>
  </conditionalFormatting>
  <conditionalFormatting sqref="B136:O141">
    <cfRule type="cellIs" dxfId="11" priority="8" operator="lessThan">
      <formula>0</formula>
    </cfRule>
  </conditionalFormatting>
  <conditionalFormatting sqref="B88:M88">
    <cfRule type="cellIs" dxfId="10" priority="7" operator="lessThan">
      <formula>0</formula>
    </cfRule>
  </conditionalFormatting>
  <conditionalFormatting sqref="B105:M105 O105:Q105">
    <cfRule type="cellIs" dxfId="9" priority="6" operator="lessThan">
      <formula>0</formula>
    </cfRule>
  </conditionalFormatting>
  <conditionalFormatting sqref="N105">
    <cfRule type="cellIs" dxfId="8" priority="5" operator="lessThan">
      <formula>0</formula>
    </cfRule>
  </conditionalFormatting>
  <conditionalFormatting sqref="I100">
    <cfRule type="cellIs" dxfId="7" priority="4" operator="notEqual">
      <formula>1</formula>
    </cfRule>
  </conditionalFormatting>
  <conditionalFormatting sqref="I101">
    <cfRule type="cellIs" dxfId="6" priority="3" operator="notEqual">
      <formula>1</formula>
    </cfRule>
  </conditionalFormatting>
  <conditionalFormatting sqref="Q106:Q109">
    <cfRule type="cellIs" dxfId="5" priority="2" operator="notEqual">
      <formula>1</formula>
    </cfRule>
  </conditionalFormatting>
  <conditionalFormatting sqref="D12:D22">
    <cfRule type="cellIs" dxfId="4" priority="1" operator="lessThan">
      <formula>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'W:\Mobility\SMP%202.0\WS2%20-%20Indicators\Phase%202%20-%20Practical%20review%20SMP%20Indicator\Spreadsheet%20corrections\[SMP_indicators%20calculator%20v1.3-CorrAirPol.xlsx]Default Values'!#REF!</xm:f>
          </x14:formula1>
          <xm:sqref>D181:D188 D236 D315:D322 D256 D276 D343 D307 D325 D333:D340</xm:sqref>
        </x14:dataValidation>
        <x14:dataValidation type="list" allowBlank="1" showInputMessage="1" showErrorMessage="1" xr:uid="{00000000-0002-0000-0200-000001000000}">
          <x14:formula1>
            <xm:f>'W:\Mobility\SMP%202.0\WS2%20-%20Indicators\Phase%202%20-%20Practical%20review%20SMP%20Indicator\Spreadsheet%20corrections\[SMP_indicators%20calculator%20v1.3-CorrAirPol.xlsx]Default Values'!#REF!</xm:f>
          </x14:formula1>
          <xm:sqref>D297:D304 D216:D220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glio5"/>
  <dimension ref="A1:AO58"/>
  <sheetViews>
    <sheetView topLeftCell="A52" zoomScale="115" zoomScaleNormal="115" workbookViewId="0">
      <selection sqref="A1:XFD1048576"/>
    </sheetView>
  </sheetViews>
  <sheetFormatPr baseColWidth="10" defaultColWidth="8.85546875" defaultRowHeight="15" x14ac:dyDescent="0.25"/>
  <sheetData>
    <row r="1" spans="2:41" s="14" customFormat="1" x14ac:dyDescent="0.25"/>
    <row r="2" spans="2:41" ht="18.75" x14ac:dyDescent="0.3">
      <c r="B2" s="29" t="s">
        <v>73</v>
      </c>
      <c r="C2" s="29"/>
      <c r="D2" s="29"/>
      <c r="E2" s="29"/>
    </row>
    <row r="5" spans="2:41" x14ac:dyDescent="0.25">
      <c r="H5" s="30" t="s">
        <v>74</v>
      </c>
      <c r="I5" s="30"/>
      <c r="AO5" s="30" t="s">
        <v>75</v>
      </c>
    </row>
    <row r="6" spans="2:41" x14ac:dyDescent="0.25">
      <c r="AE6" s="30" t="s">
        <v>76</v>
      </c>
    </row>
    <row r="7" spans="2:41" x14ac:dyDescent="0.25">
      <c r="AO7" t="s">
        <v>77</v>
      </c>
    </row>
    <row r="8" spans="2:41" x14ac:dyDescent="0.25">
      <c r="AO8" t="s">
        <v>78</v>
      </c>
    </row>
    <row r="20" spans="1:26" x14ac:dyDescent="0.25">
      <c r="Q20" s="30" t="s">
        <v>79</v>
      </c>
      <c r="R20" s="30"/>
    </row>
    <row r="23" spans="1:26" x14ac:dyDescent="0.25">
      <c r="A23" s="30" t="s">
        <v>80</v>
      </c>
      <c r="B23" s="30"/>
      <c r="C23" s="30"/>
      <c r="D23" s="30"/>
      <c r="E23" s="30"/>
    </row>
    <row r="24" spans="1:26" x14ac:dyDescent="0.25">
      <c r="A24" s="30" t="s">
        <v>81</v>
      </c>
      <c r="B24" s="30"/>
      <c r="C24" s="30"/>
      <c r="D24" s="30"/>
      <c r="E24" s="30"/>
    </row>
    <row r="25" spans="1:26" x14ac:dyDescent="0.25">
      <c r="Z25" t="s">
        <v>82</v>
      </c>
    </row>
    <row r="26" spans="1:26" x14ac:dyDescent="0.25">
      <c r="Z26" t="s">
        <v>83</v>
      </c>
    </row>
    <row r="27" spans="1:26" x14ac:dyDescent="0.25">
      <c r="A27" s="30" t="s">
        <v>84</v>
      </c>
      <c r="B27" s="30"/>
      <c r="C27" s="30"/>
      <c r="D27" s="30"/>
      <c r="E27" s="30"/>
      <c r="Z27" s="30">
        <f>(5.5*1.25+6.6*1.2+7.3*1.14+7.5*1.16+9.8*1.1)/5</f>
        <v>8.5193999999999992</v>
      </c>
    </row>
    <row r="32" spans="1:26" x14ac:dyDescent="0.25">
      <c r="Z32" t="s">
        <v>83</v>
      </c>
    </row>
    <row r="33" spans="26:26" x14ac:dyDescent="0.25">
      <c r="Z33" s="30">
        <f>(4.6*1.15+4.6*1.2+5.4*1.21+5.9*1.2+8*1.14)/5</f>
        <v>6.7087999999999992</v>
      </c>
    </row>
    <row r="58" spans="7:7" x14ac:dyDescent="0.25">
      <c r="G58" t="s">
        <v>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O32"/>
  <sheetViews>
    <sheetView workbookViewId="0"/>
  </sheetViews>
  <sheetFormatPr baseColWidth="10" defaultColWidth="9.140625" defaultRowHeight="15" x14ac:dyDescent="0.25"/>
  <cols>
    <col min="1" max="1" width="27.42578125" style="50" bestFit="1" customWidth="1"/>
    <col min="2" max="4" width="13.5703125" style="50" customWidth="1"/>
    <col min="5" max="6" width="13.140625" style="50" customWidth="1"/>
    <col min="7" max="7" width="12.5703125" style="50" customWidth="1"/>
    <col min="8" max="8" width="12.85546875" style="50" customWidth="1"/>
    <col min="9" max="9" width="12.5703125" style="50" customWidth="1"/>
    <col min="10" max="10" width="12.140625" style="50" customWidth="1"/>
    <col min="11" max="11" width="11.140625" style="50" customWidth="1"/>
    <col min="12" max="12" width="11.28515625" style="50" customWidth="1"/>
    <col min="13" max="16384" width="9.140625" style="50"/>
  </cols>
  <sheetData>
    <row r="1" spans="1:12" ht="15.75" thickBot="1" x14ac:dyDescent="0.3"/>
    <row r="2" spans="1:12" s="66" customFormat="1" ht="45.75" thickBot="1" x14ac:dyDescent="0.3">
      <c r="A2" s="331" t="s">
        <v>191</v>
      </c>
      <c r="B2" s="332" t="s">
        <v>14</v>
      </c>
      <c r="C2" s="333" t="s">
        <v>19</v>
      </c>
      <c r="D2" s="333" t="s">
        <v>192</v>
      </c>
      <c r="E2" s="333" t="s">
        <v>193</v>
      </c>
      <c r="F2" s="333" t="s">
        <v>27</v>
      </c>
      <c r="G2" s="333" t="s">
        <v>28</v>
      </c>
      <c r="H2" s="333" t="s">
        <v>31</v>
      </c>
      <c r="I2" s="333" t="s">
        <v>194</v>
      </c>
      <c r="J2" s="334" t="s">
        <v>195</v>
      </c>
      <c r="K2" s="334" t="s">
        <v>129</v>
      </c>
      <c r="L2" s="334" t="s">
        <v>130</v>
      </c>
    </row>
    <row r="3" spans="1:12" x14ac:dyDescent="0.25">
      <c r="A3" s="146" t="s">
        <v>89</v>
      </c>
      <c r="B3" s="335">
        <v>8.5000651884615197E-2</v>
      </c>
      <c r="C3" s="335">
        <v>6.3391750736799549E-2</v>
      </c>
      <c r="D3" s="336">
        <v>6.3E-2</v>
      </c>
      <c r="E3" s="337">
        <v>0.11176470588235295</v>
      </c>
      <c r="F3" s="335">
        <v>0.110126582278481</v>
      </c>
      <c r="G3" s="335">
        <v>0.110126582278481</v>
      </c>
      <c r="H3" s="335">
        <v>6.3391750736799549E-2</v>
      </c>
      <c r="I3" s="335">
        <v>1.087962962962963E-2</v>
      </c>
      <c r="J3" s="338">
        <v>2.7397260273972605E-2</v>
      </c>
      <c r="K3" s="339">
        <v>4.5333333333333337E-2</v>
      </c>
      <c r="L3" s="340">
        <v>3.3000000000000002E-2</v>
      </c>
    </row>
    <row r="4" spans="1:12" x14ac:dyDescent="0.25">
      <c r="A4" s="159" t="s">
        <v>90</v>
      </c>
      <c r="B4" s="341" t="s">
        <v>128</v>
      </c>
      <c r="C4" s="342">
        <v>0.36482352941176477</v>
      </c>
      <c r="D4" s="336">
        <v>0.45500000000000002</v>
      </c>
      <c r="E4" s="342">
        <v>0.64321294158544018</v>
      </c>
      <c r="F4" s="341" t="s">
        <v>128</v>
      </c>
      <c r="G4" s="341" t="s">
        <v>128</v>
      </c>
      <c r="H4" s="342">
        <v>0.36482352941176477</v>
      </c>
      <c r="I4" s="342">
        <v>0.09</v>
      </c>
      <c r="J4" s="342">
        <v>0.14310925505669511</v>
      </c>
      <c r="K4" s="341" t="s">
        <v>128</v>
      </c>
      <c r="L4" s="342">
        <v>0.30640179461615158</v>
      </c>
    </row>
    <row r="5" spans="1:12" x14ac:dyDescent="0.25">
      <c r="A5" s="159" t="s">
        <v>91</v>
      </c>
      <c r="B5" s="341" t="s">
        <v>128</v>
      </c>
      <c r="C5" s="342">
        <v>0.36482352941176477</v>
      </c>
      <c r="D5" s="336">
        <v>0.45500000000000002</v>
      </c>
      <c r="E5" s="342">
        <v>0.64321294158544018</v>
      </c>
      <c r="F5" s="341" t="s">
        <v>128</v>
      </c>
      <c r="G5" s="341" t="s">
        <v>128</v>
      </c>
      <c r="H5" s="342">
        <v>0.36482352941176477</v>
      </c>
      <c r="I5" s="342">
        <v>0.09</v>
      </c>
      <c r="J5" s="342">
        <v>0.14310925505669511</v>
      </c>
      <c r="K5" s="341" t="s">
        <v>128</v>
      </c>
      <c r="L5" s="342">
        <v>0.30640179461615158</v>
      </c>
    </row>
    <row r="6" spans="1:12" ht="15.75" thickBot="1" x14ac:dyDescent="0.3">
      <c r="A6" s="159" t="s">
        <v>131</v>
      </c>
      <c r="B6" s="341" t="s">
        <v>128</v>
      </c>
      <c r="C6" s="342">
        <v>0.29322352941176472</v>
      </c>
      <c r="D6" s="336">
        <v>0.45500000000000002</v>
      </c>
      <c r="E6" s="342">
        <v>0.51697643844164809</v>
      </c>
      <c r="F6" s="341" t="s">
        <v>128</v>
      </c>
      <c r="G6" s="341" t="s">
        <v>128</v>
      </c>
      <c r="H6" s="342">
        <v>0.29322352941176472</v>
      </c>
      <c r="I6" s="342">
        <v>0.08</v>
      </c>
      <c r="J6" s="342">
        <v>0.14310925505669511</v>
      </c>
      <c r="K6" s="341" t="s">
        <v>128</v>
      </c>
      <c r="L6" s="342">
        <v>0.25143270189431705</v>
      </c>
    </row>
    <row r="7" spans="1:12" x14ac:dyDescent="0.25">
      <c r="A7" s="159" t="s">
        <v>93</v>
      </c>
      <c r="B7" s="343">
        <v>2.466666666666667E-2</v>
      </c>
      <c r="C7" s="341" t="s">
        <v>128</v>
      </c>
      <c r="D7" s="341" t="s">
        <v>128</v>
      </c>
      <c r="E7" s="341" t="s">
        <v>128</v>
      </c>
      <c r="F7" s="341" t="s">
        <v>128</v>
      </c>
      <c r="G7" s="341" t="s">
        <v>128</v>
      </c>
      <c r="H7" s="341" t="s">
        <v>128</v>
      </c>
      <c r="I7" s="341" t="s">
        <v>128</v>
      </c>
      <c r="J7" s="342">
        <v>2.8054794520547947E-3</v>
      </c>
      <c r="K7" s="341" t="s">
        <v>128</v>
      </c>
      <c r="L7" s="341" t="s">
        <v>128</v>
      </c>
    </row>
    <row r="8" spans="1:12" x14ac:dyDescent="0.25">
      <c r="A8" s="159" t="s">
        <v>94</v>
      </c>
      <c r="B8" s="342">
        <v>2.6666666666666668E-2</v>
      </c>
      <c r="C8" s="342">
        <v>2.6666666666666668E-2</v>
      </c>
      <c r="D8" s="341" t="s">
        <v>128</v>
      </c>
      <c r="E8" s="341" t="s">
        <v>128</v>
      </c>
      <c r="F8" s="341" t="s">
        <v>128</v>
      </c>
      <c r="G8" s="341" t="s">
        <v>128</v>
      </c>
      <c r="H8" s="341" t="s">
        <v>128</v>
      </c>
      <c r="I8" s="341" t="s">
        <v>128</v>
      </c>
      <c r="J8" s="342">
        <v>3.0329507589781563E-3</v>
      </c>
      <c r="K8" s="341" t="s">
        <v>128</v>
      </c>
      <c r="L8" s="341" t="s">
        <v>128</v>
      </c>
    </row>
    <row r="9" spans="1:12" x14ac:dyDescent="0.25">
      <c r="A9" s="159" t="s">
        <v>96</v>
      </c>
      <c r="B9" s="341" t="s">
        <v>128</v>
      </c>
      <c r="C9" s="341" t="s">
        <v>128</v>
      </c>
      <c r="D9" s="341" t="s">
        <v>128</v>
      </c>
      <c r="E9" s="341" t="s">
        <v>128</v>
      </c>
      <c r="F9" s="341" t="s">
        <v>128</v>
      </c>
      <c r="G9" s="341" t="s">
        <v>128</v>
      </c>
      <c r="H9" s="341" t="s">
        <v>128</v>
      </c>
      <c r="I9" s="341" t="s">
        <v>128</v>
      </c>
      <c r="J9" s="344">
        <v>2.8264840182648405</v>
      </c>
      <c r="K9" s="341" t="s">
        <v>128</v>
      </c>
      <c r="L9" s="341" t="s">
        <v>128</v>
      </c>
    </row>
    <row r="10" spans="1:12" x14ac:dyDescent="0.25">
      <c r="A10" s="159" t="s">
        <v>97</v>
      </c>
      <c r="B10" s="341" t="s">
        <v>128</v>
      </c>
      <c r="C10" s="341" t="s">
        <v>128</v>
      </c>
      <c r="D10" s="341" t="s">
        <v>128</v>
      </c>
      <c r="E10" s="341" t="s">
        <v>128</v>
      </c>
      <c r="F10" s="341" t="s">
        <v>128</v>
      </c>
      <c r="G10" s="341" t="s">
        <v>128</v>
      </c>
      <c r="H10" s="341" t="s">
        <v>128</v>
      </c>
      <c r="I10" s="341" t="s">
        <v>128</v>
      </c>
      <c r="J10" s="344">
        <v>2.8264840182648405</v>
      </c>
      <c r="K10" s="341" t="s">
        <v>128</v>
      </c>
      <c r="L10" s="341" t="s">
        <v>128</v>
      </c>
    </row>
    <row r="11" spans="1:12" x14ac:dyDescent="0.25">
      <c r="A11" s="159" t="s">
        <v>95</v>
      </c>
      <c r="B11" s="341" t="s">
        <v>128</v>
      </c>
      <c r="C11" s="344">
        <v>3.2296918767507004</v>
      </c>
      <c r="D11" s="341" t="s">
        <v>128</v>
      </c>
      <c r="E11" s="341" t="s">
        <v>128</v>
      </c>
      <c r="F11" s="341" t="s">
        <v>128</v>
      </c>
      <c r="G11" s="341" t="s">
        <v>128</v>
      </c>
      <c r="H11" s="344">
        <v>3.5526610644257706</v>
      </c>
      <c r="I11" s="342">
        <v>0.29761904761904767</v>
      </c>
      <c r="J11" s="344">
        <v>1.914764079147641</v>
      </c>
      <c r="K11" s="341" t="s">
        <v>128</v>
      </c>
      <c r="L11" s="341" t="s">
        <v>128</v>
      </c>
    </row>
    <row r="12" spans="1:12" x14ac:dyDescent="0.25">
      <c r="A12" s="159" t="s">
        <v>132</v>
      </c>
      <c r="B12" s="341" t="s">
        <v>128</v>
      </c>
      <c r="C12" s="336">
        <v>1.2</v>
      </c>
      <c r="D12" s="341" t="s">
        <v>128</v>
      </c>
      <c r="E12" s="341" t="s">
        <v>128</v>
      </c>
      <c r="F12" s="341" t="s">
        <v>128</v>
      </c>
      <c r="G12" s="341" t="s">
        <v>128</v>
      </c>
      <c r="H12" s="341" t="s">
        <v>128</v>
      </c>
      <c r="I12" s="341" t="s">
        <v>128</v>
      </c>
      <c r="J12" s="341" t="s">
        <v>128</v>
      </c>
      <c r="K12" s="341" t="s">
        <v>128</v>
      </c>
      <c r="L12" s="341" t="s">
        <v>128</v>
      </c>
    </row>
    <row r="13" spans="1:12" ht="15.75" thickBot="1" x14ac:dyDescent="0.3">
      <c r="A13" s="145"/>
      <c r="B13" s="145"/>
      <c r="C13" s="145"/>
      <c r="D13" s="145"/>
      <c r="E13" s="145"/>
      <c r="F13" s="160"/>
      <c r="G13" s="145"/>
      <c r="H13" s="345"/>
      <c r="I13" s="345"/>
      <c r="J13" s="257"/>
      <c r="K13" s="145"/>
      <c r="L13" s="257"/>
    </row>
    <row r="14" spans="1:12" ht="45.75" thickBot="1" x14ac:dyDescent="0.3">
      <c r="A14" s="346" t="s">
        <v>191</v>
      </c>
      <c r="B14" s="332" t="s">
        <v>14</v>
      </c>
      <c r="C14" s="333" t="s">
        <v>19</v>
      </c>
      <c r="D14" s="333" t="s">
        <v>192</v>
      </c>
      <c r="E14" s="333" t="s">
        <v>193</v>
      </c>
      <c r="F14" s="333" t="s">
        <v>27</v>
      </c>
      <c r="G14" s="333" t="s">
        <v>28</v>
      </c>
      <c r="H14" s="333" t="s">
        <v>31</v>
      </c>
      <c r="I14" s="333" t="s">
        <v>194</v>
      </c>
      <c r="J14" s="334" t="s">
        <v>195</v>
      </c>
      <c r="K14" s="334" t="s">
        <v>129</v>
      </c>
      <c r="L14" s="334" t="s">
        <v>130</v>
      </c>
    </row>
    <row r="15" spans="1:12" x14ac:dyDescent="0.25">
      <c r="A15" s="146" t="s">
        <v>115</v>
      </c>
      <c r="B15" s="356"/>
      <c r="C15" s="356"/>
      <c r="D15" s="356"/>
      <c r="E15" s="356"/>
      <c r="F15" s="357"/>
      <c r="G15" s="357"/>
      <c r="H15" s="356"/>
      <c r="I15" s="356"/>
      <c r="J15" s="356"/>
      <c r="K15" s="356"/>
      <c r="L15" s="356"/>
    </row>
    <row r="16" spans="1:12" x14ac:dyDescent="0.25">
      <c r="A16" s="149" t="s">
        <v>105</v>
      </c>
      <c r="B16" s="342">
        <v>7.8944309927360762E-2</v>
      </c>
      <c r="C16" s="342">
        <v>6.7655136084284459E-2</v>
      </c>
      <c r="D16" s="342">
        <v>5.8511216268965015E-2</v>
      </c>
      <c r="E16" s="342">
        <v>0.11928139384074646</v>
      </c>
      <c r="F16" s="341" t="s">
        <v>128</v>
      </c>
      <c r="G16" s="341" t="s">
        <v>128</v>
      </c>
      <c r="H16" s="342">
        <v>6.7655136084284459E-2</v>
      </c>
      <c r="I16" s="342">
        <v>1.087962962962963E-2</v>
      </c>
      <c r="J16" s="342">
        <v>3.5068493150684936E-2</v>
      </c>
      <c r="K16" s="342">
        <v>4.7366585956416456E-2</v>
      </c>
      <c r="L16" s="342">
        <v>4.0593081650570677E-2</v>
      </c>
    </row>
    <row r="17" spans="1:15" x14ac:dyDescent="0.25">
      <c r="A17" s="149" t="s">
        <v>106</v>
      </c>
      <c r="B17" s="342">
        <v>9.071670702179177E-2</v>
      </c>
      <c r="C17" s="342">
        <v>9.4717190517998248E-2</v>
      </c>
      <c r="D17" s="342">
        <v>6.723657308100367E-2</v>
      </c>
      <c r="E17" s="342">
        <v>0.16699395137704506</v>
      </c>
      <c r="F17" s="341" t="s">
        <v>128</v>
      </c>
      <c r="G17" s="341" t="s">
        <v>128</v>
      </c>
      <c r="H17" s="342">
        <v>9.4717190517998248E-2</v>
      </c>
      <c r="I17" s="342">
        <v>1.087962962962963E-2</v>
      </c>
      <c r="J17" s="342">
        <v>3.5068493150684936E-2</v>
      </c>
      <c r="K17" s="342">
        <v>5.4430024213075058E-2</v>
      </c>
      <c r="L17" s="342">
        <v>5.6830314310798949E-2</v>
      </c>
    </row>
    <row r="18" spans="1:15" x14ac:dyDescent="0.25">
      <c r="A18" s="149" t="s">
        <v>107</v>
      </c>
      <c r="B18" s="342">
        <v>0.11633898305084746</v>
      </c>
      <c r="C18" s="342">
        <v>0.12093355575065846</v>
      </c>
      <c r="D18" s="342">
        <v>8.6227055554264243E-2</v>
      </c>
      <c r="E18" s="342">
        <v>0.21321549149033428</v>
      </c>
      <c r="F18" s="341" t="s">
        <v>128</v>
      </c>
      <c r="G18" s="341" t="s">
        <v>128</v>
      </c>
      <c r="H18" s="342">
        <v>0.12093355575065846</v>
      </c>
      <c r="I18" s="342">
        <v>1.087962962962963E-2</v>
      </c>
      <c r="J18" s="342">
        <v>3.5068493150684936E-2</v>
      </c>
      <c r="K18" s="342">
        <v>6.9803389830508475E-2</v>
      </c>
      <c r="L18" s="342">
        <v>7.2560133450395081E-2</v>
      </c>
    </row>
    <row r="19" spans="1:15" ht="15.75" thickBot="1" x14ac:dyDescent="0.3">
      <c r="A19" s="150" t="s">
        <v>196</v>
      </c>
      <c r="B19" s="341" t="s">
        <v>128</v>
      </c>
      <c r="C19" s="342">
        <v>0.2151952059747316</v>
      </c>
      <c r="D19" s="341" t="s">
        <v>128</v>
      </c>
      <c r="E19" s="341" t="s">
        <v>128</v>
      </c>
      <c r="F19" s="341" t="s">
        <v>128</v>
      </c>
      <c r="G19" s="341" t="s">
        <v>128</v>
      </c>
      <c r="H19" s="342">
        <v>0.2151952059747316</v>
      </c>
      <c r="I19" s="342">
        <v>5.5010070979558359E-2</v>
      </c>
      <c r="J19" s="341" t="s">
        <v>128</v>
      </c>
      <c r="K19" s="341" t="s">
        <v>128</v>
      </c>
      <c r="L19" s="341" t="s">
        <v>128</v>
      </c>
    </row>
    <row r="24" spans="1:15" ht="15.75" thickBot="1" x14ac:dyDescent="0.3"/>
    <row r="25" spans="1:15" ht="15.75" thickBot="1" x14ac:dyDescent="0.3">
      <c r="B25" s="405" t="s">
        <v>14</v>
      </c>
      <c r="C25" s="406"/>
      <c r="D25" s="406"/>
      <c r="E25" s="406"/>
      <c r="F25" s="406"/>
      <c r="G25" s="406"/>
      <c r="H25" s="407"/>
      <c r="I25" s="408" t="s">
        <v>19</v>
      </c>
      <c r="J25" s="409"/>
      <c r="K25" s="409"/>
      <c r="L25" s="409"/>
      <c r="M25" s="409"/>
      <c r="N25" s="409"/>
      <c r="O25" s="410"/>
    </row>
    <row r="26" spans="1:15" ht="30.75" thickBot="1" x14ac:dyDescent="0.3">
      <c r="A26" s="331" t="s">
        <v>191</v>
      </c>
      <c r="B26" s="332" t="s">
        <v>125</v>
      </c>
      <c r="C26" s="332" t="s">
        <v>15</v>
      </c>
      <c r="D26" s="332" t="s">
        <v>18</v>
      </c>
      <c r="E26" s="332" t="s">
        <v>20</v>
      </c>
      <c r="F26" s="332" t="s">
        <v>22</v>
      </c>
      <c r="G26" s="332" t="s">
        <v>24</v>
      </c>
      <c r="H26" s="332" t="s">
        <v>26</v>
      </c>
      <c r="I26" s="332" t="s">
        <v>126</v>
      </c>
      <c r="J26" s="332" t="s">
        <v>30</v>
      </c>
      <c r="K26" s="332" t="s">
        <v>32</v>
      </c>
      <c r="L26" s="332" t="s">
        <v>34</v>
      </c>
      <c r="M26" s="332" t="s">
        <v>36</v>
      </c>
      <c r="N26" s="332" t="s">
        <v>38</v>
      </c>
      <c r="O26" s="347" t="s">
        <v>39</v>
      </c>
    </row>
    <row r="27" spans="1:15" x14ac:dyDescent="0.25">
      <c r="A27" s="35" t="s">
        <v>89</v>
      </c>
      <c r="B27" s="348">
        <v>9.5764416521069456E-2</v>
      </c>
      <c r="C27" s="348">
        <v>8.279602539281132E-2</v>
      </c>
      <c r="D27" s="348">
        <v>8.279602539281132E-2</v>
      </c>
      <c r="E27" s="348">
        <v>8.279602539281132E-2</v>
      </c>
      <c r="F27" s="348">
        <v>8.279602539281132E-2</v>
      </c>
      <c r="G27" s="348">
        <v>8.279602539281132E-2</v>
      </c>
      <c r="H27" s="348">
        <v>8.279602539281132E-2</v>
      </c>
      <c r="I27" s="349">
        <v>7.8328113008763245E-2</v>
      </c>
      <c r="J27" s="349">
        <v>6.276940230880107E-2</v>
      </c>
      <c r="K27" s="349">
        <v>6.276940230880107E-2</v>
      </c>
      <c r="L27" s="349">
        <v>6.276940230880107E-2</v>
      </c>
      <c r="M27" s="349">
        <v>6.276940230880107E-2</v>
      </c>
      <c r="N27" s="349">
        <v>6.276940230880107E-2</v>
      </c>
      <c r="O27" s="350">
        <v>6.276940230880107E-2</v>
      </c>
    </row>
    <row r="28" spans="1:15" x14ac:dyDescent="0.25">
      <c r="A28" s="36" t="s">
        <v>90</v>
      </c>
      <c r="B28" s="250" t="s">
        <v>128</v>
      </c>
      <c r="C28" s="250" t="s">
        <v>128</v>
      </c>
      <c r="D28" s="250" t="s">
        <v>128</v>
      </c>
      <c r="E28" s="250" t="s">
        <v>128</v>
      </c>
      <c r="F28" s="250" t="s">
        <v>128</v>
      </c>
      <c r="G28" s="250" t="s">
        <v>128</v>
      </c>
      <c r="H28" s="250" t="s">
        <v>128</v>
      </c>
      <c r="I28" s="348">
        <v>0.43058823529411766</v>
      </c>
      <c r="J28" s="348">
        <v>0.35411764705882354</v>
      </c>
      <c r="K28" s="348">
        <v>0.35411764705882354</v>
      </c>
      <c r="L28" s="348">
        <v>0.35411764705882354</v>
      </c>
      <c r="M28" s="348">
        <v>0.35411764705882354</v>
      </c>
      <c r="N28" s="348">
        <v>0.35411764705882354</v>
      </c>
      <c r="O28" s="348">
        <v>0.35411764705882354</v>
      </c>
    </row>
    <row r="29" spans="1:15" x14ac:dyDescent="0.25">
      <c r="A29" s="36" t="s">
        <v>91</v>
      </c>
      <c r="B29" s="250" t="s">
        <v>128</v>
      </c>
      <c r="C29" s="250" t="s">
        <v>128</v>
      </c>
      <c r="D29" s="250" t="s">
        <v>128</v>
      </c>
      <c r="E29" s="250" t="s">
        <v>128</v>
      </c>
      <c r="F29" s="250" t="s">
        <v>128</v>
      </c>
      <c r="G29" s="250" t="s">
        <v>128</v>
      </c>
      <c r="H29" s="250" t="s">
        <v>128</v>
      </c>
      <c r="I29" s="348">
        <v>0.43058823529411766</v>
      </c>
      <c r="J29" s="348">
        <v>0.35411764705882354</v>
      </c>
      <c r="K29" s="348">
        <v>0.35411764705882354</v>
      </c>
      <c r="L29" s="348">
        <v>0.35411764705882354</v>
      </c>
      <c r="M29" s="348">
        <v>0.35411764705882354</v>
      </c>
      <c r="N29" s="348">
        <v>0.35411764705882354</v>
      </c>
      <c r="O29" s="348">
        <v>0.35411764705882354</v>
      </c>
    </row>
    <row r="30" spans="1:15" x14ac:dyDescent="0.25">
      <c r="A30" s="36" t="s">
        <v>131</v>
      </c>
      <c r="B30" s="250" t="s">
        <v>128</v>
      </c>
      <c r="C30" s="250" t="s">
        <v>128</v>
      </c>
      <c r="D30" s="250" t="s">
        <v>128</v>
      </c>
      <c r="E30" s="250" t="s">
        <v>128</v>
      </c>
      <c r="F30" s="250" t="s">
        <v>128</v>
      </c>
      <c r="G30" s="250" t="s">
        <v>128</v>
      </c>
      <c r="H30" s="250" t="s">
        <v>128</v>
      </c>
      <c r="I30" s="348">
        <v>0.30941176470588239</v>
      </c>
      <c r="J30" s="348">
        <v>0.29058823529411765</v>
      </c>
      <c r="K30" s="348">
        <v>0.29058823529411765</v>
      </c>
      <c r="L30" s="348">
        <v>0.29058823529411765</v>
      </c>
      <c r="M30" s="348">
        <v>0.29058823529411765</v>
      </c>
      <c r="N30" s="348">
        <v>0.29058823529411765</v>
      </c>
      <c r="O30" s="348">
        <v>0.29058823529411765</v>
      </c>
    </row>
    <row r="31" spans="1:15" x14ac:dyDescent="0.25">
      <c r="A31" s="36" t="s">
        <v>93</v>
      </c>
      <c r="B31" s="348">
        <v>3.8666666666666669E-2</v>
      </c>
      <c r="C31" s="348">
        <v>0.03</v>
      </c>
      <c r="D31" s="348">
        <v>2.8666666666666667E-2</v>
      </c>
      <c r="E31" s="348">
        <v>2.466666666666667E-2</v>
      </c>
      <c r="F31" s="348">
        <v>2.466666666666667E-2</v>
      </c>
      <c r="G31" s="348">
        <v>2.466666666666667E-2</v>
      </c>
      <c r="H31" s="348">
        <v>2.466666666666667E-2</v>
      </c>
      <c r="I31" s="351" t="s">
        <v>128</v>
      </c>
      <c r="J31" s="341" t="s">
        <v>128</v>
      </c>
      <c r="K31" s="341" t="s">
        <v>128</v>
      </c>
      <c r="L31" s="341" t="s">
        <v>128</v>
      </c>
      <c r="M31" s="341" t="s">
        <v>128</v>
      </c>
      <c r="N31" s="341" t="s">
        <v>128</v>
      </c>
      <c r="O31" s="352" t="s">
        <v>128</v>
      </c>
    </row>
    <row r="32" spans="1:15" ht="15.75" thickBot="1" x14ac:dyDescent="0.3">
      <c r="A32" s="36" t="s">
        <v>94</v>
      </c>
      <c r="B32" s="348">
        <v>3.3333333333333333E-2</v>
      </c>
      <c r="C32" s="348">
        <v>2.6666666666666668E-2</v>
      </c>
      <c r="D32" s="348">
        <v>2.6666666666666668E-2</v>
      </c>
      <c r="E32" s="348">
        <v>2.6666666666666668E-2</v>
      </c>
      <c r="F32" s="348">
        <v>2.6666666666666668E-2</v>
      </c>
      <c r="G32" s="348">
        <v>2.6666666666666668E-2</v>
      </c>
      <c r="H32" s="348">
        <v>2.6666666666666668E-2</v>
      </c>
      <c r="I32" s="353">
        <v>3.3333333333333333E-2</v>
      </c>
      <c r="J32" s="353">
        <v>2.6666666666666668E-2</v>
      </c>
      <c r="K32" s="353">
        <v>2.6666666666666668E-2</v>
      </c>
      <c r="L32" s="353">
        <v>2.6666666666666668E-2</v>
      </c>
      <c r="M32" s="353">
        <v>2.6666666666666668E-2</v>
      </c>
      <c r="N32" s="353">
        <v>2.6666666666666668E-2</v>
      </c>
      <c r="O32" s="353">
        <v>2.6666666666666668E-2</v>
      </c>
    </row>
  </sheetData>
  <sheetProtection password="BB75" sheet="1" objects="1" scenarios="1"/>
  <mergeCells count="2">
    <mergeCell ref="B25:H25"/>
    <mergeCell ref="I25:O25"/>
  </mergeCells>
  <conditionalFormatting sqref="B15:L19 B3:L12">
    <cfRule type="cellIs" dxfId="3" priority="3" operator="lessThan">
      <formula>0</formula>
    </cfRule>
  </conditionalFormatting>
  <conditionalFormatting sqref="B4">
    <cfRule type="cellIs" dxfId="2" priority="4" operator="lessThan">
      <formula>0</formula>
    </cfRule>
  </conditionalFormatting>
  <conditionalFormatting sqref="B31:H31 B32:O32 B27:O30">
    <cfRule type="cellIs" dxfId="1" priority="2" operator="lessThan">
      <formula>0</formula>
    </cfRule>
  </conditionalFormatting>
  <conditionalFormatting sqref="I31:O31">
    <cfRule type="cellIs" dxfId="0" priority="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DCDD1F9C8EB145BDDC0F99BF164DA2" ma:contentTypeVersion="0" ma:contentTypeDescription="Create a new document." ma:contentTypeScope="" ma:versionID="1ed1c4397abfb3fff05f39f17648733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6CA42A-DB3E-4EBF-84C8-CC389874C26E}">
  <ds:schemaRefs>
    <ds:schemaRef ds:uri="http://purl.org/dc/elements/1.1/"/>
    <ds:schemaRef ds:uri="http://schemas.microsoft.com/office/2006/documentManagement/types"/>
    <ds:schemaRef ds:uri="http://purl.org/dc/dcmitype/"/>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739A16FF-B21B-404C-AC8B-8139123B0C7B}">
  <ds:schemaRefs>
    <ds:schemaRef ds:uri="http://schemas.microsoft.com/sharepoint/v3/contenttype/forms"/>
  </ds:schemaRefs>
</ds:datastoreItem>
</file>

<file path=customXml/itemProps3.xml><?xml version="1.0" encoding="utf-8"?>
<ds:datastoreItem xmlns:ds="http://schemas.openxmlformats.org/officeDocument/2006/customXml" ds:itemID="{8DF8AE9B-4D4E-4AC3-BE91-EA47AE762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User guide</vt:lpstr>
      <vt:lpstr>Example</vt:lpstr>
      <vt:lpstr>Calculation</vt:lpstr>
      <vt:lpstr>References forEnergy Efficiency</vt:lpstr>
      <vt:lpstr>default values</vt:lpstr>
    </vt:vector>
  </TitlesOfParts>
  <Company>Transport &amp; Mobility 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Akkermans</dc:creator>
  <cp:lastModifiedBy>Marcel Braun</cp:lastModifiedBy>
  <cp:lastPrinted>2018-09-21T10:05:46Z</cp:lastPrinted>
  <dcterms:created xsi:type="dcterms:W3CDTF">2018-06-27T11:55:50Z</dcterms:created>
  <dcterms:modified xsi:type="dcterms:W3CDTF">2020-02-04T13:51:26Z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0x01010095DCDD1F9C8EB145BDDC0F99BF164DA2</vt:lpwstr>
  </property>
</Properties>
</file>