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_Consumption_2023" sheetId="1" r:id="rId4"/>
    <sheet state="visible" name="Province Table" sheetId="2" r:id="rId5"/>
    <sheet state="visible" name="Energy_Prices" sheetId="3" r:id="rId6"/>
    <sheet state="visible" name="Province_Info" sheetId="4" r:id="rId7"/>
  </sheets>
  <definedNames/>
  <calcPr/>
</workbook>
</file>

<file path=xl/sharedStrings.xml><?xml version="1.0" encoding="utf-8"?>
<sst xmlns="http://schemas.openxmlformats.org/spreadsheetml/2006/main" count="369" uniqueCount="70">
  <si>
    <t>Month</t>
  </si>
  <si>
    <t>Province</t>
  </si>
  <si>
    <t>Water (m³)</t>
  </si>
  <si>
    <t>Electricity (kWh)</t>
  </si>
  <si>
    <t>Gas (m³)</t>
  </si>
  <si>
    <t>Consumption</t>
  </si>
  <si>
    <t>Price Per Unit(water)</t>
  </si>
  <si>
    <t>Price Per Unit(Gas)</t>
  </si>
  <si>
    <t>Price Per Unit(ele)</t>
  </si>
  <si>
    <t>Total cost</t>
  </si>
  <si>
    <t>cost per cap</t>
  </si>
  <si>
    <t>Total Energy per Capita</t>
  </si>
  <si>
    <t>cost per area</t>
  </si>
  <si>
    <t>Energy per Area (km²):</t>
  </si>
  <si>
    <t>CO₂ Emissions (kg):</t>
  </si>
  <si>
    <t>Water Cost</t>
  </si>
  <si>
    <t>Gas Cost</t>
  </si>
  <si>
    <t>Electricity Cost</t>
  </si>
  <si>
    <t>1 Jan 2023</t>
  </si>
  <si>
    <t>North Holland</t>
  </si>
  <si>
    <t>South Holland</t>
  </si>
  <si>
    <t>Utrecht</t>
  </si>
  <si>
    <t>Groningen</t>
  </si>
  <si>
    <t>Friesland</t>
  </si>
  <si>
    <t>Drenthe</t>
  </si>
  <si>
    <t>Flevoland</t>
  </si>
  <si>
    <t>Overijssel</t>
  </si>
  <si>
    <t>Gelderland</t>
  </si>
  <si>
    <t>Zeeland</t>
  </si>
  <si>
    <t>North Brabant</t>
  </si>
  <si>
    <t>Limburg</t>
  </si>
  <si>
    <t>1 Feb 2023</t>
  </si>
  <si>
    <t>1 Mar 2023</t>
  </si>
  <si>
    <t>1 Apr 2023</t>
  </si>
  <si>
    <t>1 May 2023</t>
  </si>
  <si>
    <t>1 Jun 2023</t>
  </si>
  <si>
    <t>1 Jul 2023</t>
  </si>
  <si>
    <t>1 Aug 2023</t>
  </si>
  <si>
    <t>1 Sep 2023</t>
  </si>
  <si>
    <t>1 Oct 2023</t>
  </si>
  <si>
    <t>1 Nov 2023</t>
  </si>
  <si>
    <t>1 Dec 2023</t>
  </si>
  <si>
    <t>Water (m³/year)</t>
  </si>
  <si>
    <t>Electricity (kWh/year)</t>
  </si>
  <si>
    <t>Gas (m³/year)</t>
  </si>
  <si>
    <t>Year</t>
  </si>
  <si>
    <t>Energy Type</t>
  </si>
  <si>
    <t>Price Per Unit</t>
  </si>
  <si>
    <t>Water</t>
  </si>
  <si>
    <t>Gas</t>
  </si>
  <si>
    <t>Electricity</t>
  </si>
  <si>
    <t>Region Type</t>
  </si>
  <si>
    <t>Population</t>
  </si>
  <si>
    <t>Area (km²)</t>
  </si>
  <si>
    <t>Main City</t>
  </si>
  <si>
    <t>West</t>
  </si>
  <si>
    <t>Amsterdam</t>
  </si>
  <si>
    <t>The Hague</t>
  </si>
  <si>
    <t>Central</t>
  </si>
  <si>
    <t>North</t>
  </si>
  <si>
    <t>Leeuwarden</t>
  </si>
  <si>
    <t>Assen</t>
  </si>
  <si>
    <t>Lelystad</t>
  </si>
  <si>
    <t>East</t>
  </si>
  <si>
    <t>Zwolle</t>
  </si>
  <si>
    <t>Arnhem</t>
  </si>
  <si>
    <t>South</t>
  </si>
  <si>
    <t>Middelburg</t>
  </si>
  <si>
    <t>Eindhoven</t>
  </si>
  <si>
    <t>Maastricht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</si>
</sst>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[$£-809]#,##0.00"/>
    <numFmt numFmtId="166" formatCode="0.0000"/>
    <numFmt numFmtId="167" formatCode="0.0000000"/>
    <numFmt numFmtId="168" formatCode="&quot;€&quot;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2" xfId="0" applyAlignment="1" applyBorder="1" applyFont="1" applyNumberFormat="1">
      <alignment horizontal="center" readingOrder="0" vertical="top"/>
    </xf>
    <xf borderId="1" fillId="0" fontId="1" numFmtId="165" xfId="0" applyAlignment="1" applyBorder="1" applyFont="1" applyNumberFormat="1">
      <alignment horizontal="center" readingOrder="0" vertical="top"/>
    </xf>
    <xf borderId="0" fillId="0" fontId="2" numFmtId="165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6" xfId="0" applyFont="1" applyNumberFormat="1"/>
    <xf borderId="0" fillId="0" fontId="3" numFmtId="167" xfId="0" applyFont="1" applyNumberFormat="1"/>
    <xf borderId="0" fillId="0" fontId="3" numFmtId="2" xfId="0" applyFont="1" applyNumberFormat="1"/>
    <xf borderId="0" fillId="0" fontId="3" numFmtId="3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6.14"/>
    <col customWidth="1" min="3" max="3" width="20.57"/>
    <col customWidth="1" min="4" max="4" width="22.57"/>
    <col customWidth="1" min="5" max="5" width="18.29"/>
    <col customWidth="1" min="6" max="6" width="23.71"/>
    <col customWidth="1" min="7" max="7" width="30.43"/>
    <col customWidth="1" min="8" max="8" width="26.86"/>
    <col customWidth="1" min="9" max="9" width="27.29"/>
    <col customWidth="1" min="10" max="10" width="25.29"/>
    <col customWidth="1" min="11" max="11" width="15.57"/>
    <col customWidth="1" min="12" max="12" width="26.29"/>
    <col customWidth="1" min="13" max="13" width="21.43"/>
    <col customWidth="1" min="14" max="14" width="31.0"/>
    <col customWidth="1" min="15" max="15" width="18.29"/>
    <col customWidth="1" min="16" max="16" width="17.71"/>
    <col customWidth="1" min="17" max="17" width="14.71"/>
    <col customWidth="1" min="18" max="18" width="19.71"/>
    <col customWidth="1" min="19" max="19" width="17.71"/>
    <col customWidth="1" min="20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16</v>
      </c>
      <c r="R1" s="8" t="s">
        <v>17</v>
      </c>
    </row>
    <row r="2">
      <c r="A2" s="9" t="s">
        <v>18</v>
      </c>
      <c r="B2" s="9" t="s">
        <v>19</v>
      </c>
      <c r="C2" s="10">
        <f>VLOOKUP(B2, 'Province Table'!A:D, 2, FALSE) / 12 *
IF(OR(MONTH(DATEVALUE(A2))=1, MONTH(DATEVALUE(A2))=2, MONTH(DATEVALUE(A2))=12), 1.22,
 IF(OR(MONTH(DATEVALUE(A2))=5, MONTH(DATEVALUE(A2))=6, MONTH(DATEVALUE(A2))=7, MONTH(DATEVALUE(A2))=8), 0.82,
 1.02))
</f>
        <v>49986.145</v>
      </c>
      <c r="D2" s="11">
        <f>VLOOKUP(B2, 'Province Table'!A:D, 3, FALSE)/12 * IF(OR(MONTH(DATEVALUE(A2))=12, MONTH(DATEVALUE(A2))=1, MONTH(DATEVALUE(A2))=2), 1.2, IF(OR(MONTH(DATEVALUE(A2))=5, MONTH(DATEVALUE(A2))=6, MONTH(DATEVALUE(A2))=7, MONTH(DATEVALUE(A2))=8), 0.8, 1))
</f>
        <v>40000</v>
      </c>
      <c r="E2" s="11">
        <f>VLOOKUP(B2, 'Province Table'!A:D, 4, FALSE)/12 * IF(OR(MONTH(DATEVALUE(A2))=12, MONTH(DATEVALUE(A2))=1, MONTH(DATEVALUE(A2))=2), 1.2, IF(OR(MONTH(DATEVALUE(A2))=5, MONTH(DATEVALUE(A2))=6, MONTH(DATEVALUE(A2))=7, MONTH(DATEVALUE(A2))=8), 0.8, 1))
</f>
        <v>30000</v>
      </c>
      <c r="F2" s="11">
        <f t="shared" ref="F2:F145" si="1">C2+D2+E2</f>
        <v>119986.145</v>
      </c>
      <c r="G2" s="12">
        <v>1.0</v>
      </c>
      <c r="H2" s="13">
        <v>1.45</v>
      </c>
      <c r="I2" s="13">
        <v>0.23</v>
      </c>
      <c r="J2" s="12">
        <f t="shared" ref="J2:J145" si="2">(C2 * G2) + (D2 * I2) + (E2 * H2)</f>
        <v>102686.145</v>
      </c>
      <c r="K2" s="14">
        <f> J2 / VLOOKUP(B2, Province_Info!A:C, 3, FALSE)</f>
        <v>0.03540901552</v>
      </c>
      <c r="L2" s="13">
        <f>F2 / VLOOKUP(B2, Province_Info!A:C, 3, FALSE)</f>
        <v>0.04137453276</v>
      </c>
      <c r="M2" s="12">
        <f> J2 / VLOOKUP(B2, Province_Info!A:D, 4, FALSE)</f>
        <v>38.44483152</v>
      </c>
      <c r="N2" s="9">
        <f>F2/ VLOOKUP(B2, Province_Info!A:D, 4, FALSE)</f>
        <v>44.92180644</v>
      </c>
      <c r="O2" s="9">
        <f t="shared" ref="O2:O145" si="3"> (D2 * 0.23) + (E2 * 1.45)
</f>
        <v>52700</v>
      </c>
      <c r="P2" s="9">
        <f t="shared" ref="P2:P145" si="4">C2*G2</f>
        <v>49986.145</v>
      </c>
      <c r="Q2" s="9">
        <f t="shared" ref="Q2:Q145" si="5">E2*H2</f>
        <v>43500</v>
      </c>
      <c r="R2" s="9">
        <f t="shared" ref="R2:R145" si="6">D2*I2</f>
        <v>9200</v>
      </c>
    </row>
    <row r="3">
      <c r="A3" s="9" t="s">
        <v>18</v>
      </c>
      <c r="B3" s="9" t="s">
        <v>20</v>
      </c>
      <c r="C3" s="10">
        <f>VLOOKUP(B3, 'Province Table'!A:D, 2, FALSE) / 12 *
IF(OR(MONTH(DATEVALUE(A3))=1, MONTH(DATEVALUE(A3))=2, MONTH(DATEVALUE(A3))=12), 1.22,
 IF(OR(MONTH(DATEVALUE(A3))=5, MONTH(DATEVALUE(A3))=6, MONTH(DATEVALUE(A3))=7, MONTH(DATEVALUE(A3))=8), 0.82,
 1.02))
</f>
        <v>52866.66667</v>
      </c>
      <c r="D3" s="11">
        <f>VLOOKUP(B3, 'Province Table'!A:D, 3, FALSE)/12 * IF(OR(MONTH(DATEVALUE(A3))=12, MONTH(DATEVALUE(A3))=1, MONTH(DATEVALUE(A3))=2), 1.2, IF(OR(MONTH(DATEVALUE(A3))=5, MONTH(DATEVALUE(A3))=6, MONTH(DATEVALUE(A3))=7, MONTH(DATEVALUE(A3))=8), 0.8, 1))
</f>
        <v>42000</v>
      </c>
      <c r="E3" s="11">
        <f>VLOOKUP(B3, 'Province Table'!A:D, 4, FALSE)/12 * IF(OR(MONTH(DATEVALUE(A3))=12, MONTH(DATEVALUE(A3))=1, MONTH(DATEVALUE(A3))=2), 1.2, IF(OR(MONTH(DATEVALUE(A3))=5, MONTH(DATEVALUE(A3))=6, MONTH(DATEVALUE(A3))=7, MONTH(DATEVALUE(A3))=8), 0.8, 1))
</f>
        <v>31000</v>
      </c>
      <c r="F3" s="11">
        <f t="shared" si="1"/>
        <v>125866.6667</v>
      </c>
      <c r="G3" s="12">
        <v>1.0</v>
      </c>
      <c r="H3" s="13">
        <v>1.45</v>
      </c>
      <c r="I3" s="13">
        <v>0.23</v>
      </c>
      <c r="J3" s="12">
        <f t="shared" si="2"/>
        <v>107476.6667</v>
      </c>
      <c r="K3" s="15">
        <f> J3 / VLOOKUP(B3, Province_Info!A:C, 3, FALSE)</f>
        <v>0.02904774775</v>
      </c>
      <c r="L3" s="13">
        <f>F3 / VLOOKUP(B3, Province_Info!A:C, 3, FALSE)</f>
        <v>0.03401801802</v>
      </c>
      <c r="M3" s="12">
        <f> J3 / VLOOKUP(B3, Province_Info!A:D, 4, FALSE)</f>
        <v>31.58291703</v>
      </c>
      <c r="N3" s="9">
        <f>F3/ VLOOKUP(B3, Province_Info!A:D, 4, FALSE)</f>
        <v>36.98697228</v>
      </c>
      <c r="O3" s="9">
        <f t="shared" si="3"/>
        <v>54610</v>
      </c>
      <c r="P3" s="9">
        <f t="shared" si="4"/>
        <v>52866.66667</v>
      </c>
      <c r="Q3" s="9">
        <f t="shared" si="5"/>
        <v>44950</v>
      </c>
      <c r="R3" s="9">
        <f t="shared" si="6"/>
        <v>9660</v>
      </c>
    </row>
    <row r="4">
      <c r="A4" s="9" t="s">
        <v>18</v>
      </c>
      <c r="B4" s="9" t="s">
        <v>21</v>
      </c>
      <c r="C4" s="10">
        <f>VLOOKUP(B4, 'Province Table'!A:D, 2, FALSE) / 12 *
IF(OR(MONTH(DATEVALUE(A4))=1, MONTH(DATEVALUE(A4))=2, MONTH(DATEVALUE(A4))=12), 1.22,
 IF(OR(MONTH(DATEVALUE(A4))=5, MONTH(DATEVALUE(A4))=6, MONTH(DATEVALUE(A4))=7, MONTH(DATEVALUE(A4))=8), 0.82,
 1.02))
</f>
        <v>51850</v>
      </c>
      <c r="D4" s="11">
        <f>VLOOKUP(B4, 'Province Table'!A:D, 3, FALSE)/12 * IF(OR(MONTH(DATEVALUE(A4))=12, MONTH(DATEVALUE(A4))=1, MONTH(DATEVALUE(A4))=2), 1.2, IF(OR(MONTH(DATEVALUE(A4))=5, MONTH(DATEVALUE(A4))=6, MONTH(DATEVALUE(A4))=7, MONTH(DATEVALUE(A4))=8), 0.8, 1))
</f>
        <v>41000</v>
      </c>
      <c r="E4" s="11">
        <f>VLOOKUP(B4, 'Province Table'!A:D, 4, FALSE)/12 * IF(OR(MONTH(DATEVALUE(A4))=12, MONTH(DATEVALUE(A4))=1, MONTH(DATEVALUE(A4))=2), 1.2, IF(OR(MONTH(DATEVALUE(A4))=5, MONTH(DATEVALUE(A4))=6, MONTH(DATEVALUE(A4))=7, MONTH(DATEVALUE(A4))=8), 0.8, 1))
</f>
        <v>30500</v>
      </c>
      <c r="F4" s="11">
        <f t="shared" si="1"/>
        <v>123350</v>
      </c>
      <c r="G4" s="12">
        <v>1.0</v>
      </c>
      <c r="H4" s="13">
        <v>1.45</v>
      </c>
      <c r="I4" s="13">
        <v>0.23</v>
      </c>
      <c r="J4" s="12">
        <f t="shared" si="2"/>
        <v>105505</v>
      </c>
      <c r="K4" s="9">
        <f> J4 / VLOOKUP(B4, Province_Info!A:C, 3, FALSE)</f>
        <v>0.08115769231</v>
      </c>
      <c r="L4" s="13">
        <f>F4 / VLOOKUP(B4, Province_Info!A:C, 3, FALSE)</f>
        <v>0.09488461538</v>
      </c>
      <c r="M4" s="12">
        <f> J4 / VLOOKUP(B4, Province_Info!A:D, 4, FALSE)</f>
        <v>72.81228433</v>
      </c>
      <c r="N4" s="9">
        <f>F4/ VLOOKUP(B4, Province_Info!A:D, 4, FALSE)</f>
        <v>85.12767426</v>
      </c>
      <c r="O4" s="9">
        <f t="shared" si="3"/>
        <v>53655</v>
      </c>
      <c r="P4" s="9">
        <f t="shared" si="4"/>
        <v>51850</v>
      </c>
      <c r="Q4" s="9">
        <f t="shared" si="5"/>
        <v>44225</v>
      </c>
      <c r="R4" s="9">
        <f t="shared" si="6"/>
        <v>9430</v>
      </c>
    </row>
    <row r="5">
      <c r="A5" s="9" t="s">
        <v>18</v>
      </c>
      <c r="B5" s="9" t="s">
        <v>22</v>
      </c>
      <c r="C5" s="10">
        <f>VLOOKUP(B5, 'Province Table'!A:D, 2, FALSE) / 12 *
IF(OR(MONTH(DATEVALUE(A5))=1, MONTH(DATEVALUE(A5))=2, MONTH(DATEVALUE(A5))=12), 1.22,
 IF(OR(MONTH(DATEVALUE(A5))=5, MONTH(DATEVALUE(A5))=6, MONTH(DATEVALUE(A5))=7, MONTH(DATEVALUE(A5))=8), 0.82,
 1.02))
</f>
        <v>50325</v>
      </c>
      <c r="D5" s="11">
        <f>VLOOKUP(B5, 'Province Table'!A:D, 3, FALSE)/12 * IF(OR(MONTH(DATEVALUE(A5))=12, MONTH(DATEVALUE(A5))=1, MONTH(DATEVALUE(A5))=2), 1.2, IF(OR(MONTH(DATEVALUE(A5))=5, MONTH(DATEVALUE(A5))=6, MONTH(DATEVALUE(A5))=7, MONTH(DATEVALUE(A5))=8), 0.8, 1))
</f>
        <v>39500</v>
      </c>
      <c r="E5" s="11">
        <f>VLOOKUP(B5, 'Province Table'!A:D, 4, FALSE)/12 * IF(OR(MONTH(DATEVALUE(A5))=12, MONTH(DATEVALUE(A5))=1, MONTH(DATEVALUE(A5))=2), 1.2, IF(OR(MONTH(DATEVALUE(A5))=5, MONTH(DATEVALUE(A5))=6, MONTH(DATEVALUE(A5))=7, MONTH(DATEVALUE(A5))=8), 0.8, 1))
</f>
        <v>29500</v>
      </c>
      <c r="F5" s="11">
        <f t="shared" si="1"/>
        <v>119325</v>
      </c>
      <c r="G5" s="12">
        <v>1.0</v>
      </c>
      <c r="H5" s="13">
        <v>1.45</v>
      </c>
      <c r="I5" s="13">
        <v>0.23</v>
      </c>
      <c r="J5" s="12">
        <f t="shared" si="2"/>
        <v>102185</v>
      </c>
      <c r="K5" s="9">
        <f> J5 / VLOOKUP(B5, Province_Info!A:C, 3, FALSE)</f>
        <v>0.1703083333</v>
      </c>
      <c r="L5" s="13">
        <f>F5 / VLOOKUP(B5, Province_Info!A:C, 3, FALSE)</f>
        <v>0.198875</v>
      </c>
      <c r="M5" s="12">
        <f> J5 / VLOOKUP(B5, Province_Info!A:D, 4, FALSE)</f>
        <v>34.52195946</v>
      </c>
      <c r="N5" s="9">
        <f>F5/ VLOOKUP(B5, Province_Info!A:D, 4, FALSE)</f>
        <v>40.3125</v>
      </c>
      <c r="O5" s="9">
        <f t="shared" si="3"/>
        <v>51860</v>
      </c>
      <c r="P5" s="9">
        <f t="shared" si="4"/>
        <v>50325</v>
      </c>
      <c r="Q5" s="9">
        <f t="shared" si="5"/>
        <v>42775</v>
      </c>
      <c r="R5" s="9">
        <f t="shared" si="6"/>
        <v>9085</v>
      </c>
    </row>
    <row r="6">
      <c r="A6" s="9" t="s">
        <v>18</v>
      </c>
      <c r="B6" s="9" t="s">
        <v>23</v>
      </c>
      <c r="C6" s="10">
        <f>VLOOKUP(B6, 'Province Table'!A:D, 2, FALSE) / 12 *
IF(OR(MONTH(DATEVALUE(A6))=1, MONTH(DATEVALUE(A6))=2, MONTH(DATEVALUE(A6))=12), 1.22,
 IF(OR(MONTH(DATEVALUE(A6))=5, MONTH(DATEVALUE(A6))=6, MONTH(DATEVALUE(A6))=7, MONTH(DATEVALUE(A6))=8), 0.82,
 1.02))
</f>
        <v>51850</v>
      </c>
      <c r="D6" s="11">
        <f>VLOOKUP(B6, 'Province Table'!A:D, 3, FALSE)/12 * IF(OR(MONTH(DATEVALUE(A6))=12, MONTH(DATEVALUE(A6))=1, MONTH(DATEVALUE(A6))=2), 1.2, IF(OR(MONTH(DATEVALUE(A6))=5, MONTH(DATEVALUE(A6))=6, MONTH(DATEVALUE(A6))=7, MONTH(DATEVALUE(A6))=8), 0.8, 1))
</f>
        <v>40500</v>
      </c>
      <c r="E6" s="11">
        <f>VLOOKUP(B6, 'Province Table'!A:D, 4, FALSE)/12 * IF(OR(MONTH(DATEVALUE(A6))=12, MONTH(DATEVALUE(A6))=1, MONTH(DATEVALUE(A6))=2), 1.2, IF(OR(MONTH(DATEVALUE(A6))=5, MONTH(DATEVALUE(A6))=6, MONTH(DATEVALUE(A6))=7, MONTH(DATEVALUE(A6))=8), 0.8, 1))
</f>
        <v>30000</v>
      </c>
      <c r="F6" s="11">
        <f t="shared" si="1"/>
        <v>122350</v>
      </c>
      <c r="G6" s="12">
        <v>1.0</v>
      </c>
      <c r="H6" s="13">
        <v>1.45</v>
      </c>
      <c r="I6" s="13">
        <v>0.23</v>
      </c>
      <c r="J6" s="12">
        <f t="shared" si="2"/>
        <v>104665</v>
      </c>
      <c r="K6" s="9">
        <f> J6 / VLOOKUP(B6, Province_Info!A:C, 3, FALSE)</f>
        <v>0.1744416667</v>
      </c>
      <c r="L6" s="13">
        <f>F6 / VLOOKUP(B6, Province_Info!A:C, 3, FALSE)</f>
        <v>0.2039166667</v>
      </c>
      <c r="M6" s="12">
        <f> J6 / VLOOKUP(B6, Province_Info!A:D, 4, FALSE)</f>
        <v>31.25261272</v>
      </c>
      <c r="N6" s="9">
        <f>F6/ VLOOKUP(B6, Province_Info!A:D, 4, FALSE)</f>
        <v>36.53329352</v>
      </c>
      <c r="O6" s="9">
        <f t="shared" si="3"/>
        <v>52815</v>
      </c>
      <c r="P6" s="9">
        <f t="shared" si="4"/>
        <v>51850</v>
      </c>
      <c r="Q6" s="9">
        <f t="shared" si="5"/>
        <v>43500</v>
      </c>
      <c r="R6" s="9">
        <f t="shared" si="6"/>
        <v>9315</v>
      </c>
    </row>
    <row r="7">
      <c r="A7" s="9" t="s">
        <v>18</v>
      </c>
      <c r="B7" s="9" t="s">
        <v>24</v>
      </c>
      <c r="C7" s="10">
        <f>VLOOKUP(B7, 'Province Table'!A:D, 2, FALSE) / 12 *
IF(OR(MONTH(DATEVALUE(A7))=1, MONTH(DATEVALUE(A7))=2, MONTH(DATEVALUE(A7))=12), 1.22,
 IF(OR(MONTH(DATEVALUE(A7))=5, MONTH(DATEVALUE(A7))=6, MONTH(DATEVALUE(A7))=7, MONTH(DATEVALUE(A7))=8), 0.82,
 1.02))
</f>
        <v>51341.66667</v>
      </c>
      <c r="D7" s="11">
        <f>VLOOKUP(B7, 'Province Table'!A:D, 3, FALSE)/12 * IF(OR(MONTH(DATEVALUE(A7))=12, MONTH(DATEVALUE(A7))=1, MONTH(DATEVALUE(A7))=2), 1.2, IF(OR(MONTH(DATEVALUE(A7))=5, MONTH(DATEVALUE(A7))=6, MONTH(DATEVALUE(A7))=7, MONTH(DATEVALUE(A7))=8), 0.8, 1))
</f>
        <v>40000</v>
      </c>
      <c r="E7" s="11">
        <f>VLOOKUP(B7, 'Province Table'!A:D, 4, FALSE)/12 * IF(OR(MONTH(DATEVALUE(A7))=12, MONTH(DATEVALUE(A7))=1, MONTH(DATEVALUE(A7))=2), 1.2, IF(OR(MONTH(DATEVALUE(A7))=5, MONTH(DATEVALUE(A7))=6, MONTH(DATEVALUE(A7))=7, MONTH(DATEVALUE(A7))=8), 0.8, 1))
</f>
        <v>29500</v>
      </c>
      <c r="F7" s="11">
        <f t="shared" si="1"/>
        <v>120841.6667</v>
      </c>
      <c r="G7" s="12">
        <v>1.0</v>
      </c>
      <c r="H7" s="13">
        <v>1.45</v>
      </c>
      <c r="I7" s="13">
        <v>0.23</v>
      </c>
      <c r="J7" s="12">
        <f t="shared" si="2"/>
        <v>103316.6667</v>
      </c>
      <c r="K7" s="9">
        <f> J7 / VLOOKUP(B7, Province_Info!A:C, 3, FALSE)</f>
        <v>0.2066333333</v>
      </c>
      <c r="L7" s="13">
        <f>F7 / VLOOKUP(B7, Province_Info!A:C, 3, FALSE)</f>
        <v>0.2416833333</v>
      </c>
      <c r="M7" s="12">
        <f> J7 / VLOOKUP(B7, Province_Info!A:D, 4, FALSE)</f>
        <v>38.55099502</v>
      </c>
      <c r="N7" s="9">
        <f>F7/ VLOOKUP(B7, Province_Info!A:D, 4, FALSE)</f>
        <v>45.09017413</v>
      </c>
      <c r="O7" s="9">
        <f t="shared" si="3"/>
        <v>51975</v>
      </c>
      <c r="P7" s="9">
        <f t="shared" si="4"/>
        <v>51341.66667</v>
      </c>
      <c r="Q7" s="9">
        <f t="shared" si="5"/>
        <v>42775</v>
      </c>
      <c r="R7" s="9">
        <f t="shared" si="6"/>
        <v>9200</v>
      </c>
    </row>
    <row r="8">
      <c r="A8" s="9" t="s">
        <v>18</v>
      </c>
      <c r="B8" s="9" t="s">
        <v>25</v>
      </c>
      <c r="C8" s="10">
        <f>VLOOKUP(B8, 'Province Table'!A:D, 2, FALSE) / 12 *
IF(OR(MONTH(DATEVALUE(A8))=1, MONTH(DATEVALUE(A8))=2, MONTH(DATEVALUE(A8))=12), 1.22,
 IF(OR(MONTH(DATEVALUE(A8))=5, MONTH(DATEVALUE(A8))=6, MONTH(DATEVALUE(A8))=7, MONTH(DATEVALUE(A8))=8), 0.82,
 1.02))
</f>
        <v>50325</v>
      </c>
      <c r="D8" s="11">
        <f>VLOOKUP(B8, 'Province Table'!A:D, 3, FALSE)/12 * IF(OR(MONTH(DATEVALUE(A8))=12, MONTH(DATEVALUE(A8))=1, MONTH(DATEVALUE(A8))=2), 1.2, IF(OR(MONTH(DATEVALUE(A8))=5, MONTH(DATEVALUE(A8))=6, MONTH(DATEVALUE(A8))=7, MONTH(DATEVALUE(A8))=8), 0.8, 1))
</f>
        <v>39500</v>
      </c>
      <c r="E8" s="11">
        <f>VLOOKUP(B8, 'Province Table'!A:D, 4, FALSE)/12 * IF(OR(MONTH(DATEVALUE(A8))=12, MONTH(DATEVALUE(A8))=1, MONTH(DATEVALUE(A8))=2), 1.2, IF(OR(MONTH(DATEVALUE(A8))=5, MONTH(DATEVALUE(A8))=6, MONTH(DATEVALUE(A8))=7, MONTH(DATEVALUE(A8))=8), 0.8, 1))
</f>
        <v>29000</v>
      </c>
      <c r="F8" s="11">
        <f t="shared" si="1"/>
        <v>118825</v>
      </c>
      <c r="G8" s="12">
        <v>1.0</v>
      </c>
      <c r="H8" s="13">
        <v>1.45</v>
      </c>
      <c r="I8" s="13">
        <v>0.23</v>
      </c>
      <c r="J8" s="12">
        <f t="shared" si="2"/>
        <v>101460</v>
      </c>
      <c r="K8" s="9">
        <f> J8 / VLOOKUP(B8, Province_Info!A:C, 3, FALSE)</f>
        <v>0.25365</v>
      </c>
      <c r="L8" s="13">
        <f>F8 / VLOOKUP(B8, Province_Info!A:C, 3, FALSE)</f>
        <v>0.2970625</v>
      </c>
      <c r="M8" s="12">
        <f> J8 / VLOOKUP(B8, Province_Info!A:D, 4, FALSE)</f>
        <v>42.06467662</v>
      </c>
      <c r="N8" s="9">
        <f>F8/ VLOOKUP(B8, Province_Info!A:D, 4, FALSE)</f>
        <v>49.26409619</v>
      </c>
      <c r="O8" s="9">
        <f t="shared" si="3"/>
        <v>51135</v>
      </c>
      <c r="P8" s="9">
        <f t="shared" si="4"/>
        <v>50325</v>
      </c>
      <c r="Q8" s="9">
        <f t="shared" si="5"/>
        <v>42050</v>
      </c>
      <c r="R8" s="9">
        <f t="shared" si="6"/>
        <v>9085</v>
      </c>
    </row>
    <row r="9">
      <c r="A9" s="9" t="s">
        <v>18</v>
      </c>
      <c r="B9" s="9" t="s">
        <v>26</v>
      </c>
      <c r="C9" s="10">
        <f>VLOOKUP(B9, 'Province Table'!A:D, 2, FALSE) / 12 *
IF(OR(MONTH(DATEVALUE(A9))=1, MONTH(DATEVALUE(A9))=2, MONTH(DATEVALUE(A9))=12), 1.22,
 IF(OR(MONTH(DATEVALUE(A9))=5, MONTH(DATEVALUE(A9))=6, MONTH(DATEVALUE(A9))=7, MONTH(DATEVALUE(A9))=8), 0.82,
 1.02))
</f>
        <v>52866.66667</v>
      </c>
      <c r="D9" s="11">
        <f>VLOOKUP(B9, 'Province Table'!A:D, 3, FALSE)/12 * IF(OR(MONTH(DATEVALUE(A9))=12, MONTH(DATEVALUE(A9))=1, MONTH(DATEVALUE(A9))=2), 1.2, IF(OR(MONTH(DATEVALUE(A9))=5, MONTH(DATEVALUE(A9))=6, MONTH(DATEVALUE(A9))=7, MONTH(DATEVALUE(A9))=8), 0.8, 1))
</f>
        <v>41500</v>
      </c>
      <c r="E9" s="11">
        <f>VLOOKUP(B9, 'Province Table'!A:D, 4, FALSE)/12 * IF(OR(MONTH(DATEVALUE(A9))=12, MONTH(DATEVALUE(A9))=1, MONTH(DATEVALUE(A9))=2), 1.2, IF(OR(MONTH(DATEVALUE(A9))=5, MONTH(DATEVALUE(A9))=6, MONTH(DATEVALUE(A9))=7, MONTH(DATEVALUE(A9))=8), 0.8, 1))
</f>
        <v>31000</v>
      </c>
      <c r="F9" s="11">
        <f t="shared" si="1"/>
        <v>125366.6667</v>
      </c>
      <c r="G9" s="12">
        <v>1.0</v>
      </c>
      <c r="H9" s="13">
        <v>1.45</v>
      </c>
      <c r="I9" s="13">
        <v>0.23</v>
      </c>
      <c r="J9" s="12">
        <f t="shared" si="2"/>
        <v>107361.6667</v>
      </c>
      <c r="K9" s="9">
        <f> J9 / VLOOKUP(B9, Province_Info!A:C, 3, FALSE)</f>
        <v>0.09760151515</v>
      </c>
      <c r="L9" s="13">
        <f>F9 / VLOOKUP(B9, Province_Info!A:C, 3, FALSE)</f>
        <v>0.113969697</v>
      </c>
      <c r="M9" s="12">
        <f> J9 / VLOOKUP(B9, Province_Info!A:D, 4, FALSE)</f>
        <v>32.26011619</v>
      </c>
      <c r="N9" s="9">
        <f>F9/ VLOOKUP(B9, Province_Info!A:D, 4, FALSE)</f>
        <v>37.67027244</v>
      </c>
      <c r="O9" s="9">
        <f t="shared" si="3"/>
        <v>54495</v>
      </c>
      <c r="P9" s="9">
        <f t="shared" si="4"/>
        <v>52866.66667</v>
      </c>
      <c r="Q9" s="9">
        <f t="shared" si="5"/>
        <v>44950</v>
      </c>
      <c r="R9" s="9">
        <f t="shared" si="6"/>
        <v>9545</v>
      </c>
    </row>
    <row r="10">
      <c r="A10" s="9" t="s">
        <v>18</v>
      </c>
      <c r="B10" s="9" t="s">
        <v>27</v>
      </c>
      <c r="C10" s="10">
        <f>VLOOKUP(B10, 'Province Table'!A:D, 2, FALSE) / 12 *
IF(OR(MONTH(DATEVALUE(A10))=1, MONTH(DATEVALUE(A10))=2, MONTH(DATEVALUE(A10))=12), 1.22,
 IF(OR(MONTH(DATEVALUE(A10))=5, MONTH(DATEVALUE(A10))=6, MONTH(DATEVALUE(A10))=7, MONTH(DATEVALUE(A10))=8), 0.82,
 1.02))
</f>
        <v>51341.66667</v>
      </c>
      <c r="D10" s="11">
        <f>VLOOKUP(B10, 'Province Table'!A:D, 3, FALSE)/12 * IF(OR(MONTH(DATEVALUE(A10))=12, MONTH(DATEVALUE(A10))=1, MONTH(DATEVALUE(A10))=2), 1.2, IF(OR(MONTH(DATEVALUE(A10))=5, MONTH(DATEVALUE(A10))=6, MONTH(DATEVALUE(A10))=7, MONTH(DATEVALUE(A10))=8), 0.8, 1))
</f>
        <v>40000</v>
      </c>
      <c r="E10" s="11">
        <f>VLOOKUP(B10, 'Province Table'!A:D, 4, FALSE)/12 * IF(OR(MONTH(DATEVALUE(A10))=12, MONTH(DATEVALUE(A10))=1, MONTH(DATEVALUE(A10))=2), 1.2, IF(OR(MONTH(DATEVALUE(A10))=5, MONTH(DATEVALUE(A10))=6, MONTH(DATEVALUE(A10))=7, MONTH(DATEVALUE(A10))=8), 0.8, 1))
</f>
        <v>30000</v>
      </c>
      <c r="F10" s="11">
        <f t="shared" si="1"/>
        <v>121341.6667</v>
      </c>
      <c r="G10" s="12">
        <v>1.0</v>
      </c>
      <c r="H10" s="13">
        <v>1.45</v>
      </c>
      <c r="I10" s="13">
        <v>0.23</v>
      </c>
      <c r="J10" s="12">
        <f t="shared" si="2"/>
        <v>104041.6667</v>
      </c>
      <c r="K10" s="9">
        <f> J10 / VLOOKUP(B10, Province_Info!A:C, 3, FALSE)</f>
        <v>0.05202083333</v>
      </c>
      <c r="L10" s="13">
        <f>F10 / VLOOKUP(B10, Province_Info!A:C, 3, FALSE)</f>
        <v>0.06067083333</v>
      </c>
      <c r="M10" s="12">
        <f> J10 / VLOOKUP(B10, Province_Info!A:D, 4, FALSE)</f>
        <v>20.25339044</v>
      </c>
      <c r="N10" s="9">
        <f>F10/ VLOOKUP(B10, Province_Info!A:D, 4, FALSE)</f>
        <v>23.62111479</v>
      </c>
      <c r="O10" s="9">
        <f t="shared" si="3"/>
        <v>52700</v>
      </c>
      <c r="P10" s="9">
        <f t="shared" si="4"/>
        <v>51341.66667</v>
      </c>
      <c r="Q10" s="9">
        <f t="shared" si="5"/>
        <v>43500</v>
      </c>
      <c r="R10" s="9">
        <f t="shared" si="6"/>
        <v>9200</v>
      </c>
    </row>
    <row r="11">
      <c r="A11" s="9" t="s">
        <v>18</v>
      </c>
      <c r="B11" s="9" t="s">
        <v>28</v>
      </c>
      <c r="C11" s="10">
        <f>VLOOKUP(B11, 'Province Table'!A:D, 2, FALSE) / 12 *
IF(OR(MONTH(DATEVALUE(A11))=1, MONTH(DATEVALUE(A11))=2, MONTH(DATEVALUE(A11))=12), 1.22,
 IF(OR(MONTH(DATEVALUE(A11))=5, MONTH(DATEVALUE(A11))=6, MONTH(DATEVALUE(A11))=7, MONTH(DATEVALUE(A11))=8), 0.82,
 1.02))
</f>
        <v>49816.66667</v>
      </c>
      <c r="D11" s="11">
        <f>VLOOKUP(B11, 'Province Table'!A:D, 3, FALSE)/12 * IF(OR(MONTH(DATEVALUE(A11))=12, MONTH(DATEVALUE(A11))=1, MONTH(DATEVALUE(A11))=2), 1.2, IF(OR(MONTH(DATEVALUE(A11))=5, MONTH(DATEVALUE(A11))=6, MONTH(DATEVALUE(A11))=7, MONTH(DATEVALUE(A11))=8), 0.8, 1))
</f>
        <v>39000</v>
      </c>
      <c r="E11" s="11">
        <f>VLOOKUP(B11, 'Province Table'!A:D, 4, FALSE)/12 * IF(OR(MONTH(DATEVALUE(A11))=12, MONTH(DATEVALUE(A11))=1, MONTH(DATEVALUE(A11))=2), 1.2, IF(OR(MONTH(DATEVALUE(A11))=5, MONTH(DATEVALUE(A11))=6, MONTH(DATEVALUE(A11))=7, MONTH(DATEVALUE(A11))=8), 0.8, 1))
</f>
        <v>28500</v>
      </c>
      <c r="F11" s="11">
        <f t="shared" si="1"/>
        <v>117316.6667</v>
      </c>
      <c r="G11" s="12">
        <v>1.0</v>
      </c>
      <c r="H11" s="13">
        <v>1.45</v>
      </c>
      <c r="I11" s="13">
        <v>0.23</v>
      </c>
      <c r="J11" s="12">
        <f t="shared" si="2"/>
        <v>100111.6667</v>
      </c>
      <c r="K11" s="9">
        <f> J11 / VLOOKUP(B11, Province_Info!A:C, 3, FALSE)</f>
        <v>0.2502791667</v>
      </c>
      <c r="L11" s="13">
        <f>F11 / VLOOKUP(B11, Province_Info!A:C, 3, FALSE)</f>
        <v>0.2932916667</v>
      </c>
      <c r="M11" s="12">
        <f> J11 / VLOOKUP(B11, Province_Info!A:D, 4, FALSE)</f>
        <v>34.13285601</v>
      </c>
      <c r="N11" s="9">
        <f>F11/ VLOOKUP(B11, Province_Info!A:D, 4, FALSE)</f>
        <v>39.99886351</v>
      </c>
      <c r="O11" s="9">
        <f t="shared" si="3"/>
        <v>50295</v>
      </c>
      <c r="P11" s="9">
        <f t="shared" si="4"/>
        <v>49816.66667</v>
      </c>
      <c r="Q11" s="9">
        <f t="shared" si="5"/>
        <v>41325</v>
      </c>
      <c r="R11" s="9">
        <f t="shared" si="6"/>
        <v>8970</v>
      </c>
    </row>
    <row r="12">
      <c r="A12" s="9" t="s">
        <v>18</v>
      </c>
      <c r="B12" s="9" t="s">
        <v>29</v>
      </c>
      <c r="C12" s="10">
        <f>VLOOKUP(B12, 'Province Table'!A:D, 2, FALSE) / 12 *
IF(OR(MONTH(DATEVALUE(A12))=1, MONTH(DATEVALUE(A12))=2, MONTH(DATEVALUE(A12))=12), 1.22,
 IF(OR(MONTH(DATEVALUE(A12))=5, MONTH(DATEVALUE(A12))=6, MONTH(DATEVALUE(A12))=7, MONTH(DATEVALUE(A12))=8), 0.82,
 1.02))
</f>
        <v>52358.33333</v>
      </c>
      <c r="D12" s="11">
        <f>VLOOKUP(B12, 'Province Table'!A:D, 3, FALSE)/12 * IF(OR(MONTH(DATEVALUE(A12))=12, MONTH(DATEVALUE(A12))=1, MONTH(DATEVALUE(A12))=2), 1.2, IF(OR(MONTH(DATEVALUE(A12))=5, MONTH(DATEVALUE(A12))=6, MONTH(DATEVALUE(A12))=7, MONTH(DATEVALUE(A12))=8), 0.8, 1))
</f>
        <v>41000</v>
      </c>
      <c r="E12" s="11">
        <f>VLOOKUP(B12, 'Province Table'!A:D, 4, FALSE)/12 * IF(OR(MONTH(DATEVALUE(A12))=12, MONTH(DATEVALUE(A12))=1, MONTH(DATEVALUE(A12))=2), 1.2, IF(OR(MONTH(DATEVALUE(A12))=5, MONTH(DATEVALUE(A12))=6, MONTH(DATEVALUE(A12))=7, MONTH(DATEVALUE(A12))=8), 0.8, 1))
</f>
        <v>30500</v>
      </c>
      <c r="F12" s="11">
        <f t="shared" si="1"/>
        <v>123858.3333</v>
      </c>
      <c r="G12" s="12">
        <v>1.0</v>
      </c>
      <c r="H12" s="13">
        <v>1.45</v>
      </c>
      <c r="I12" s="13">
        <v>0.23</v>
      </c>
      <c r="J12" s="12">
        <f t="shared" si="2"/>
        <v>106013.3333</v>
      </c>
      <c r="K12" s="9">
        <f> J12 / VLOOKUP(B12, Province_Info!A:C, 3, FALSE)</f>
        <v>0.04077435897</v>
      </c>
      <c r="L12" s="13">
        <f>F12 / VLOOKUP(B12, Province_Info!A:C, 3, FALSE)</f>
        <v>0.04763782051</v>
      </c>
      <c r="M12" s="12">
        <f> J12 / VLOOKUP(B12, Province_Info!A:D, 4, FALSE)</f>
        <v>20.86055359</v>
      </c>
      <c r="N12" s="9">
        <f>F12/ VLOOKUP(B12, Province_Info!A:D, 4, FALSE)</f>
        <v>24.37196642</v>
      </c>
      <c r="O12" s="9">
        <f t="shared" si="3"/>
        <v>53655</v>
      </c>
      <c r="P12" s="9">
        <f t="shared" si="4"/>
        <v>52358.33333</v>
      </c>
      <c r="Q12" s="9">
        <f t="shared" si="5"/>
        <v>44225</v>
      </c>
      <c r="R12" s="9">
        <f t="shared" si="6"/>
        <v>9430</v>
      </c>
    </row>
    <row r="13">
      <c r="A13" s="9" t="s">
        <v>18</v>
      </c>
      <c r="B13" s="9" t="s">
        <v>30</v>
      </c>
      <c r="C13" s="10">
        <f>VLOOKUP(B13, 'Province Table'!A:D, 2, FALSE) / 12 *
IF(OR(MONTH(DATEVALUE(A13))=1, MONTH(DATEVALUE(A13))=2, MONTH(DATEVALUE(A13))=12), 1.22,
 IF(OR(MONTH(DATEVALUE(A13))=5, MONTH(DATEVALUE(A13))=6, MONTH(DATEVALUE(A13))=7, MONTH(DATEVALUE(A13))=8), 0.82,
 1.02))
</f>
        <v>50833.33333</v>
      </c>
      <c r="D13" s="11">
        <f>VLOOKUP(B13, 'Province Table'!A:D, 3, FALSE)/12 * IF(OR(MONTH(DATEVALUE(A13))=12, MONTH(DATEVALUE(A13))=1, MONTH(DATEVALUE(A13))=2), 1.2, IF(OR(MONTH(DATEVALUE(A13))=5, MONTH(DATEVALUE(A13))=6, MONTH(DATEVALUE(A13))=7, MONTH(DATEVALUE(A13))=8), 0.8, 1))
</f>
        <v>40000</v>
      </c>
      <c r="E13" s="11">
        <f>VLOOKUP(B13, 'Province Table'!A:D, 4, FALSE)/12 * IF(OR(MONTH(DATEVALUE(A13))=12, MONTH(DATEVALUE(A13))=1, MONTH(DATEVALUE(A13))=2), 1.2, IF(OR(MONTH(DATEVALUE(A13))=5, MONTH(DATEVALUE(A13))=6, MONTH(DATEVALUE(A13))=7, MONTH(DATEVALUE(A13))=8), 0.8, 1))
</f>
        <v>30000</v>
      </c>
      <c r="F13" s="11">
        <f t="shared" si="1"/>
        <v>120833.3333</v>
      </c>
      <c r="G13" s="12">
        <v>1.0</v>
      </c>
      <c r="H13" s="13">
        <v>1.45</v>
      </c>
      <c r="I13" s="13">
        <v>0.23</v>
      </c>
      <c r="J13" s="12">
        <f t="shared" si="2"/>
        <v>103533.3333</v>
      </c>
      <c r="K13" s="9">
        <f> J13 / VLOOKUP(B13, Province_Info!A:C, 3, FALSE)</f>
        <v>0.09412121212</v>
      </c>
      <c r="L13" s="13">
        <f>F13 / VLOOKUP(B13, Province_Info!A:C, 3, FALSE)</f>
        <v>0.1098484848</v>
      </c>
      <c r="M13" s="12">
        <f> J13 / VLOOKUP(B13, Province_Info!A:D, 4, FALSE)</f>
        <v>46.86886978</v>
      </c>
      <c r="N13" s="9">
        <f>F13/ VLOOKUP(B13, Province_Info!A:D, 4, FALSE)</f>
        <v>54.70046778</v>
      </c>
      <c r="O13" s="9">
        <f t="shared" si="3"/>
        <v>52700</v>
      </c>
      <c r="P13" s="9">
        <f t="shared" si="4"/>
        <v>50833.33333</v>
      </c>
      <c r="Q13" s="9">
        <f t="shared" si="5"/>
        <v>43500</v>
      </c>
      <c r="R13" s="9">
        <f t="shared" si="6"/>
        <v>9200</v>
      </c>
    </row>
    <row r="14">
      <c r="A14" s="9" t="s">
        <v>31</v>
      </c>
      <c r="B14" s="9" t="s">
        <v>19</v>
      </c>
      <c r="C14" s="10">
        <f>VLOOKUP(B14, 'Province Table'!A:D, 2, FALSE) / 12 *
IF(OR(MONTH(DATEVALUE(A14))=1, MONTH(DATEVALUE(A14))=2, MONTH(DATEVALUE(A14))=12), 1.22,
 IF(OR(MONTH(DATEVALUE(A14))=5, MONTH(DATEVALUE(A14))=6, MONTH(DATEVALUE(A14))=7, MONTH(DATEVALUE(A14))=8), 0.82,
 1.02))
</f>
        <v>49986.145</v>
      </c>
      <c r="D14" s="11">
        <f>VLOOKUP(B14, 'Province Table'!A:D, 3, FALSE)/12 * IF(OR(MONTH(DATEVALUE(A14))=12, MONTH(DATEVALUE(A14))=1, MONTH(DATEVALUE(A14))=2), 1.2, IF(OR(MONTH(DATEVALUE(A14))=5, MONTH(DATEVALUE(A14))=6, MONTH(DATEVALUE(A14))=7, MONTH(DATEVALUE(A14))=8), 0.8, 1))
</f>
        <v>40000</v>
      </c>
      <c r="E14" s="11">
        <f>VLOOKUP(B14, 'Province Table'!A:D, 4, FALSE)/12 * IF(OR(MONTH(DATEVALUE(A14))=12, MONTH(DATEVALUE(A14))=1, MONTH(DATEVALUE(A14))=2), 1.2, IF(OR(MONTH(DATEVALUE(A14))=5, MONTH(DATEVALUE(A14))=6, MONTH(DATEVALUE(A14))=7, MONTH(DATEVALUE(A14))=8), 0.8, 1))
</f>
        <v>30000</v>
      </c>
      <c r="F14" s="11">
        <f t="shared" si="1"/>
        <v>119986.145</v>
      </c>
      <c r="G14" s="12">
        <v>1.0</v>
      </c>
      <c r="H14" s="13">
        <v>1.45</v>
      </c>
      <c r="I14" s="13">
        <v>0.23</v>
      </c>
      <c r="J14" s="12">
        <f t="shared" si="2"/>
        <v>102686.145</v>
      </c>
      <c r="K14" s="9">
        <f> J14 / VLOOKUP(B14, Province_Info!A:C, 3, FALSE)</f>
        <v>0.03540901552</v>
      </c>
      <c r="L14" s="13">
        <f>F14 / VLOOKUP(B14, Province_Info!A:C, 3, FALSE)</f>
        <v>0.04137453276</v>
      </c>
      <c r="M14" s="12">
        <f> J14 / VLOOKUP(B14, Province_Info!A:D, 4, FALSE)</f>
        <v>38.44483152</v>
      </c>
      <c r="N14" s="9">
        <f>F14/ VLOOKUP(B14, Province_Info!A:D, 4, FALSE)</f>
        <v>44.92180644</v>
      </c>
      <c r="O14" s="9">
        <f t="shared" si="3"/>
        <v>52700</v>
      </c>
      <c r="P14" s="9">
        <f t="shared" si="4"/>
        <v>49986.145</v>
      </c>
      <c r="Q14" s="9">
        <f t="shared" si="5"/>
        <v>43500</v>
      </c>
      <c r="R14" s="9">
        <f t="shared" si="6"/>
        <v>9200</v>
      </c>
    </row>
    <row r="15">
      <c r="A15" s="9" t="s">
        <v>31</v>
      </c>
      <c r="B15" s="9" t="s">
        <v>20</v>
      </c>
      <c r="C15" s="10">
        <f>VLOOKUP(B15, 'Province Table'!A:D, 2, FALSE) / 12 *
IF(OR(MONTH(DATEVALUE(A15))=1, MONTH(DATEVALUE(A15))=2, MONTH(DATEVALUE(A15))=12), 1.22,
 IF(OR(MONTH(DATEVALUE(A15))=5, MONTH(DATEVALUE(A15))=6, MONTH(DATEVALUE(A15))=7, MONTH(DATEVALUE(A15))=8), 0.82,
 1.02))
</f>
        <v>52866.66667</v>
      </c>
      <c r="D15" s="11">
        <f>VLOOKUP(B15, 'Province Table'!A:D, 3, FALSE)/12 * IF(OR(MONTH(DATEVALUE(A15))=12, MONTH(DATEVALUE(A15))=1, MONTH(DATEVALUE(A15))=2), 1.2, IF(OR(MONTH(DATEVALUE(A15))=5, MONTH(DATEVALUE(A15))=6, MONTH(DATEVALUE(A15))=7, MONTH(DATEVALUE(A15))=8), 0.8, 1))
</f>
        <v>42000</v>
      </c>
      <c r="E15" s="11">
        <f>VLOOKUP(B15, 'Province Table'!A:D, 4, FALSE)/12 * IF(OR(MONTH(DATEVALUE(A15))=12, MONTH(DATEVALUE(A15))=1, MONTH(DATEVALUE(A15))=2), 1.2, IF(OR(MONTH(DATEVALUE(A15))=5, MONTH(DATEVALUE(A15))=6, MONTH(DATEVALUE(A15))=7, MONTH(DATEVALUE(A15))=8), 0.8, 1))
</f>
        <v>31000</v>
      </c>
      <c r="F15" s="11">
        <f t="shared" si="1"/>
        <v>125866.6667</v>
      </c>
      <c r="G15" s="12">
        <v>1.0</v>
      </c>
      <c r="H15" s="13">
        <v>1.45</v>
      </c>
      <c r="I15" s="13">
        <v>0.23</v>
      </c>
      <c r="J15" s="12">
        <f t="shared" si="2"/>
        <v>107476.6667</v>
      </c>
      <c r="K15" s="9">
        <f> J15 / VLOOKUP(B15, Province_Info!A:C, 3, FALSE)</f>
        <v>0.02904774775</v>
      </c>
      <c r="L15" s="13">
        <f>F15 / VLOOKUP(B15, Province_Info!A:C, 3, FALSE)</f>
        <v>0.03401801802</v>
      </c>
      <c r="M15" s="12">
        <f> J15 / VLOOKUP(B15, Province_Info!A:D, 4, FALSE)</f>
        <v>31.58291703</v>
      </c>
      <c r="N15" s="9">
        <f>F15/ VLOOKUP(B15, Province_Info!A:D, 4, FALSE)</f>
        <v>36.98697228</v>
      </c>
      <c r="O15" s="9">
        <f t="shared" si="3"/>
        <v>54610</v>
      </c>
      <c r="P15" s="9">
        <f t="shared" si="4"/>
        <v>52866.66667</v>
      </c>
      <c r="Q15" s="9">
        <f t="shared" si="5"/>
        <v>44950</v>
      </c>
      <c r="R15" s="9">
        <f t="shared" si="6"/>
        <v>9660</v>
      </c>
    </row>
    <row r="16">
      <c r="A16" s="9" t="s">
        <v>31</v>
      </c>
      <c r="B16" s="9" t="s">
        <v>21</v>
      </c>
      <c r="C16" s="10">
        <f>VLOOKUP(B16, 'Province Table'!A:D, 2, FALSE) / 12 *
IF(OR(MONTH(DATEVALUE(A16))=1, MONTH(DATEVALUE(A16))=2, MONTH(DATEVALUE(A16))=12), 1.22,
 IF(OR(MONTH(DATEVALUE(A16))=5, MONTH(DATEVALUE(A16))=6, MONTH(DATEVALUE(A16))=7, MONTH(DATEVALUE(A16))=8), 0.82,
 1.02))
</f>
        <v>51850</v>
      </c>
      <c r="D16" s="11">
        <f>VLOOKUP(B16, 'Province Table'!A:D, 3, FALSE)/12 * IF(OR(MONTH(DATEVALUE(A16))=12, MONTH(DATEVALUE(A16))=1, MONTH(DATEVALUE(A16))=2), 1.2, IF(OR(MONTH(DATEVALUE(A16))=5, MONTH(DATEVALUE(A16))=6, MONTH(DATEVALUE(A16))=7, MONTH(DATEVALUE(A16))=8), 0.8, 1))
</f>
        <v>41000</v>
      </c>
      <c r="E16" s="11">
        <f>VLOOKUP(B16, 'Province Table'!A:D, 4, FALSE)/12 * IF(OR(MONTH(DATEVALUE(A16))=12, MONTH(DATEVALUE(A16))=1, MONTH(DATEVALUE(A16))=2), 1.2, IF(OR(MONTH(DATEVALUE(A16))=5, MONTH(DATEVALUE(A16))=6, MONTH(DATEVALUE(A16))=7, MONTH(DATEVALUE(A16))=8), 0.8, 1))
</f>
        <v>30500</v>
      </c>
      <c r="F16" s="11">
        <f t="shared" si="1"/>
        <v>123350</v>
      </c>
      <c r="G16" s="12">
        <v>1.0</v>
      </c>
      <c r="H16" s="13">
        <v>1.45</v>
      </c>
      <c r="I16" s="13">
        <v>0.23</v>
      </c>
      <c r="J16" s="12">
        <f t="shared" si="2"/>
        <v>105505</v>
      </c>
      <c r="K16" s="9">
        <f> J16 / VLOOKUP(B16, Province_Info!A:C, 3, FALSE)</f>
        <v>0.08115769231</v>
      </c>
      <c r="L16" s="13">
        <f>F16 / VLOOKUP(B16, Province_Info!A:C, 3, FALSE)</f>
        <v>0.09488461538</v>
      </c>
      <c r="M16" s="12">
        <f> J16 / VLOOKUP(B16, Province_Info!A:D, 4, FALSE)</f>
        <v>72.81228433</v>
      </c>
      <c r="N16" s="9">
        <f>F16/ VLOOKUP(B16, Province_Info!A:D, 4, FALSE)</f>
        <v>85.12767426</v>
      </c>
      <c r="O16" s="9">
        <f t="shared" si="3"/>
        <v>53655</v>
      </c>
      <c r="P16" s="9">
        <f t="shared" si="4"/>
        <v>51850</v>
      </c>
      <c r="Q16" s="9">
        <f t="shared" si="5"/>
        <v>44225</v>
      </c>
      <c r="R16" s="9">
        <f t="shared" si="6"/>
        <v>9430</v>
      </c>
    </row>
    <row r="17">
      <c r="A17" s="9" t="s">
        <v>31</v>
      </c>
      <c r="B17" s="9" t="s">
        <v>22</v>
      </c>
      <c r="C17" s="10">
        <f>VLOOKUP(B17, 'Province Table'!A:D, 2, FALSE) / 12 *
IF(OR(MONTH(DATEVALUE(A17))=1, MONTH(DATEVALUE(A17))=2, MONTH(DATEVALUE(A17))=12), 1.22,
 IF(OR(MONTH(DATEVALUE(A17))=5, MONTH(DATEVALUE(A17))=6, MONTH(DATEVALUE(A17))=7, MONTH(DATEVALUE(A17))=8), 0.82,
 1.02))
</f>
        <v>50325</v>
      </c>
      <c r="D17" s="11">
        <f>VLOOKUP(B17, 'Province Table'!A:D, 3, FALSE)/12 * IF(OR(MONTH(DATEVALUE(A17))=12, MONTH(DATEVALUE(A17))=1, MONTH(DATEVALUE(A17))=2), 1.2, IF(OR(MONTH(DATEVALUE(A17))=5, MONTH(DATEVALUE(A17))=6, MONTH(DATEVALUE(A17))=7, MONTH(DATEVALUE(A17))=8), 0.8, 1))
</f>
        <v>39500</v>
      </c>
      <c r="E17" s="11">
        <f>VLOOKUP(B17, 'Province Table'!A:D, 4, FALSE)/12 * IF(OR(MONTH(DATEVALUE(A17))=12, MONTH(DATEVALUE(A17))=1, MONTH(DATEVALUE(A17))=2), 1.2, IF(OR(MONTH(DATEVALUE(A17))=5, MONTH(DATEVALUE(A17))=6, MONTH(DATEVALUE(A17))=7, MONTH(DATEVALUE(A17))=8), 0.8, 1))
</f>
        <v>29500</v>
      </c>
      <c r="F17" s="11">
        <f t="shared" si="1"/>
        <v>119325</v>
      </c>
      <c r="G17" s="12">
        <v>1.0</v>
      </c>
      <c r="H17" s="13">
        <v>1.45</v>
      </c>
      <c r="I17" s="13">
        <v>0.23</v>
      </c>
      <c r="J17" s="12">
        <f t="shared" si="2"/>
        <v>102185</v>
      </c>
      <c r="K17" s="9">
        <f> J17 / VLOOKUP(B17, Province_Info!A:C, 3, FALSE)</f>
        <v>0.1703083333</v>
      </c>
      <c r="L17" s="13">
        <f>F17 / VLOOKUP(B17, Province_Info!A:C, 3, FALSE)</f>
        <v>0.198875</v>
      </c>
      <c r="M17" s="12">
        <f> J17 / VLOOKUP(B17, Province_Info!A:D, 4, FALSE)</f>
        <v>34.52195946</v>
      </c>
      <c r="N17" s="9">
        <f>F17/ VLOOKUP(B17, Province_Info!A:D, 4, FALSE)</f>
        <v>40.3125</v>
      </c>
      <c r="O17" s="9">
        <f t="shared" si="3"/>
        <v>51860</v>
      </c>
      <c r="P17" s="9">
        <f t="shared" si="4"/>
        <v>50325</v>
      </c>
      <c r="Q17" s="9">
        <f t="shared" si="5"/>
        <v>42775</v>
      </c>
      <c r="R17" s="9">
        <f t="shared" si="6"/>
        <v>9085</v>
      </c>
    </row>
    <row r="18">
      <c r="A18" s="9" t="s">
        <v>31</v>
      </c>
      <c r="B18" s="9" t="s">
        <v>23</v>
      </c>
      <c r="C18" s="10">
        <f>VLOOKUP(B18, 'Province Table'!A:D, 2, FALSE) / 12 *
IF(OR(MONTH(DATEVALUE(A18))=1, MONTH(DATEVALUE(A18))=2, MONTH(DATEVALUE(A18))=12), 1.22,
 IF(OR(MONTH(DATEVALUE(A18))=5, MONTH(DATEVALUE(A18))=6, MONTH(DATEVALUE(A18))=7, MONTH(DATEVALUE(A18))=8), 0.82,
 1.02))
</f>
        <v>51850</v>
      </c>
      <c r="D18" s="11">
        <f>VLOOKUP(B18, 'Province Table'!A:D, 3, FALSE)/12 * IF(OR(MONTH(DATEVALUE(A18))=12, MONTH(DATEVALUE(A18))=1, MONTH(DATEVALUE(A18))=2), 1.2, IF(OR(MONTH(DATEVALUE(A18))=5, MONTH(DATEVALUE(A18))=6, MONTH(DATEVALUE(A18))=7, MONTH(DATEVALUE(A18))=8), 0.8, 1))
</f>
        <v>40500</v>
      </c>
      <c r="E18" s="11">
        <f>VLOOKUP(B18, 'Province Table'!A:D, 4, FALSE)/12 * IF(OR(MONTH(DATEVALUE(A18))=12, MONTH(DATEVALUE(A18))=1, MONTH(DATEVALUE(A18))=2), 1.2, IF(OR(MONTH(DATEVALUE(A18))=5, MONTH(DATEVALUE(A18))=6, MONTH(DATEVALUE(A18))=7, MONTH(DATEVALUE(A18))=8), 0.8, 1))
</f>
        <v>30000</v>
      </c>
      <c r="F18" s="11">
        <f t="shared" si="1"/>
        <v>122350</v>
      </c>
      <c r="G18" s="12">
        <v>1.0</v>
      </c>
      <c r="H18" s="13">
        <v>1.45</v>
      </c>
      <c r="I18" s="13">
        <v>0.23</v>
      </c>
      <c r="J18" s="12">
        <f t="shared" si="2"/>
        <v>104665</v>
      </c>
      <c r="K18" s="9">
        <f> J18 / VLOOKUP(B18, Province_Info!A:C, 3, FALSE)</f>
        <v>0.1744416667</v>
      </c>
      <c r="L18" s="13">
        <f>F18 / VLOOKUP(B18, Province_Info!A:C, 3, FALSE)</f>
        <v>0.2039166667</v>
      </c>
      <c r="M18" s="12">
        <f> J18 / VLOOKUP(B18, Province_Info!A:D, 4, FALSE)</f>
        <v>31.25261272</v>
      </c>
      <c r="N18" s="9">
        <f>F18/ VLOOKUP(B18, Province_Info!A:D, 4, FALSE)</f>
        <v>36.53329352</v>
      </c>
      <c r="O18" s="9">
        <f t="shared" si="3"/>
        <v>52815</v>
      </c>
      <c r="P18" s="9">
        <f t="shared" si="4"/>
        <v>51850</v>
      </c>
      <c r="Q18" s="9">
        <f t="shared" si="5"/>
        <v>43500</v>
      </c>
      <c r="R18" s="9">
        <f t="shared" si="6"/>
        <v>9315</v>
      </c>
    </row>
    <row r="19">
      <c r="A19" s="9" t="s">
        <v>31</v>
      </c>
      <c r="B19" s="9" t="s">
        <v>24</v>
      </c>
      <c r="C19" s="10">
        <f>VLOOKUP(B19, 'Province Table'!A:D, 2, FALSE) / 12 *
IF(OR(MONTH(DATEVALUE(A19))=1, MONTH(DATEVALUE(A19))=2, MONTH(DATEVALUE(A19))=12), 1.22,
 IF(OR(MONTH(DATEVALUE(A19))=5, MONTH(DATEVALUE(A19))=6, MONTH(DATEVALUE(A19))=7, MONTH(DATEVALUE(A19))=8), 0.82,
 1.02))
</f>
        <v>51341.66667</v>
      </c>
      <c r="D19" s="11">
        <f>VLOOKUP(B19, 'Province Table'!A:D, 3, FALSE)/12 * IF(OR(MONTH(DATEVALUE(A19))=12, MONTH(DATEVALUE(A19))=1, MONTH(DATEVALUE(A19))=2), 1.2, IF(OR(MONTH(DATEVALUE(A19))=5, MONTH(DATEVALUE(A19))=6, MONTH(DATEVALUE(A19))=7, MONTH(DATEVALUE(A19))=8), 0.8, 1))
</f>
        <v>40000</v>
      </c>
      <c r="E19" s="11">
        <f>VLOOKUP(B19, 'Province Table'!A:D, 4, FALSE)/12 * IF(OR(MONTH(DATEVALUE(A19))=12, MONTH(DATEVALUE(A19))=1, MONTH(DATEVALUE(A19))=2), 1.2, IF(OR(MONTH(DATEVALUE(A19))=5, MONTH(DATEVALUE(A19))=6, MONTH(DATEVALUE(A19))=7, MONTH(DATEVALUE(A19))=8), 0.8, 1))
</f>
        <v>29500</v>
      </c>
      <c r="F19" s="11">
        <f t="shared" si="1"/>
        <v>120841.6667</v>
      </c>
      <c r="G19" s="12">
        <v>1.0</v>
      </c>
      <c r="H19" s="13">
        <v>1.45</v>
      </c>
      <c r="I19" s="13">
        <v>0.23</v>
      </c>
      <c r="J19" s="12">
        <f t="shared" si="2"/>
        <v>103316.6667</v>
      </c>
      <c r="K19" s="9">
        <f> J19 / VLOOKUP(B19, Province_Info!A:C, 3, FALSE)</f>
        <v>0.2066333333</v>
      </c>
      <c r="L19" s="13">
        <f>F19 / VLOOKUP(B19, Province_Info!A:C, 3, FALSE)</f>
        <v>0.2416833333</v>
      </c>
      <c r="M19" s="12">
        <f> J19 / VLOOKUP(B19, Province_Info!A:D, 4, FALSE)</f>
        <v>38.55099502</v>
      </c>
      <c r="N19" s="9">
        <f>F19/ VLOOKUP(B19, Province_Info!A:D, 4, FALSE)</f>
        <v>45.09017413</v>
      </c>
      <c r="O19" s="9">
        <f t="shared" si="3"/>
        <v>51975</v>
      </c>
      <c r="P19" s="9">
        <f t="shared" si="4"/>
        <v>51341.66667</v>
      </c>
      <c r="Q19" s="9">
        <f t="shared" si="5"/>
        <v>42775</v>
      </c>
      <c r="R19" s="9">
        <f t="shared" si="6"/>
        <v>9200</v>
      </c>
    </row>
    <row r="20">
      <c r="A20" s="9" t="s">
        <v>31</v>
      </c>
      <c r="B20" s="9" t="s">
        <v>25</v>
      </c>
      <c r="C20" s="10">
        <f>VLOOKUP(B20, 'Province Table'!A:D, 2, FALSE) / 12 *
IF(OR(MONTH(DATEVALUE(A20))=1, MONTH(DATEVALUE(A20))=2, MONTH(DATEVALUE(A20))=12), 1.22,
 IF(OR(MONTH(DATEVALUE(A20))=5, MONTH(DATEVALUE(A20))=6, MONTH(DATEVALUE(A20))=7, MONTH(DATEVALUE(A20))=8), 0.82,
 1.02))
</f>
        <v>50325</v>
      </c>
      <c r="D20" s="11">
        <f>VLOOKUP(B20, 'Province Table'!A:D, 3, FALSE)/12 * IF(OR(MONTH(DATEVALUE(A20))=12, MONTH(DATEVALUE(A20))=1, MONTH(DATEVALUE(A20))=2), 1.2, IF(OR(MONTH(DATEVALUE(A20))=5, MONTH(DATEVALUE(A20))=6, MONTH(DATEVALUE(A20))=7, MONTH(DATEVALUE(A20))=8), 0.8, 1))
</f>
        <v>39500</v>
      </c>
      <c r="E20" s="11">
        <f>VLOOKUP(B20, 'Province Table'!A:D, 4, FALSE)/12 * IF(OR(MONTH(DATEVALUE(A20))=12, MONTH(DATEVALUE(A20))=1, MONTH(DATEVALUE(A20))=2), 1.2, IF(OR(MONTH(DATEVALUE(A20))=5, MONTH(DATEVALUE(A20))=6, MONTH(DATEVALUE(A20))=7, MONTH(DATEVALUE(A20))=8), 0.8, 1))
</f>
        <v>29000</v>
      </c>
      <c r="F20" s="11">
        <f t="shared" si="1"/>
        <v>118825</v>
      </c>
      <c r="G20" s="12">
        <v>1.0</v>
      </c>
      <c r="H20" s="13">
        <v>1.45</v>
      </c>
      <c r="I20" s="13">
        <v>0.23</v>
      </c>
      <c r="J20" s="12">
        <f t="shared" si="2"/>
        <v>101460</v>
      </c>
      <c r="K20" s="9">
        <f> J20 / VLOOKUP(B20, Province_Info!A:C, 3, FALSE)</f>
        <v>0.25365</v>
      </c>
      <c r="L20" s="13">
        <f>F20 / VLOOKUP(B20, Province_Info!A:C, 3, FALSE)</f>
        <v>0.2970625</v>
      </c>
      <c r="M20" s="12">
        <f> J20 / VLOOKUP(B20, Province_Info!A:D, 4, FALSE)</f>
        <v>42.06467662</v>
      </c>
      <c r="N20" s="9">
        <f>F20/ VLOOKUP(B20, Province_Info!A:D, 4, FALSE)</f>
        <v>49.26409619</v>
      </c>
      <c r="O20" s="9">
        <f t="shared" si="3"/>
        <v>51135</v>
      </c>
      <c r="P20" s="9">
        <f t="shared" si="4"/>
        <v>50325</v>
      </c>
      <c r="Q20" s="9">
        <f t="shared" si="5"/>
        <v>42050</v>
      </c>
      <c r="R20" s="9">
        <f t="shared" si="6"/>
        <v>9085</v>
      </c>
    </row>
    <row r="21" ht="15.75" customHeight="1">
      <c r="A21" s="9" t="s">
        <v>31</v>
      </c>
      <c r="B21" s="9" t="s">
        <v>26</v>
      </c>
      <c r="C21" s="10">
        <f>VLOOKUP(B21, 'Province Table'!A:D, 2, FALSE) / 12 *
IF(OR(MONTH(DATEVALUE(A21))=1, MONTH(DATEVALUE(A21))=2, MONTH(DATEVALUE(A21))=12), 1.22,
 IF(OR(MONTH(DATEVALUE(A21))=5, MONTH(DATEVALUE(A21))=6, MONTH(DATEVALUE(A21))=7, MONTH(DATEVALUE(A21))=8), 0.82,
 1.02))
</f>
        <v>52866.66667</v>
      </c>
      <c r="D21" s="11">
        <f>VLOOKUP(B21, 'Province Table'!A:D, 3, FALSE)/12 * IF(OR(MONTH(DATEVALUE(A21))=12, MONTH(DATEVALUE(A21))=1, MONTH(DATEVALUE(A21))=2), 1.2, IF(OR(MONTH(DATEVALUE(A21))=5, MONTH(DATEVALUE(A21))=6, MONTH(DATEVALUE(A21))=7, MONTH(DATEVALUE(A21))=8), 0.8, 1))
</f>
        <v>41500</v>
      </c>
      <c r="E21" s="11">
        <f>VLOOKUP(B21, 'Province Table'!A:D, 4, FALSE)/12 * IF(OR(MONTH(DATEVALUE(A21))=12, MONTH(DATEVALUE(A21))=1, MONTH(DATEVALUE(A21))=2), 1.2, IF(OR(MONTH(DATEVALUE(A21))=5, MONTH(DATEVALUE(A21))=6, MONTH(DATEVALUE(A21))=7, MONTH(DATEVALUE(A21))=8), 0.8, 1))
</f>
        <v>31000</v>
      </c>
      <c r="F21" s="11">
        <f t="shared" si="1"/>
        <v>125366.6667</v>
      </c>
      <c r="G21" s="12">
        <v>1.0</v>
      </c>
      <c r="H21" s="13">
        <v>1.45</v>
      </c>
      <c r="I21" s="13">
        <v>0.23</v>
      </c>
      <c r="J21" s="12">
        <f t="shared" si="2"/>
        <v>107361.6667</v>
      </c>
      <c r="K21" s="9">
        <f> J21 / VLOOKUP(B21, Province_Info!A:C, 3, FALSE)</f>
        <v>0.09760151515</v>
      </c>
      <c r="L21" s="13">
        <f>F21 / VLOOKUP(B21, Province_Info!A:C, 3, FALSE)</f>
        <v>0.113969697</v>
      </c>
      <c r="M21" s="12">
        <f> J21 / VLOOKUP(B21, Province_Info!A:D, 4, FALSE)</f>
        <v>32.26011619</v>
      </c>
      <c r="N21" s="9">
        <f>F21/ VLOOKUP(B21, Province_Info!A:D, 4, FALSE)</f>
        <v>37.67027244</v>
      </c>
      <c r="O21" s="9">
        <f t="shared" si="3"/>
        <v>54495</v>
      </c>
      <c r="P21" s="9">
        <f t="shared" si="4"/>
        <v>52866.66667</v>
      </c>
      <c r="Q21" s="9">
        <f t="shared" si="5"/>
        <v>44950</v>
      </c>
      <c r="R21" s="9">
        <f t="shared" si="6"/>
        <v>9545</v>
      </c>
    </row>
    <row r="22" ht="15.75" customHeight="1">
      <c r="A22" s="9" t="s">
        <v>31</v>
      </c>
      <c r="B22" s="9" t="s">
        <v>27</v>
      </c>
      <c r="C22" s="10">
        <f>VLOOKUP(B22, 'Province Table'!A:D, 2, FALSE) / 12 *
IF(OR(MONTH(DATEVALUE(A22))=1, MONTH(DATEVALUE(A22))=2, MONTH(DATEVALUE(A22))=12), 1.22,
 IF(OR(MONTH(DATEVALUE(A22))=5, MONTH(DATEVALUE(A22))=6, MONTH(DATEVALUE(A22))=7, MONTH(DATEVALUE(A22))=8), 0.82,
 1.02))
</f>
        <v>51341.66667</v>
      </c>
      <c r="D22" s="11">
        <f>VLOOKUP(B22, 'Province Table'!A:D, 3, FALSE)/12 * IF(OR(MONTH(DATEVALUE(A22))=12, MONTH(DATEVALUE(A22))=1, MONTH(DATEVALUE(A22))=2), 1.2, IF(OR(MONTH(DATEVALUE(A22))=5, MONTH(DATEVALUE(A22))=6, MONTH(DATEVALUE(A22))=7, MONTH(DATEVALUE(A22))=8), 0.8, 1))
</f>
        <v>40000</v>
      </c>
      <c r="E22" s="11">
        <f>VLOOKUP(B22, 'Province Table'!A:D, 4, FALSE)/12 * IF(OR(MONTH(DATEVALUE(A22))=12, MONTH(DATEVALUE(A22))=1, MONTH(DATEVALUE(A22))=2), 1.2, IF(OR(MONTH(DATEVALUE(A22))=5, MONTH(DATEVALUE(A22))=6, MONTH(DATEVALUE(A22))=7, MONTH(DATEVALUE(A22))=8), 0.8, 1))
</f>
        <v>30000</v>
      </c>
      <c r="F22" s="11">
        <f t="shared" si="1"/>
        <v>121341.6667</v>
      </c>
      <c r="G22" s="12">
        <v>1.0</v>
      </c>
      <c r="H22" s="13">
        <v>1.45</v>
      </c>
      <c r="I22" s="13">
        <v>0.23</v>
      </c>
      <c r="J22" s="12">
        <f t="shared" si="2"/>
        <v>104041.6667</v>
      </c>
      <c r="K22" s="9">
        <f> J22 / VLOOKUP(B22, Province_Info!A:C, 3, FALSE)</f>
        <v>0.05202083333</v>
      </c>
      <c r="L22" s="13">
        <f>F22 / VLOOKUP(B22, Province_Info!A:C, 3, FALSE)</f>
        <v>0.06067083333</v>
      </c>
      <c r="M22" s="12">
        <f> J22 / VLOOKUP(B22, Province_Info!A:D, 4, FALSE)</f>
        <v>20.25339044</v>
      </c>
      <c r="N22" s="9">
        <f>F22/ VLOOKUP(B22, Province_Info!A:D, 4, FALSE)</f>
        <v>23.62111479</v>
      </c>
      <c r="O22" s="9">
        <f t="shared" si="3"/>
        <v>52700</v>
      </c>
      <c r="P22" s="9">
        <f t="shared" si="4"/>
        <v>51341.66667</v>
      </c>
      <c r="Q22" s="9">
        <f t="shared" si="5"/>
        <v>43500</v>
      </c>
      <c r="R22" s="9">
        <f t="shared" si="6"/>
        <v>9200</v>
      </c>
    </row>
    <row r="23" ht="15.75" customHeight="1">
      <c r="A23" s="9" t="s">
        <v>31</v>
      </c>
      <c r="B23" s="9" t="s">
        <v>28</v>
      </c>
      <c r="C23" s="10">
        <f>VLOOKUP(B23, 'Province Table'!A:D, 2, FALSE) / 12 *
IF(OR(MONTH(DATEVALUE(A23))=1, MONTH(DATEVALUE(A23))=2, MONTH(DATEVALUE(A23))=12), 1.22,
 IF(OR(MONTH(DATEVALUE(A23))=5, MONTH(DATEVALUE(A23))=6, MONTH(DATEVALUE(A23))=7, MONTH(DATEVALUE(A23))=8), 0.82,
 1.02))
</f>
        <v>49816.66667</v>
      </c>
      <c r="D23" s="11">
        <f>VLOOKUP(B23, 'Province Table'!A:D, 3, FALSE)/12 * IF(OR(MONTH(DATEVALUE(A23))=12, MONTH(DATEVALUE(A23))=1, MONTH(DATEVALUE(A23))=2), 1.2, IF(OR(MONTH(DATEVALUE(A23))=5, MONTH(DATEVALUE(A23))=6, MONTH(DATEVALUE(A23))=7, MONTH(DATEVALUE(A23))=8), 0.8, 1))
</f>
        <v>39000</v>
      </c>
      <c r="E23" s="11">
        <f>VLOOKUP(B23, 'Province Table'!A:D, 4, FALSE)/12 * IF(OR(MONTH(DATEVALUE(A23))=12, MONTH(DATEVALUE(A23))=1, MONTH(DATEVALUE(A23))=2), 1.2, IF(OR(MONTH(DATEVALUE(A23))=5, MONTH(DATEVALUE(A23))=6, MONTH(DATEVALUE(A23))=7, MONTH(DATEVALUE(A23))=8), 0.8, 1))
</f>
        <v>28500</v>
      </c>
      <c r="F23" s="11">
        <f t="shared" si="1"/>
        <v>117316.6667</v>
      </c>
      <c r="G23" s="12">
        <v>1.0</v>
      </c>
      <c r="H23" s="13">
        <v>1.45</v>
      </c>
      <c r="I23" s="13">
        <v>0.23</v>
      </c>
      <c r="J23" s="12">
        <f t="shared" si="2"/>
        <v>100111.6667</v>
      </c>
      <c r="K23" s="9">
        <f> J23 / VLOOKUP(B23, Province_Info!A:C, 3, FALSE)</f>
        <v>0.2502791667</v>
      </c>
      <c r="L23" s="13">
        <f>F23 / VLOOKUP(B23, Province_Info!A:C, 3, FALSE)</f>
        <v>0.2932916667</v>
      </c>
      <c r="M23" s="12">
        <f> J23 / VLOOKUP(B23, Province_Info!A:D, 4, FALSE)</f>
        <v>34.13285601</v>
      </c>
      <c r="N23" s="9">
        <f>F23/ VLOOKUP(B23, Province_Info!A:D, 4, FALSE)</f>
        <v>39.99886351</v>
      </c>
      <c r="O23" s="9">
        <f t="shared" si="3"/>
        <v>50295</v>
      </c>
      <c r="P23" s="9">
        <f t="shared" si="4"/>
        <v>49816.66667</v>
      </c>
      <c r="Q23" s="9">
        <f t="shared" si="5"/>
        <v>41325</v>
      </c>
      <c r="R23" s="9">
        <f t="shared" si="6"/>
        <v>8970</v>
      </c>
    </row>
    <row r="24" ht="15.75" customHeight="1">
      <c r="A24" s="9" t="s">
        <v>31</v>
      </c>
      <c r="B24" s="9" t="s">
        <v>29</v>
      </c>
      <c r="C24" s="10">
        <f>VLOOKUP(B24, 'Province Table'!A:D, 2, FALSE) / 12 *
IF(OR(MONTH(DATEVALUE(A24))=1, MONTH(DATEVALUE(A24))=2, MONTH(DATEVALUE(A24))=12), 1.22,
 IF(OR(MONTH(DATEVALUE(A24))=5, MONTH(DATEVALUE(A24))=6, MONTH(DATEVALUE(A24))=7, MONTH(DATEVALUE(A24))=8), 0.82,
 1.02))
</f>
        <v>52358.33333</v>
      </c>
      <c r="D24" s="11">
        <f>VLOOKUP(B24, 'Province Table'!A:D, 3, FALSE)/12 * IF(OR(MONTH(DATEVALUE(A24))=12, MONTH(DATEVALUE(A24))=1, MONTH(DATEVALUE(A24))=2), 1.2, IF(OR(MONTH(DATEVALUE(A24))=5, MONTH(DATEVALUE(A24))=6, MONTH(DATEVALUE(A24))=7, MONTH(DATEVALUE(A24))=8), 0.8, 1))
</f>
        <v>41000</v>
      </c>
      <c r="E24" s="11">
        <f>VLOOKUP(B24, 'Province Table'!A:D, 4, FALSE)/12 * IF(OR(MONTH(DATEVALUE(A24))=12, MONTH(DATEVALUE(A24))=1, MONTH(DATEVALUE(A24))=2), 1.2, IF(OR(MONTH(DATEVALUE(A24))=5, MONTH(DATEVALUE(A24))=6, MONTH(DATEVALUE(A24))=7, MONTH(DATEVALUE(A24))=8), 0.8, 1))
</f>
        <v>30500</v>
      </c>
      <c r="F24" s="11">
        <f t="shared" si="1"/>
        <v>123858.3333</v>
      </c>
      <c r="G24" s="12">
        <v>1.0</v>
      </c>
      <c r="H24" s="13">
        <v>1.45</v>
      </c>
      <c r="I24" s="13">
        <v>0.23</v>
      </c>
      <c r="J24" s="12">
        <f t="shared" si="2"/>
        <v>106013.3333</v>
      </c>
      <c r="K24" s="9">
        <f> J24 / VLOOKUP(B24, Province_Info!A:C, 3, FALSE)</f>
        <v>0.04077435897</v>
      </c>
      <c r="L24" s="13">
        <f>F24 / VLOOKUP(B24, Province_Info!A:C, 3, FALSE)</f>
        <v>0.04763782051</v>
      </c>
      <c r="M24" s="12">
        <f> J24 / VLOOKUP(B24, Province_Info!A:D, 4, FALSE)</f>
        <v>20.86055359</v>
      </c>
      <c r="N24" s="9">
        <f>F24/ VLOOKUP(B24, Province_Info!A:D, 4, FALSE)</f>
        <v>24.37196642</v>
      </c>
      <c r="O24" s="9">
        <f t="shared" si="3"/>
        <v>53655</v>
      </c>
      <c r="P24" s="9">
        <f t="shared" si="4"/>
        <v>52358.33333</v>
      </c>
      <c r="Q24" s="9">
        <f t="shared" si="5"/>
        <v>44225</v>
      </c>
      <c r="R24" s="9">
        <f t="shared" si="6"/>
        <v>9430</v>
      </c>
    </row>
    <row r="25" ht="15.75" customHeight="1">
      <c r="A25" s="9" t="s">
        <v>31</v>
      </c>
      <c r="B25" s="9" t="s">
        <v>30</v>
      </c>
      <c r="C25" s="10">
        <f>VLOOKUP(B25, 'Province Table'!A:D, 2, FALSE) / 12 *
IF(OR(MONTH(DATEVALUE(A25))=1, MONTH(DATEVALUE(A25))=2, MONTH(DATEVALUE(A25))=12), 1.22,
 IF(OR(MONTH(DATEVALUE(A25))=5, MONTH(DATEVALUE(A25))=6, MONTH(DATEVALUE(A25))=7, MONTH(DATEVALUE(A25))=8), 0.82,
 1.02))
</f>
        <v>50833.33333</v>
      </c>
      <c r="D25" s="11">
        <f>VLOOKUP(B25, 'Province Table'!A:D, 3, FALSE)/12 * IF(OR(MONTH(DATEVALUE(A25))=12, MONTH(DATEVALUE(A25))=1, MONTH(DATEVALUE(A25))=2), 1.2, IF(OR(MONTH(DATEVALUE(A25))=5, MONTH(DATEVALUE(A25))=6, MONTH(DATEVALUE(A25))=7, MONTH(DATEVALUE(A25))=8), 0.8, 1))
</f>
        <v>40000</v>
      </c>
      <c r="E25" s="11">
        <f>VLOOKUP(B25, 'Province Table'!A:D, 4, FALSE)/12 * IF(OR(MONTH(DATEVALUE(A25))=12, MONTH(DATEVALUE(A25))=1, MONTH(DATEVALUE(A25))=2), 1.2, IF(OR(MONTH(DATEVALUE(A25))=5, MONTH(DATEVALUE(A25))=6, MONTH(DATEVALUE(A25))=7, MONTH(DATEVALUE(A25))=8), 0.8, 1))
</f>
        <v>30000</v>
      </c>
      <c r="F25" s="11">
        <f t="shared" si="1"/>
        <v>120833.3333</v>
      </c>
      <c r="G25" s="12">
        <v>1.0</v>
      </c>
      <c r="H25" s="13">
        <v>1.45</v>
      </c>
      <c r="I25" s="13">
        <v>0.23</v>
      </c>
      <c r="J25" s="12">
        <f t="shared" si="2"/>
        <v>103533.3333</v>
      </c>
      <c r="K25" s="9">
        <f> J25 / VLOOKUP(B25, Province_Info!A:C, 3, FALSE)</f>
        <v>0.09412121212</v>
      </c>
      <c r="L25" s="13">
        <f>F25 / VLOOKUP(B25, Province_Info!A:C, 3, FALSE)</f>
        <v>0.1098484848</v>
      </c>
      <c r="M25" s="12">
        <f> J25 / VLOOKUP(B25, Province_Info!A:D, 4, FALSE)</f>
        <v>46.86886978</v>
      </c>
      <c r="N25" s="9">
        <f>F25/ VLOOKUP(B25, Province_Info!A:D, 4, FALSE)</f>
        <v>54.70046778</v>
      </c>
      <c r="O25" s="9">
        <f t="shared" si="3"/>
        <v>52700</v>
      </c>
      <c r="P25" s="9">
        <f t="shared" si="4"/>
        <v>50833.33333</v>
      </c>
      <c r="Q25" s="9">
        <f t="shared" si="5"/>
        <v>43500</v>
      </c>
      <c r="R25" s="9">
        <f t="shared" si="6"/>
        <v>9200</v>
      </c>
    </row>
    <row r="26" ht="15.75" customHeight="1">
      <c r="A26" s="9" t="s">
        <v>32</v>
      </c>
      <c r="B26" s="9" t="s">
        <v>19</v>
      </c>
      <c r="C26" s="10">
        <f>VLOOKUP(B26, 'Province Table'!A:D, 2, FALSE) / 12 *
IF(OR(MONTH(DATEVALUE(A26))=1, MONTH(DATEVALUE(A26))=2, MONTH(DATEVALUE(A26))=12), 1.22,
 IF(OR(MONTH(DATEVALUE(A26))=5, MONTH(DATEVALUE(A26))=6, MONTH(DATEVALUE(A26))=7, MONTH(DATEVALUE(A26))=8), 0.82,
 1.02))
</f>
        <v>41791.695</v>
      </c>
      <c r="D26" s="11">
        <f>VLOOKUP(B26, 'Province Table'!A:D, 3, FALSE)/12 * IF(OR(MONTH(DATEVALUE(A26))=12, MONTH(DATEVALUE(A26))=1, MONTH(DATEVALUE(A26))=2), 1.2, IF(OR(MONTH(DATEVALUE(A26))=5, MONTH(DATEVALUE(A26))=6, MONTH(DATEVALUE(A26))=7, MONTH(DATEVALUE(A26))=8), 0.8, 1))
</f>
        <v>33333.33333</v>
      </c>
      <c r="E26" s="11">
        <f>VLOOKUP(B26, 'Province Table'!A:D, 4, FALSE)/12 * IF(OR(MONTH(DATEVALUE(A26))=12, MONTH(DATEVALUE(A26))=1, MONTH(DATEVALUE(A26))=2), 1.2, IF(OR(MONTH(DATEVALUE(A26))=5, MONTH(DATEVALUE(A26))=6, MONTH(DATEVALUE(A26))=7, MONTH(DATEVALUE(A26))=8), 0.8, 1))
</f>
        <v>25000</v>
      </c>
      <c r="F26" s="11">
        <f t="shared" si="1"/>
        <v>100125.0283</v>
      </c>
      <c r="G26" s="12">
        <v>1.0</v>
      </c>
      <c r="H26" s="13">
        <v>1.45</v>
      </c>
      <c r="I26" s="13">
        <v>0.23</v>
      </c>
      <c r="J26" s="12">
        <f t="shared" si="2"/>
        <v>85708.36167</v>
      </c>
      <c r="K26" s="9">
        <f> J26 / VLOOKUP(B26, Province_Info!A:C, 3, FALSE)</f>
        <v>0.02955460747</v>
      </c>
      <c r="L26" s="13">
        <f>F26 / VLOOKUP(B26, Province_Info!A:C, 3, FALSE)</f>
        <v>0.03452587184</v>
      </c>
      <c r="M26" s="12">
        <f> J26 / VLOOKUP(B26, Province_Info!A:D, 4, FALSE)</f>
        <v>32.08849183</v>
      </c>
      <c r="N26" s="9">
        <f>F26/ VLOOKUP(B26, Province_Info!A:D, 4, FALSE)</f>
        <v>37.48597092</v>
      </c>
      <c r="O26" s="9">
        <f t="shared" si="3"/>
        <v>43916.66667</v>
      </c>
      <c r="P26" s="9">
        <f t="shared" si="4"/>
        <v>41791.695</v>
      </c>
      <c r="Q26" s="9">
        <f t="shared" si="5"/>
        <v>36250</v>
      </c>
      <c r="R26" s="9">
        <f t="shared" si="6"/>
        <v>7666.666667</v>
      </c>
    </row>
    <row r="27" ht="15.75" customHeight="1">
      <c r="A27" s="9" t="s">
        <v>32</v>
      </c>
      <c r="B27" s="9" t="s">
        <v>20</v>
      </c>
      <c r="C27" s="10">
        <f>VLOOKUP(B27, 'Province Table'!A:D, 2, FALSE) / 12 *
IF(OR(MONTH(DATEVALUE(A27))=1, MONTH(DATEVALUE(A27))=2, MONTH(DATEVALUE(A27))=12), 1.22,
 IF(OR(MONTH(DATEVALUE(A27))=5, MONTH(DATEVALUE(A27))=6, MONTH(DATEVALUE(A27))=7, MONTH(DATEVALUE(A27))=8), 0.82,
 1.02))
</f>
        <v>44200</v>
      </c>
      <c r="D27" s="11">
        <f>VLOOKUP(B27, 'Province Table'!A:D, 3, FALSE)/12 * IF(OR(MONTH(DATEVALUE(A27))=12, MONTH(DATEVALUE(A27))=1, MONTH(DATEVALUE(A27))=2), 1.2, IF(OR(MONTH(DATEVALUE(A27))=5, MONTH(DATEVALUE(A27))=6, MONTH(DATEVALUE(A27))=7, MONTH(DATEVALUE(A27))=8), 0.8, 1))
</f>
        <v>35000</v>
      </c>
      <c r="E27" s="11">
        <f>VLOOKUP(B27, 'Province Table'!A:D, 4, FALSE)/12 * IF(OR(MONTH(DATEVALUE(A27))=12, MONTH(DATEVALUE(A27))=1, MONTH(DATEVALUE(A27))=2), 1.2, IF(OR(MONTH(DATEVALUE(A27))=5, MONTH(DATEVALUE(A27))=6, MONTH(DATEVALUE(A27))=7, MONTH(DATEVALUE(A27))=8), 0.8, 1))
</f>
        <v>25833.33333</v>
      </c>
      <c r="F27" s="11">
        <f t="shared" si="1"/>
        <v>105033.3333</v>
      </c>
      <c r="G27" s="12">
        <v>1.0</v>
      </c>
      <c r="H27" s="13">
        <v>1.45</v>
      </c>
      <c r="I27" s="13">
        <v>0.23</v>
      </c>
      <c r="J27" s="12">
        <f t="shared" si="2"/>
        <v>89708.33333</v>
      </c>
      <c r="K27" s="9">
        <f> J27 / VLOOKUP(B27, Province_Info!A:C, 3, FALSE)</f>
        <v>0.0242454955</v>
      </c>
      <c r="L27" s="13">
        <f>F27 / VLOOKUP(B27, Province_Info!A:C, 3, FALSE)</f>
        <v>0.02838738739</v>
      </c>
      <c r="M27" s="12">
        <f> J27 / VLOOKUP(B27, Province_Info!A:D, 4, FALSE)</f>
        <v>26.36154374</v>
      </c>
      <c r="N27" s="9">
        <f>F27/ VLOOKUP(B27, Province_Info!A:D, 4, FALSE)</f>
        <v>30.86492311</v>
      </c>
      <c r="O27" s="9">
        <f t="shared" si="3"/>
        <v>45508.33333</v>
      </c>
      <c r="P27" s="9">
        <f t="shared" si="4"/>
        <v>44200</v>
      </c>
      <c r="Q27" s="9">
        <f t="shared" si="5"/>
        <v>37458.33333</v>
      </c>
      <c r="R27" s="9">
        <f t="shared" si="6"/>
        <v>8050</v>
      </c>
    </row>
    <row r="28" ht="15.75" customHeight="1">
      <c r="A28" s="9" t="s">
        <v>32</v>
      </c>
      <c r="B28" s="9" t="s">
        <v>21</v>
      </c>
      <c r="C28" s="10">
        <f>VLOOKUP(B28, 'Province Table'!A:D, 2, FALSE) / 12 *
IF(OR(MONTH(DATEVALUE(A28))=1, MONTH(DATEVALUE(A28))=2, MONTH(DATEVALUE(A28))=12), 1.22,
 IF(OR(MONTH(DATEVALUE(A28))=5, MONTH(DATEVALUE(A28))=6, MONTH(DATEVALUE(A28))=7, MONTH(DATEVALUE(A28))=8), 0.82,
 1.02))
</f>
        <v>43350</v>
      </c>
      <c r="D28" s="11">
        <f>VLOOKUP(B28, 'Province Table'!A:D, 3, FALSE)/12 * IF(OR(MONTH(DATEVALUE(A28))=12, MONTH(DATEVALUE(A28))=1, MONTH(DATEVALUE(A28))=2), 1.2, IF(OR(MONTH(DATEVALUE(A28))=5, MONTH(DATEVALUE(A28))=6, MONTH(DATEVALUE(A28))=7, MONTH(DATEVALUE(A28))=8), 0.8, 1))
</f>
        <v>34166.66667</v>
      </c>
      <c r="E28" s="11">
        <f>VLOOKUP(B28, 'Province Table'!A:D, 4, FALSE)/12 * IF(OR(MONTH(DATEVALUE(A28))=12, MONTH(DATEVALUE(A28))=1, MONTH(DATEVALUE(A28))=2), 1.2, IF(OR(MONTH(DATEVALUE(A28))=5, MONTH(DATEVALUE(A28))=6, MONTH(DATEVALUE(A28))=7, MONTH(DATEVALUE(A28))=8), 0.8, 1))
</f>
        <v>25416.66667</v>
      </c>
      <c r="F28" s="11">
        <f t="shared" si="1"/>
        <v>102933.3333</v>
      </c>
      <c r="G28" s="12">
        <v>1.0</v>
      </c>
      <c r="H28" s="13">
        <v>1.45</v>
      </c>
      <c r="I28" s="13">
        <v>0.23</v>
      </c>
      <c r="J28" s="12">
        <f t="shared" si="2"/>
        <v>88062.5</v>
      </c>
      <c r="K28" s="9">
        <f> J28 / VLOOKUP(B28, Province_Info!A:C, 3, FALSE)</f>
        <v>0.06774038462</v>
      </c>
      <c r="L28" s="13">
        <f>F28 / VLOOKUP(B28, Province_Info!A:C, 3, FALSE)</f>
        <v>0.07917948718</v>
      </c>
      <c r="M28" s="12">
        <f> J28 / VLOOKUP(B28, Province_Info!A:D, 4, FALSE)</f>
        <v>60.77467219</v>
      </c>
      <c r="N28" s="9">
        <f>F28/ VLOOKUP(B28, Province_Info!A:D, 4, FALSE)</f>
        <v>71.03749712</v>
      </c>
      <c r="O28" s="9">
        <f t="shared" si="3"/>
        <v>44712.5</v>
      </c>
      <c r="P28" s="9">
        <f t="shared" si="4"/>
        <v>43350</v>
      </c>
      <c r="Q28" s="9">
        <f t="shared" si="5"/>
        <v>36854.16667</v>
      </c>
      <c r="R28" s="9">
        <f t="shared" si="6"/>
        <v>7858.333333</v>
      </c>
    </row>
    <row r="29" ht="15.75" customHeight="1">
      <c r="A29" s="9" t="s">
        <v>32</v>
      </c>
      <c r="B29" s="9" t="s">
        <v>22</v>
      </c>
      <c r="C29" s="10">
        <f>VLOOKUP(B29, 'Province Table'!A:D, 2, FALSE) / 12 *
IF(OR(MONTH(DATEVALUE(A29))=1, MONTH(DATEVALUE(A29))=2, MONTH(DATEVALUE(A29))=12), 1.22,
 IF(OR(MONTH(DATEVALUE(A29))=5, MONTH(DATEVALUE(A29))=6, MONTH(DATEVALUE(A29))=7, MONTH(DATEVALUE(A29))=8), 0.82,
 1.02))
</f>
        <v>42075</v>
      </c>
      <c r="D29" s="11">
        <f>VLOOKUP(B29, 'Province Table'!A:D, 3, FALSE)/12 * IF(OR(MONTH(DATEVALUE(A29))=12, MONTH(DATEVALUE(A29))=1, MONTH(DATEVALUE(A29))=2), 1.2, IF(OR(MONTH(DATEVALUE(A29))=5, MONTH(DATEVALUE(A29))=6, MONTH(DATEVALUE(A29))=7, MONTH(DATEVALUE(A29))=8), 0.8, 1))
</f>
        <v>32916.66667</v>
      </c>
      <c r="E29" s="11">
        <f>VLOOKUP(B29, 'Province Table'!A:D, 4, FALSE)/12 * IF(OR(MONTH(DATEVALUE(A29))=12, MONTH(DATEVALUE(A29))=1, MONTH(DATEVALUE(A29))=2), 1.2, IF(OR(MONTH(DATEVALUE(A29))=5, MONTH(DATEVALUE(A29))=6, MONTH(DATEVALUE(A29))=7, MONTH(DATEVALUE(A29))=8), 0.8, 1))
</f>
        <v>24583.33333</v>
      </c>
      <c r="F29" s="11">
        <f t="shared" si="1"/>
        <v>99575</v>
      </c>
      <c r="G29" s="12">
        <v>1.0</v>
      </c>
      <c r="H29" s="13">
        <v>1.45</v>
      </c>
      <c r="I29" s="13">
        <v>0.23</v>
      </c>
      <c r="J29" s="12">
        <f t="shared" si="2"/>
        <v>85291.66667</v>
      </c>
      <c r="K29" s="9">
        <f> J29 / VLOOKUP(B29, Province_Info!A:C, 3, FALSE)</f>
        <v>0.1421527778</v>
      </c>
      <c r="L29" s="13">
        <f>F29 / VLOOKUP(B29, Province_Info!A:C, 3, FALSE)</f>
        <v>0.1659583333</v>
      </c>
      <c r="M29" s="12">
        <f> J29 / VLOOKUP(B29, Province_Info!A:D, 4, FALSE)</f>
        <v>28.81475225</v>
      </c>
      <c r="N29" s="9">
        <f>F29/ VLOOKUP(B29, Province_Info!A:D, 4, FALSE)</f>
        <v>33.6402027</v>
      </c>
      <c r="O29" s="9">
        <f t="shared" si="3"/>
        <v>43216.66667</v>
      </c>
      <c r="P29" s="9">
        <f t="shared" si="4"/>
        <v>42075</v>
      </c>
      <c r="Q29" s="9">
        <f t="shared" si="5"/>
        <v>35645.83333</v>
      </c>
      <c r="R29" s="9">
        <f t="shared" si="6"/>
        <v>7570.833333</v>
      </c>
    </row>
    <row r="30" ht="15.75" customHeight="1">
      <c r="A30" s="9" t="s">
        <v>32</v>
      </c>
      <c r="B30" s="9" t="s">
        <v>23</v>
      </c>
      <c r="C30" s="10">
        <f>VLOOKUP(B30, 'Province Table'!A:D, 2, FALSE) / 12 *
IF(OR(MONTH(DATEVALUE(A30))=1, MONTH(DATEVALUE(A30))=2, MONTH(DATEVALUE(A30))=12), 1.22,
 IF(OR(MONTH(DATEVALUE(A30))=5, MONTH(DATEVALUE(A30))=6, MONTH(DATEVALUE(A30))=7, MONTH(DATEVALUE(A30))=8), 0.82,
 1.02))
</f>
        <v>43350</v>
      </c>
      <c r="D30" s="11">
        <f>VLOOKUP(B30, 'Province Table'!A:D, 3, FALSE)/12 * IF(OR(MONTH(DATEVALUE(A30))=12, MONTH(DATEVALUE(A30))=1, MONTH(DATEVALUE(A30))=2), 1.2, IF(OR(MONTH(DATEVALUE(A30))=5, MONTH(DATEVALUE(A30))=6, MONTH(DATEVALUE(A30))=7, MONTH(DATEVALUE(A30))=8), 0.8, 1))
</f>
        <v>33750</v>
      </c>
      <c r="E30" s="11">
        <f>VLOOKUP(B30, 'Province Table'!A:D, 4, FALSE)/12 * IF(OR(MONTH(DATEVALUE(A30))=12, MONTH(DATEVALUE(A30))=1, MONTH(DATEVALUE(A30))=2), 1.2, IF(OR(MONTH(DATEVALUE(A30))=5, MONTH(DATEVALUE(A30))=6, MONTH(DATEVALUE(A30))=7, MONTH(DATEVALUE(A30))=8), 0.8, 1))
</f>
        <v>25000</v>
      </c>
      <c r="F30" s="11">
        <f t="shared" si="1"/>
        <v>102100</v>
      </c>
      <c r="G30" s="12">
        <v>1.0</v>
      </c>
      <c r="H30" s="13">
        <v>1.45</v>
      </c>
      <c r="I30" s="13">
        <v>0.23</v>
      </c>
      <c r="J30" s="12">
        <f t="shared" si="2"/>
        <v>87362.5</v>
      </c>
      <c r="K30" s="9">
        <f> J30 / VLOOKUP(B30, Province_Info!A:C, 3, FALSE)</f>
        <v>0.1456041667</v>
      </c>
      <c r="L30" s="13">
        <f>F30 / VLOOKUP(B30, Province_Info!A:C, 3, FALSE)</f>
        <v>0.1701666667</v>
      </c>
      <c r="M30" s="12">
        <f> J30 / VLOOKUP(B30, Province_Info!A:D, 4, FALSE)</f>
        <v>26.08614512</v>
      </c>
      <c r="N30" s="9">
        <f>F30/ VLOOKUP(B30, Province_Info!A:D, 4, FALSE)</f>
        <v>30.48671245</v>
      </c>
      <c r="O30" s="9">
        <f t="shared" si="3"/>
        <v>44012.5</v>
      </c>
      <c r="P30" s="9">
        <f t="shared" si="4"/>
        <v>43350</v>
      </c>
      <c r="Q30" s="9">
        <f t="shared" si="5"/>
        <v>36250</v>
      </c>
      <c r="R30" s="9">
        <f t="shared" si="6"/>
        <v>7762.5</v>
      </c>
    </row>
    <row r="31" ht="15.75" customHeight="1">
      <c r="A31" s="9" t="s">
        <v>32</v>
      </c>
      <c r="B31" s="9" t="s">
        <v>24</v>
      </c>
      <c r="C31" s="10">
        <f>VLOOKUP(B31, 'Province Table'!A:D, 2, FALSE) / 12 *
IF(OR(MONTH(DATEVALUE(A31))=1, MONTH(DATEVALUE(A31))=2, MONTH(DATEVALUE(A31))=12), 1.22,
 IF(OR(MONTH(DATEVALUE(A31))=5, MONTH(DATEVALUE(A31))=6, MONTH(DATEVALUE(A31))=7, MONTH(DATEVALUE(A31))=8), 0.82,
 1.02))
</f>
        <v>42925</v>
      </c>
      <c r="D31" s="11">
        <f>VLOOKUP(B31, 'Province Table'!A:D, 3, FALSE)/12 * IF(OR(MONTH(DATEVALUE(A31))=12, MONTH(DATEVALUE(A31))=1, MONTH(DATEVALUE(A31))=2), 1.2, IF(OR(MONTH(DATEVALUE(A31))=5, MONTH(DATEVALUE(A31))=6, MONTH(DATEVALUE(A31))=7, MONTH(DATEVALUE(A31))=8), 0.8, 1))
</f>
        <v>33333.33333</v>
      </c>
      <c r="E31" s="11">
        <f>VLOOKUP(B31, 'Province Table'!A:D, 4, FALSE)/12 * IF(OR(MONTH(DATEVALUE(A31))=12, MONTH(DATEVALUE(A31))=1, MONTH(DATEVALUE(A31))=2), 1.2, IF(OR(MONTH(DATEVALUE(A31))=5, MONTH(DATEVALUE(A31))=6, MONTH(DATEVALUE(A31))=7, MONTH(DATEVALUE(A31))=8), 0.8, 1))
</f>
        <v>24583.33333</v>
      </c>
      <c r="F31" s="11">
        <f t="shared" si="1"/>
        <v>100841.6667</v>
      </c>
      <c r="G31" s="12">
        <v>1.0</v>
      </c>
      <c r="H31" s="13">
        <v>1.45</v>
      </c>
      <c r="I31" s="13">
        <v>0.23</v>
      </c>
      <c r="J31" s="12">
        <f t="shared" si="2"/>
        <v>86237.5</v>
      </c>
      <c r="K31" s="9">
        <f> J31 / VLOOKUP(B31, Province_Info!A:C, 3, FALSE)</f>
        <v>0.172475</v>
      </c>
      <c r="L31" s="13">
        <f>F31 / VLOOKUP(B31, Province_Info!A:C, 3, FALSE)</f>
        <v>0.2016833333</v>
      </c>
      <c r="M31" s="12">
        <f> J31 / VLOOKUP(B31, Province_Info!A:D, 4, FALSE)</f>
        <v>32.17817164</v>
      </c>
      <c r="N31" s="9">
        <f>F31/ VLOOKUP(B31, Province_Info!A:D, 4, FALSE)</f>
        <v>37.62748756</v>
      </c>
      <c r="O31" s="9">
        <f t="shared" si="3"/>
        <v>43312.5</v>
      </c>
      <c r="P31" s="9">
        <f t="shared" si="4"/>
        <v>42925</v>
      </c>
      <c r="Q31" s="9">
        <f t="shared" si="5"/>
        <v>35645.83333</v>
      </c>
      <c r="R31" s="9">
        <f t="shared" si="6"/>
        <v>7666.666667</v>
      </c>
    </row>
    <row r="32" ht="15.75" customHeight="1">
      <c r="A32" s="9" t="s">
        <v>32</v>
      </c>
      <c r="B32" s="9" t="s">
        <v>25</v>
      </c>
      <c r="C32" s="10">
        <f>VLOOKUP(B32, 'Province Table'!A:D, 2, FALSE) / 12 *
IF(OR(MONTH(DATEVALUE(A32))=1, MONTH(DATEVALUE(A32))=2, MONTH(DATEVALUE(A32))=12), 1.22,
 IF(OR(MONTH(DATEVALUE(A32))=5, MONTH(DATEVALUE(A32))=6, MONTH(DATEVALUE(A32))=7, MONTH(DATEVALUE(A32))=8), 0.82,
 1.02))
</f>
        <v>42075</v>
      </c>
      <c r="D32" s="11">
        <f>VLOOKUP(B32, 'Province Table'!A:D, 3, FALSE)/12 * IF(OR(MONTH(DATEVALUE(A32))=12, MONTH(DATEVALUE(A32))=1, MONTH(DATEVALUE(A32))=2), 1.2, IF(OR(MONTH(DATEVALUE(A32))=5, MONTH(DATEVALUE(A32))=6, MONTH(DATEVALUE(A32))=7, MONTH(DATEVALUE(A32))=8), 0.8, 1))
</f>
        <v>32916.66667</v>
      </c>
      <c r="E32" s="11">
        <f>VLOOKUP(B32, 'Province Table'!A:D, 4, FALSE)/12 * IF(OR(MONTH(DATEVALUE(A32))=12, MONTH(DATEVALUE(A32))=1, MONTH(DATEVALUE(A32))=2), 1.2, IF(OR(MONTH(DATEVALUE(A32))=5, MONTH(DATEVALUE(A32))=6, MONTH(DATEVALUE(A32))=7, MONTH(DATEVALUE(A32))=8), 0.8, 1))
</f>
        <v>24166.66667</v>
      </c>
      <c r="F32" s="11">
        <f t="shared" si="1"/>
        <v>99158.33333</v>
      </c>
      <c r="G32" s="12">
        <v>1.0</v>
      </c>
      <c r="H32" s="13">
        <v>1.45</v>
      </c>
      <c r="I32" s="13">
        <v>0.23</v>
      </c>
      <c r="J32" s="12">
        <f t="shared" si="2"/>
        <v>84687.5</v>
      </c>
      <c r="K32" s="9">
        <f> J32 / VLOOKUP(B32, Province_Info!A:C, 3, FALSE)</f>
        <v>0.21171875</v>
      </c>
      <c r="L32" s="13">
        <f>F32 / VLOOKUP(B32, Province_Info!A:C, 3, FALSE)</f>
        <v>0.2478958333</v>
      </c>
      <c r="M32" s="12">
        <f> J32 / VLOOKUP(B32, Province_Info!A:D, 4, FALSE)</f>
        <v>35.11090381</v>
      </c>
      <c r="N32" s="9">
        <f>F32/ VLOOKUP(B32, Province_Info!A:D, 4, FALSE)</f>
        <v>41.11042012</v>
      </c>
      <c r="O32" s="9">
        <f t="shared" si="3"/>
        <v>42612.5</v>
      </c>
      <c r="P32" s="9">
        <f t="shared" si="4"/>
        <v>42075</v>
      </c>
      <c r="Q32" s="9">
        <f t="shared" si="5"/>
        <v>35041.66667</v>
      </c>
      <c r="R32" s="9">
        <f t="shared" si="6"/>
        <v>7570.833333</v>
      </c>
    </row>
    <row r="33" ht="15.75" customHeight="1">
      <c r="A33" s="9" t="s">
        <v>32</v>
      </c>
      <c r="B33" s="9" t="s">
        <v>26</v>
      </c>
      <c r="C33" s="10">
        <f>VLOOKUP(B33, 'Province Table'!A:D, 2, FALSE) / 12 *
IF(OR(MONTH(DATEVALUE(A33))=1, MONTH(DATEVALUE(A33))=2, MONTH(DATEVALUE(A33))=12), 1.22,
 IF(OR(MONTH(DATEVALUE(A33))=5, MONTH(DATEVALUE(A33))=6, MONTH(DATEVALUE(A33))=7, MONTH(DATEVALUE(A33))=8), 0.82,
 1.02))
</f>
        <v>44200</v>
      </c>
      <c r="D33" s="11">
        <f>VLOOKUP(B33, 'Province Table'!A:D, 3, FALSE)/12 * IF(OR(MONTH(DATEVALUE(A33))=12, MONTH(DATEVALUE(A33))=1, MONTH(DATEVALUE(A33))=2), 1.2, IF(OR(MONTH(DATEVALUE(A33))=5, MONTH(DATEVALUE(A33))=6, MONTH(DATEVALUE(A33))=7, MONTH(DATEVALUE(A33))=8), 0.8, 1))
</f>
        <v>34583.33333</v>
      </c>
      <c r="E33" s="11">
        <f>VLOOKUP(B33, 'Province Table'!A:D, 4, FALSE)/12 * IF(OR(MONTH(DATEVALUE(A33))=12, MONTH(DATEVALUE(A33))=1, MONTH(DATEVALUE(A33))=2), 1.2, IF(OR(MONTH(DATEVALUE(A33))=5, MONTH(DATEVALUE(A33))=6, MONTH(DATEVALUE(A33))=7, MONTH(DATEVALUE(A33))=8), 0.8, 1))
</f>
        <v>25833.33333</v>
      </c>
      <c r="F33" s="11">
        <f t="shared" si="1"/>
        <v>104616.6667</v>
      </c>
      <c r="G33" s="12">
        <v>1.0</v>
      </c>
      <c r="H33" s="13">
        <v>1.45</v>
      </c>
      <c r="I33" s="13">
        <v>0.23</v>
      </c>
      <c r="J33" s="12">
        <f t="shared" si="2"/>
        <v>89612.5</v>
      </c>
      <c r="K33" s="9">
        <f> J33 / VLOOKUP(B33, Province_Info!A:C, 3, FALSE)</f>
        <v>0.08146590909</v>
      </c>
      <c r="L33" s="13">
        <f>F33 / VLOOKUP(B33, Province_Info!A:C, 3, FALSE)</f>
        <v>0.09510606061</v>
      </c>
      <c r="M33" s="12">
        <f> J33 / VLOOKUP(B33, Province_Info!A:D, 4, FALSE)</f>
        <v>26.92683293</v>
      </c>
      <c r="N33" s="9">
        <f>F33/ VLOOKUP(B33, Province_Info!A:D, 4, FALSE)</f>
        <v>31.43529647</v>
      </c>
      <c r="O33" s="9">
        <f t="shared" si="3"/>
        <v>45412.5</v>
      </c>
      <c r="P33" s="9">
        <f t="shared" si="4"/>
        <v>44200</v>
      </c>
      <c r="Q33" s="9">
        <f t="shared" si="5"/>
        <v>37458.33333</v>
      </c>
      <c r="R33" s="9">
        <f t="shared" si="6"/>
        <v>7954.166667</v>
      </c>
    </row>
    <row r="34" ht="15.75" customHeight="1">
      <c r="A34" s="9" t="s">
        <v>32</v>
      </c>
      <c r="B34" s="9" t="s">
        <v>27</v>
      </c>
      <c r="C34" s="10">
        <f>VLOOKUP(B34, 'Province Table'!A:D, 2, FALSE) / 12 *
IF(OR(MONTH(DATEVALUE(A34))=1, MONTH(DATEVALUE(A34))=2, MONTH(DATEVALUE(A34))=12), 1.22,
 IF(OR(MONTH(DATEVALUE(A34))=5, MONTH(DATEVALUE(A34))=6, MONTH(DATEVALUE(A34))=7, MONTH(DATEVALUE(A34))=8), 0.82,
 1.02))
</f>
        <v>42925</v>
      </c>
      <c r="D34" s="11">
        <f>VLOOKUP(B34, 'Province Table'!A:D, 3, FALSE)/12 * IF(OR(MONTH(DATEVALUE(A34))=12, MONTH(DATEVALUE(A34))=1, MONTH(DATEVALUE(A34))=2), 1.2, IF(OR(MONTH(DATEVALUE(A34))=5, MONTH(DATEVALUE(A34))=6, MONTH(DATEVALUE(A34))=7, MONTH(DATEVALUE(A34))=8), 0.8, 1))
</f>
        <v>33333.33333</v>
      </c>
      <c r="E34" s="11">
        <f>VLOOKUP(B34, 'Province Table'!A:D, 4, FALSE)/12 * IF(OR(MONTH(DATEVALUE(A34))=12, MONTH(DATEVALUE(A34))=1, MONTH(DATEVALUE(A34))=2), 1.2, IF(OR(MONTH(DATEVALUE(A34))=5, MONTH(DATEVALUE(A34))=6, MONTH(DATEVALUE(A34))=7, MONTH(DATEVALUE(A34))=8), 0.8, 1))
</f>
        <v>25000</v>
      </c>
      <c r="F34" s="11">
        <f t="shared" si="1"/>
        <v>101258.3333</v>
      </c>
      <c r="G34" s="12">
        <v>1.0</v>
      </c>
      <c r="H34" s="13">
        <v>1.45</v>
      </c>
      <c r="I34" s="13">
        <v>0.23</v>
      </c>
      <c r="J34" s="12">
        <f t="shared" si="2"/>
        <v>86841.66667</v>
      </c>
      <c r="K34" s="9">
        <f> J34 / VLOOKUP(B34, Province_Info!A:C, 3, FALSE)</f>
        <v>0.04342083333</v>
      </c>
      <c r="L34" s="13">
        <f>F34 / VLOOKUP(B34, Province_Info!A:C, 3, FALSE)</f>
        <v>0.05062916667</v>
      </c>
      <c r="M34" s="12">
        <f> J34 / VLOOKUP(B34, Province_Info!A:D, 4, FALSE)</f>
        <v>16.9051327</v>
      </c>
      <c r="N34" s="9">
        <f>F34/ VLOOKUP(B34, Province_Info!A:D, 4, FALSE)</f>
        <v>19.71156966</v>
      </c>
      <c r="O34" s="9">
        <f t="shared" si="3"/>
        <v>43916.66667</v>
      </c>
      <c r="P34" s="9">
        <f t="shared" si="4"/>
        <v>42925</v>
      </c>
      <c r="Q34" s="9">
        <f t="shared" si="5"/>
        <v>36250</v>
      </c>
      <c r="R34" s="9">
        <f t="shared" si="6"/>
        <v>7666.666667</v>
      </c>
    </row>
    <row r="35" ht="15.75" customHeight="1">
      <c r="A35" s="9" t="s">
        <v>32</v>
      </c>
      <c r="B35" s="9" t="s">
        <v>28</v>
      </c>
      <c r="C35" s="10">
        <f>VLOOKUP(B35, 'Province Table'!A:D, 2, FALSE) / 12 *
IF(OR(MONTH(DATEVALUE(A35))=1, MONTH(DATEVALUE(A35))=2, MONTH(DATEVALUE(A35))=12), 1.22,
 IF(OR(MONTH(DATEVALUE(A35))=5, MONTH(DATEVALUE(A35))=6, MONTH(DATEVALUE(A35))=7, MONTH(DATEVALUE(A35))=8), 0.82,
 1.02))
</f>
        <v>41650</v>
      </c>
      <c r="D35" s="11">
        <f>VLOOKUP(B35, 'Province Table'!A:D, 3, FALSE)/12 * IF(OR(MONTH(DATEVALUE(A35))=12, MONTH(DATEVALUE(A35))=1, MONTH(DATEVALUE(A35))=2), 1.2, IF(OR(MONTH(DATEVALUE(A35))=5, MONTH(DATEVALUE(A35))=6, MONTH(DATEVALUE(A35))=7, MONTH(DATEVALUE(A35))=8), 0.8, 1))
</f>
        <v>32500</v>
      </c>
      <c r="E35" s="11">
        <f>VLOOKUP(B35, 'Province Table'!A:D, 4, FALSE)/12 * IF(OR(MONTH(DATEVALUE(A35))=12, MONTH(DATEVALUE(A35))=1, MONTH(DATEVALUE(A35))=2), 1.2, IF(OR(MONTH(DATEVALUE(A35))=5, MONTH(DATEVALUE(A35))=6, MONTH(DATEVALUE(A35))=7, MONTH(DATEVALUE(A35))=8), 0.8, 1))
</f>
        <v>23750</v>
      </c>
      <c r="F35" s="11">
        <f t="shared" si="1"/>
        <v>97900</v>
      </c>
      <c r="G35" s="12">
        <v>1.0</v>
      </c>
      <c r="H35" s="13">
        <v>1.45</v>
      </c>
      <c r="I35" s="13">
        <v>0.23</v>
      </c>
      <c r="J35" s="12">
        <f t="shared" si="2"/>
        <v>83562.5</v>
      </c>
      <c r="K35" s="9">
        <f> J35 / VLOOKUP(B35, Province_Info!A:C, 3, FALSE)</f>
        <v>0.20890625</v>
      </c>
      <c r="L35" s="13">
        <f>F35 / VLOOKUP(B35, Province_Info!A:C, 3, FALSE)</f>
        <v>0.24475</v>
      </c>
      <c r="M35" s="12">
        <f> J35 / VLOOKUP(B35, Province_Info!A:D, 4, FALSE)</f>
        <v>28.49045346</v>
      </c>
      <c r="N35" s="9">
        <f>F35/ VLOOKUP(B35, Province_Info!A:D, 4, FALSE)</f>
        <v>33.37879304</v>
      </c>
      <c r="O35" s="9">
        <f t="shared" si="3"/>
        <v>41912.5</v>
      </c>
      <c r="P35" s="9">
        <f t="shared" si="4"/>
        <v>41650</v>
      </c>
      <c r="Q35" s="9">
        <f t="shared" si="5"/>
        <v>34437.5</v>
      </c>
      <c r="R35" s="9">
        <f t="shared" si="6"/>
        <v>7475</v>
      </c>
    </row>
    <row r="36" ht="15.75" customHeight="1">
      <c r="A36" s="9" t="s">
        <v>32</v>
      </c>
      <c r="B36" s="9" t="s">
        <v>29</v>
      </c>
      <c r="C36" s="10">
        <f>VLOOKUP(B36, 'Province Table'!A:D, 2, FALSE) / 12 *
IF(OR(MONTH(DATEVALUE(A36))=1, MONTH(DATEVALUE(A36))=2, MONTH(DATEVALUE(A36))=12), 1.22,
 IF(OR(MONTH(DATEVALUE(A36))=5, MONTH(DATEVALUE(A36))=6, MONTH(DATEVALUE(A36))=7, MONTH(DATEVALUE(A36))=8), 0.82,
 1.02))
</f>
        <v>43775</v>
      </c>
      <c r="D36" s="11">
        <f>VLOOKUP(B36, 'Province Table'!A:D, 3, FALSE)/12 * IF(OR(MONTH(DATEVALUE(A36))=12, MONTH(DATEVALUE(A36))=1, MONTH(DATEVALUE(A36))=2), 1.2, IF(OR(MONTH(DATEVALUE(A36))=5, MONTH(DATEVALUE(A36))=6, MONTH(DATEVALUE(A36))=7, MONTH(DATEVALUE(A36))=8), 0.8, 1))
</f>
        <v>34166.66667</v>
      </c>
      <c r="E36" s="11">
        <f>VLOOKUP(B36, 'Province Table'!A:D, 4, FALSE)/12 * IF(OR(MONTH(DATEVALUE(A36))=12, MONTH(DATEVALUE(A36))=1, MONTH(DATEVALUE(A36))=2), 1.2, IF(OR(MONTH(DATEVALUE(A36))=5, MONTH(DATEVALUE(A36))=6, MONTH(DATEVALUE(A36))=7, MONTH(DATEVALUE(A36))=8), 0.8, 1))
</f>
        <v>25416.66667</v>
      </c>
      <c r="F36" s="11">
        <f t="shared" si="1"/>
        <v>103358.3333</v>
      </c>
      <c r="G36" s="12">
        <v>1.0</v>
      </c>
      <c r="H36" s="13">
        <v>1.45</v>
      </c>
      <c r="I36" s="13">
        <v>0.23</v>
      </c>
      <c r="J36" s="12">
        <f t="shared" si="2"/>
        <v>88487.5</v>
      </c>
      <c r="K36" s="9">
        <f> J36 / VLOOKUP(B36, Province_Info!A:C, 3, FALSE)</f>
        <v>0.03403365385</v>
      </c>
      <c r="L36" s="13">
        <f>F36 / VLOOKUP(B36, Province_Info!A:C, 3, FALSE)</f>
        <v>0.03975320513</v>
      </c>
      <c r="M36" s="12">
        <f> J36 / VLOOKUP(B36, Province_Info!A:D, 4, FALSE)</f>
        <v>17.41194412</v>
      </c>
      <c r="N36" s="9">
        <f>F36/ VLOOKUP(B36, Province_Info!A:D, 4, FALSE)</f>
        <v>20.33812147</v>
      </c>
      <c r="O36" s="9">
        <f t="shared" si="3"/>
        <v>44712.5</v>
      </c>
      <c r="P36" s="9">
        <f t="shared" si="4"/>
        <v>43775</v>
      </c>
      <c r="Q36" s="9">
        <f t="shared" si="5"/>
        <v>36854.16667</v>
      </c>
      <c r="R36" s="9">
        <f t="shared" si="6"/>
        <v>7858.333333</v>
      </c>
    </row>
    <row r="37" ht="15.75" customHeight="1">
      <c r="A37" s="9" t="s">
        <v>32</v>
      </c>
      <c r="B37" s="9" t="s">
        <v>30</v>
      </c>
      <c r="C37" s="10">
        <f>VLOOKUP(B37, 'Province Table'!A:D, 2, FALSE) / 12 *
IF(OR(MONTH(DATEVALUE(A37))=1, MONTH(DATEVALUE(A37))=2, MONTH(DATEVALUE(A37))=12), 1.22,
 IF(OR(MONTH(DATEVALUE(A37))=5, MONTH(DATEVALUE(A37))=6, MONTH(DATEVALUE(A37))=7, MONTH(DATEVALUE(A37))=8), 0.82,
 1.02))
</f>
        <v>42500</v>
      </c>
      <c r="D37" s="11">
        <f>VLOOKUP(B37, 'Province Table'!A:D, 3, FALSE)/12 * IF(OR(MONTH(DATEVALUE(A37))=12, MONTH(DATEVALUE(A37))=1, MONTH(DATEVALUE(A37))=2), 1.2, IF(OR(MONTH(DATEVALUE(A37))=5, MONTH(DATEVALUE(A37))=6, MONTH(DATEVALUE(A37))=7, MONTH(DATEVALUE(A37))=8), 0.8, 1))
</f>
        <v>33333.33333</v>
      </c>
      <c r="E37" s="11">
        <f>VLOOKUP(B37, 'Province Table'!A:D, 4, FALSE)/12 * IF(OR(MONTH(DATEVALUE(A37))=12, MONTH(DATEVALUE(A37))=1, MONTH(DATEVALUE(A37))=2), 1.2, IF(OR(MONTH(DATEVALUE(A37))=5, MONTH(DATEVALUE(A37))=6, MONTH(DATEVALUE(A37))=7, MONTH(DATEVALUE(A37))=8), 0.8, 1))
</f>
        <v>25000</v>
      </c>
      <c r="F37" s="11">
        <f t="shared" si="1"/>
        <v>100833.3333</v>
      </c>
      <c r="G37" s="12">
        <v>1.0</v>
      </c>
      <c r="H37" s="13">
        <v>1.45</v>
      </c>
      <c r="I37" s="13">
        <v>0.23</v>
      </c>
      <c r="J37" s="12">
        <f t="shared" si="2"/>
        <v>86416.66667</v>
      </c>
      <c r="K37" s="9">
        <f> J37 / VLOOKUP(B37, Province_Info!A:C, 3, FALSE)</f>
        <v>0.07856060606</v>
      </c>
      <c r="L37" s="13">
        <f>F37 / VLOOKUP(B37, Province_Info!A:C, 3, FALSE)</f>
        <v>0.09166666667</v>
      </c>
      <c r="M37" s="12">
        <f> J37 / VLOOKUP(B37, Province_Info!A:D, 4, FALSE)</f>
        <v>39.12026558</v>
      </c>
      <c r="N37" s="9">
        <f>F37/ VLOOKUP(B37, Province_Info!A:D, 4, FALSE)</f>
        <v>45.64659725</v>
      </c>
      <c r="O37" s="9">
        <f t="shared" si="3"/>
        <v>43916.66667</v>
      </c>
      <c r="P37" s="9">
        <f t="shared" si="4"/>
        <v>42500</v>
      </c>
      <c r="Q37" s="9">
        <f t="shared" si="5"/>
        <v>36250</v>
      </c>
      <c r="R37" s="9">
        <f t="shared" si="6"/>
        <v>7666.666667</v>
      </c>
    </row>
    <row r="38" ht="15.75" customHeight="1">
      <c r="A38" s="9" t="s">
        <v>33</v>
      </c>
      <c r="B38" s="9" t="s">
        <v>19</v>
      </c>
      <c r="C38" s="10">
        <f>VLOOKUP(B38, 'Province Table'!A:D, 2, FALSE) / 12 *
IF(OR(MONTH(DATEVALUE(A38))=1, MONTH(DATEVALUE(A38))=2, MONTH(DATEVALUE(A38))=12), 1.22,
 IF(OR(MONTH(DATEVALUE(A38))=5, MONTH(DATEVALUE(A38))=6, MONTH(DATEVALUE(A38))=7, MONTH(DATEVALUE(A38))=8), 0.82,
 1.02))
</f>
        <v>41791.695</v>
      </c>
      <c r="D38" s="11">
        <f>VLOOKUP(B38, 'Province Table'!A:D, 3, FALSE)/12 * IF(OR(MONTH(DATEVALUE(A38))=12, MONTH(DATEVALUE(A38))=1, MONTH(DATEVALUE(A38))=2), 1.2, IF(OR(MONTH(DATEVALUE(A38))=5, MONTH(DATEVALUE(A38))=6, MONTH(DATEVALUE(A38))=7, MONTH(DATEVALUE(A38))=8), 0.8, 1))
</f>
        <v>33333.33333</v>
      </c>
      <c r="E38" s="11">
        <f>VLOOKUP(B38, 'Province Table'!A:D, 4, FALSE)/12 * IF(OR(MONTH(DATEVALUE(A38))=12, MONTH(DATEVALUE(A38))=1, MONTH(DATEVALUE(A38))=2), 1.2, IF(OR(MONTH(DATEVALUE(A38))=5, MONTH(DATEVALUE(A38))=6, MONTH(DATEVALUE(A38))=7, MONTH(DATEVALUE(A38))=8), 0.8, 1))
</f>
        <v>25000</v>
      </c>
      <c r="F38" s="11">
        <f t="shared" si="1"/>
        <v>100125.0283</v>
      </c>
      <c r="G38" s="12">
        <v>1.0</v>
      </c>
      <c r="H38" s="13">
        <v>1.45</v>
      </c>
      <c r="I38" s="13">
        <v>0.23</v>
      </c>
      <c r="J38" s="12">
        <f t="shared" si="2"/>
        <v>85708.36167</v>
      </c>
      <c r="K38" s="9">
        <f> J38 / VLOOKUP(B38, Province_Info!A:C, 3, FALSE)</f>
        <v>0.02955460747</v>
      </c>
      <c r="L38" s="13">
        <f>F38 / VLOOKUP(B38, Province_Info!A:C, 3, FALSE)</f>
        <v>0.03452587184</v>
      </c>
      <c r="M38" s="12">
        <f> J38 / VLOOKUP(B38, Province_Info!A:D, 4, FALSE)</f>
        <v>32.08849183</v>
      </c>
      <c r="N38" s="9">
        <f>F38/ VLOOKUP(B38, Province_Info!A:D, 4, FALSE)</f>
        <v>37.48597092</v>
      </c>
      <c r="O38" s="9">
        <f t="shared" si="3"/>
        <v>43916.66667</v>
      </c>
      <c r="P38" s="9">
        <f t="shared" si="4"/>
        <v>41791.695</v>
      </c>
      <c r="Q38" s="9">
        <f t="shared" si="5"/>
        <v>36250</v>
      </c>
      <c r="R38" s="9">
        <f t="shared" si="6"/>
        <v>7666.666667</v>
      </c>
    </row>
    <row r="39" ht="15.75" customHeight="1">
      <c r="A39" s="9" t="s">
        <v>33</v>
      </c>
      <c r="B39" s="9" t="s">
        <v>20</v>
      </c>
      <c r="C39" s="10">
        <f>VLOOKUP(B39, 'Province Table'!A:D, 2, FALSE) / 12 *
IF(OR(MONTH(DATEVALUE(A39))=1, MONTH(DATEVALUE(A39))=2, MONTH(DATEVALUE(A39))=12), 1.22,
 IF(OR(MONTH(DATEVALUE(A39))=5, MONTH(DATEVALUE(A39))=6, MONTH(DATEVALUE(A39))=7, MONTH(DATEVALUE(A39))=8), 0.82,
 1.02))
</f>
        <v>44200</v>
      </c>
      <c r="D39" s="11">
        <f>VLOOKUP(B39, 'Province Table'!A:D, 3, FALSE)/12 * IF(OR(MONTH(DATEVALUE(A39))=12, MONTH(DATEVALUE(A39))=1, MONTH(DATEVALUE(A39))=2), 1.2, IF(OR(MONTH(DATEVALUE(A39))=5, MONTH(DATEVALUE(A39))=6, MONTH(DATEVALUE(A39))=7, MONTH(DATEVALUE(A39))=8), 0.8, 1))
</f>
        <v>35000</v>
      </c>
      <c r="E39" s="11">
        <f>VLOOKUP(B39, 'Province Table'!A:D, 4, FALSE)/12 * IF(OR(MONTH(DATEVALUE(A39))=12, MONTH(DATEVALUE(A39))=1, MONTH(DATEVALUE(A39))=2), 1.2, IF(OR(MONTH(DATEVALUE(A39))=5, MONTH(DATEVALUE(A39))=6, MONTH(DATEVALUE(A39))=7, MONTH(DATEVALUE(A39))=8), 0.8, 1))
</f>
        <v>25833.33333</v>
      </c>
      <c r="F39" s="11">
        <f t="shared" si="1"/>
        <v>105033.3333</v>
      </c>
      <c r="G39" s="12">
        <v>1.0</v>
      </c>
      <c r="H39" s="13">
        <v>1.45</v>
      </c>
      <c r="I39" s="13">
        <v>0.23</v>
      </c>
      <c r="J39" s="12">
        <f t="shared" si="2"/>
        <v>89708.33333</v>
      </c>
      <c r="K39" s="9">
        <f> J39 / VLOOKUP(B39, Province_Info!A:C, 3, FALSE)</f>
        <v>0.0242454955</v>
      </c>
      <c r="L39" s="13">
        <f>F39 / VLOOKUP(B39, Province_Info!A:C, 3, FALSE)</f>
        <v>0.02838738739</v>
      </c>
      <c r="M39" s="12">
        <f> J39 / VLOOKUP(B39, Province_Info!A:D, 4, FALSE)</f>
        <v>26.36154374</v>
      </c>
      <c r="N39" s="9">
        <f>F39/ VLOOKUP(B39, Province_Info!A:D, 4, FALSE)</f>
        <v>30.86492311</v>
      </c>
      <c r="O39" s="9">
        <f t="shared" si="3"/>
        <v>45508.33333</v>
      </c>
      <c r="P39" s="9">
        <f t="shared" si="4"/>
        <v>44200</v>
      </c>
      <c r="Q39" s="9">
        <f t="shared" si="5"/>
        <v>37458.33333</v>
      </c>
      <c r="R39" s="9">
        <f t="shared" si="6"/>
        <v>8050</v>
      </c>
    </row>
    <row r="40" ht="15.75" customHeight="1">
      <c r="A40" s="9" t="s">
        <v>33</v>
      </c>
      <c r="B40" s="9" t="s">
        <v>21</v>
      </c>
      <c r="C40" s="10">
        <f>VLOOKUP(B40, 'Province Table'!A:D, 2, FALSE) / 12 *
IF(OR(MONTH(DATEVALUE(A40))=1, MONTH(DATEVALUE(A40))=2, MONTH(DATEVALUE(A40))=12), 1.22,
 IF(OR(MONTH(DATEVALUE(A40))=5, MONTH(DATEVALUE(A40))=6, MONTH(DATEVALUE(A40))=7, MONTH(DATEVALUE(A40))=8), 0.82,
 1.02))
</f>
        <v>43350</v>
      </c>
      <c r="D40" s="11">
        <f>VLOOKUP(B40, 'Province Table'!A:D, 3, FALSE)/12 * IF(OR(MONTH(DATEVALUE(A40))=12, MONTH(DATEVALUE(A40))=1, MONTH(DATEVALUE(A40))=2), 1.2, IF(OR(MONTH(DATEVALUE(A40))=5, MONTH(DATEVALUE(A40))=6, MONTH(DATEVALUE(A40))=7, MONTH(DATEVALUE(A40))=8), 0.8, 1))
</f>
        <v>34166.66667</v>
      </c>
      <c r="E40" s="11">
        <f>VLOOKUP(B40, 'Province Table'!A:D, 4, FALSE)/12 * IF(OR(MONTH(DATEVALUE(A40))=12, MONTH(DATEVALUE(A40))=1, MONTH(DATEVALUE(A40))=2), 1.2, IF(OR(MONTH(DATEVALUE(A40))=5, MONTH(DATEVALUE(A40))=6, MONTH(DATEVALUE(A40))=7, MONTH(DATEVALUE(A40))=8), 0.8, 1))
</f>
        <v>25416.66667</v>
      </c>
      <c r="F40" s="11">
        <f t="shared" si="1"/>
        <v>102933.3333</v>
      </c>
      <c r="G40" s="12">
        <v>1.0</v>
      </c>
      <c r="H40" s="13">
        <v>1.45</v>
      </c>
      <c r="I40" s="13">
        <v>0.23</v>
      </c>
      <c r="J40" s="12">
        <f t="shared" si="2"/>
        <v>88062.5</v>
      </c>
      <c r="K40" s="9">
        <f> J40 / VLOOKUP(B40, Province_Info!A:C, 3, FALSE)</f>
        <v>0.06774038462</v>
      </c>
      <c r="L40" s="13">
        <f>F40 / VLOOKUP(B40, Province_Info!A:C, 3, FALSE)</f>
        <v>0.07917948718</v>
      </c>
      <c r="M40" s="12">
        <f> J40 / VLOOKUP(B40, Province_Info!A:D, 4, FALSE)</f>
        <v>60.77467219</v>
      </c>
      <c r="N40" s="9">
        <f>F40/ VLOOKUP(B40, Province_Info!A:D, 4, FALSE)</f>
        <v>71.03749712</v>
      </c>
      <c r="O40" s="9">
        <f t="shared" si="3"/>
        <v>44712.5</v>
      </c>
      <c r="P40" s="9">
        <f t="shared" si="4"/>
        <v>43350</v>
      </c>
      <c r="Q40" s="9">
        <f t="shared" si="5"/>
        <v>36854.16667</v>
      </c>
      <c r="R40" s="9">
        <f t="shared" si="6"/>
        <v>7858.333333</v>
      </c>
    </row>
    <row r="41" ht="15.75" customHeight="1">
      <c r="A41" s="9" t="s">
        <v>33</v>
      </c>
      <c r="B41" s="9" t="s">
        <v>22</v>
      </c>
      <c r="C41" s="10">
        <f>VLOOKUP(B41, 'Province Table'!A:D, 2, FALSE) / 12 *
IF(OR(MONTH(DATEVALUE(A41))=1, MONTH(DATEVALUE(A41))=2, MONTH(DATEVALUE(A41))=12), 1.22,
 IF(OR(MONTH(DATEVALUE(A41))=5, MONTH(DATEVALUE(A41))=6, MONTH(DATEVALUE(A41))=7, MONTH(DATEVALUE(A41))=8), 0.82,
 1.02))
</f>
        <v>42075</v>
      </c>
      <c r="D41" s="11">
        <f>VLOOKUP(B41, 'Province Table'!A:D, 3, FALSE)/12 * IF(OR(MONTH(DATEVALUE(A41))=12, MONTH(DATEVALUE(A41))=1, MONTH(DATEVALUE(A41))=2), 1.2, IF(OR(MONTH(DATEVALUE(A41))=5, MONTH(DATEVALUE(A41))=6, MONTH(DATEVALUE(A41))=7, MONTH(DATEVALUE(A41))=8), 0.8, 1))
</f>
        <v>32916.66667</v>
      </c>
      <c r="E41" s="11">
        <f>VLOOKUP(B41, 'Province Table'!A:D, 4, FALSE)/12 * IF(OR(MONTH(DATEVALUE(A41))=12, MONTH(DATEVALUE(A41))=1, MONTH(DATEVALUE(A41))=2), 1.2, IF(OR(MONTH(DATEVALUE(A41))=5, MONTH(DATEVALUE(A41))=6, MONTH(DATEVALUE(A41))=7, MONTH(DATEVALUE(A41))=8), 0.8, 1))
</f>
        <v>24583.33333</v>
      </c>
      <c r="F41" s="11">
        <f t="shared" si="1"/>
        <v>99575</v>
      </c>
      <c r="G41" s="12">
        <v>1.0</v>
      </c>
      <c r="H41" s="13">
        <v>1.45</v>
      </c>
      <c r="I41" s="13">
        <v>0.23</v>
      </c>
      <c r="J41" s="12">
        <f t="shared" si="2"/>
        <v>85291.66667</v>
      </c>
      <c r="K41" s="9">
        <f> J41 / VLOOKUP(B41, Province_Info!A:C, 3, FALSE)</f>
        <v>0.1421527778</v>
      </c>
      <c r="L41" s="13">
        <f>F41 / VLOOKUP(B41, Province_Info!A:C, 3, FALSE)</f>
        <v>0.1659583333</v>
      </c>
      <c r="M41" s="12">
        <f> J41 / VLOOKUP(B41, Province_Info!A:D, 4, FALSE)</f>
        <v>28.81475225</v>
      </c>
      <c r="N41" s="9">
        <f>F41/ VLOOKUP(B41, Province_Info!A:D, 4, FALSE)</f>
        <v>33.6402027</v>
      </c>
      <c r="O41" s="9">
        <f t="shared" si="3"/>
        <v>43216.66667</v>
      </c>
      <c r="P41" s="9">
        <f t="shared" si="4"/>
        <v>42075</v>
      </c>
      <c r="Q41" s="9">
        <f t="shared" si="5"/>
        <v>35645.83333</v>
      </c>
      <c r="R41" s="9">
        <f t="shared" si="6"/>
        <v>7570.833333</v>
      </c>
    </row>
    <row r="42" ht="15.75" customHeight="1">
      <c r="A42" s="9" t="s">
        <v>33</v>
      </c>
      <c r="B42" s="9" t="s">
        <v>23</v>
      </c>
      <c r="C42" s="10">
        <f>VLOOKUP(B42, 'Province Table'!A:D, 2, FALSE) / 12 *
IF(OR(MONTH(DATEVALUE(A42))=1, MONTH(DATEVALUE(A42))=2, MONTH(DATEVALUE(A42))=12), 1.22,
 IF(OR(MONTH(DATEVALUE(A42))=5, MONTH(DATEVALUE(A42))=6, MONTH(DATEVALUE(A42))=7, MONTH(DATEVALUE(A42))=8), 0.82,
 1.02))
</f>
        <v>43350</v>
      </c>
      <c r="D42" s="11">
        <f>VLOOKUP(B42, 'Province Table'!A:D, 3, FALSE)/12 * IF(OR(MONTH(DATEVALUE(A42))=12, MONTH(DATEVALUE(A42))=1, MONTH(DATEVALUE(A42))=2), 1.2, IF(OR(MONTH(DATEVALUE(A42))=5, MONTH(DATEVALUE(A42))=6, MONTH(DATEVALUE(A42))=7, MONTH(DATEVALUE(A42))=8), 0.8, 1))
</f>
        <v>33750</v>
      </c>
      <c r="E42" s="11">
        <f>VLOOKUP(B42, 'Province Table'!A:D, 4, FALSE)/12 * IF(OR(MONTH(DATEVALUE(A42))=12, MONTH(DATEVALUE(A42))=1, MONTH(DATEVALUE(A42))=2), 1.2, IF(OR(MONTH(DATEVALUE(A42))=5, MONTH(DATEVALUE(A42))=6, MONTH(DATEVALUE(A42))=7, MONTH(DATEVALUE(A42))=8), 0.8, 1))
</f>
        <v>25000</v>
      </c>
      <c r="F42" s="11">
        <f t="shared" si="1"/>
        <v>102100</v>
      </c>
      <c r="G42" s="12">
        <v>1.0</v>
      </c>
      <c r="H42" s="13">
        <v>1.45</v>
      </c>
      <c r="I42" s="13">
        <v>0.23</v>
      </c>
      <c r="J42" s="12">
        <f t="shared" si="2"/>
        <v>87362.5</v>
      </c>
      <c r="K42" s="9">
        <f> J42 / VLOOKUP(B42, Province_Info!A:C, 3, FALSE)</f>
        <v>0.1456041667</v>
      </c>
      <c r="L42" s="13">
        <f>F42 / VLOOKUP(B42, Province_Info!A:C, 3, FALSE)</f>
        <v>0.1701666667</v>
      </c>
      <c r="M42" s="12">
        <f> J42 / VLOOKUP(B42, Province_Info!A:D, 4, FALSE)</f>
        <v>26.08614512</v>
      </c>
      <c r="N42" s="9">
        <f>F42/ VLOOKUP(B42, Province_Info!A:D, 4, FALSE)</f>
        <v>30.48671245</v>
      </c>
      <c r="O42" s="9">
        <f t="shared" si="3"/>
        <v>44012.5</v>
      </c>
      <c r="P42" s="9">
        <f t="shared" si="4"/>
        <v>43350</v>
      </c>
      <c r="Q42" s="9">
        <f t="shared" si="5"/>
        <v>36250</v>
      </c>
      <c r="R42" s="9">
        <f t="shared" si="6"/>
        <v>7762.5</v>
      </c>
    </row>
    <row r="43" ht="15.75" customHeight="1">
      <c r="A43" s="9" t="s">
        <v>33</v>
      </c>
      <c r="B43" s="9" t="s">
        <v>24</v>
      </c>
      <c r="C43" s="10">
        <f>VLOOKUP(B43, 'Province Table'!A:D, 2, FALSE) / 12 *
IF(OR(MONTH(DATEVALUE(A43))=1, MONTH(DATEVALUE(A43))=2, MONTH(DATEVALUE(A43))=12), 1.22,
 IF(OR(MONTH(DATEVALUE(A43))=5, MONTH(DATEVALUE(A43))=6, MONTH(DATEVALUE(A43))=7, MONTH(DATEVALUE(A43))=8), 0.82,
 1.02))
</f>
        <v>42925</v>
      </c>
      <c r="D43" s="11">
        <f>VLOOKUP(B43, 'Province Table'!A:D, 3, FALSE)/12 * IF(OR(MONTH(DATEVALUE(A43))=12, MONTH(DATEVALUE(A43))=1, MONTH(DATEVALUE(A43))=2), 1.2, IF(OR(MONTH(DATEVALUE(A43))=5, MONTH(DATEVALUE(A43))=6, MONTH(DATEVALUE(A43))=7, MONTH(DATEVALUE(A43))=8), 0.8, 1))
</f>
        <v>33333.33333</v>
      </c>
      <c r="E43" s="11">
        <f>VLOOKUP(B43, 'Province Table'!A:D, 4, FALSE)/12 * IF(OR(MONTH(DATEVALUE(A43))=12, MONTH(DATEVALUE(A43))=1, MONTH(DATEVALUE(A43))=2), 1.2, IF(OR(MONTH(DATEVALUE(A43))=5, MONTH(DATEVALUE(A43))=6, MONTH(DATEVALUE(A43))=7, MONTH(DATEVALUE(A43))=8), 0.8, 1))
</f>
        <v>24583.33333</v>
      </c>
      <c r="F43" s="11">
        <f t="shared" si="1"/>
        <v>100841.6667</v>
      </c>
      <c r="G43" s="12">
        <v>1.0</v>
      </c>
      <c r="H43" s="13">
        <v>1.45</v>
      </c>
      <c r="I43" s="13">
        <v>0.23</v>
      </c>
      <c r="J43" s="12">
        <f t="shared" si="2"/>
        <v>86237.5</v>
      </c>
      <c r="K43" s="9">
        <f> J43 / VLOOKUP(B43, Province_Info!A:C, 3, FALSE)</f>
        <v>0.172475</v>
      </c>
      <c r="L43" s="13">
        <f>F43 / VLOOKUP(B43, Province_Info!A:C, 3, FALSE)</f>
        <v>0.2016833333</v>
      </c>
      <c r="M43" s="12">
        <f> J43 / VLOOKUP(B43, Province_Info!A:D, 4, FALSE)</f>
        <v>32.17817164</v>
      </c>
      <c r="N43" s="9">
        <f>F43/ VLOOKUP(B43, Province_Info!A:D, 4, FALSE)</f>
        <v>37.62748756</v>
      </c>
      <c r="O43" s="9">
        <f t="shared" si="3"/>
        <v>43312.5</v>
      </c>
      <c r="P43" s="9">
        <f t="shared" si="4"/>
        <v>42925</v>
      </c>
      <c r="Q43" s="9">
        <f t="shared" si="5"/>
        <v>35645.83333</v>
      </c>
      <c r="R43" s="9">
        <f t="shared" si="6"/>
        <v>7666.666667</v>
      </c>
    </row>
    <row r="44" ht="15.75" customHeight="1">
      <c r="A44" s="9" t="s">
        <v>33</v>
      </c>
      <c r="B44" s="9" t="s">
        <v>25</v>
      </c>
      <c r="C44" s="10">
        <f>VLOOKUP(B44, 'Province Table'!A:D, 2, FALSE) / 12 *
IF(OR(MONTH(DATEVALUE(A44))=1, MONTH(DATEVALUE(A44))=2, MONTH(DATEVALUE(A44))=12), 1.22,
 IF(OR(MONTH(DATEVALUE(A44))=5, MONTH(DATEVALUE(A44))=6, MONTH(DATEVALUE(A44))=7, MONTH(DATEVALUE(A44))=8), 0.82,
 1.02))
</f>
        <v>42075</v>
      </c>
      <c r="D44" s="11">
        <f>VLOOKUP(B44, 'Province Table'!A:D, 3, FALSE)/12 * IF(OR(MONTH(DATEVALUE(A44))=12, MONTH(DATEVALUE(A44))=1, MONTH(DATEVALUE(A44))=2), 1.2, IF(OR(MONTH(DATEVALUE(A44))=5, MONTH(DATEVALUE(A44))=6, MONTH(DATEVALUE(A44))=7, MONTH(DATEVALUE(A44))=8), 0.8, 1))
</f>
        <v>32916.66667</v>
      </c>
      <c r="E44" s="11">
        <f>VLOOKUP(B44, 'Province Table'!A:D, 4, FALSE)/12 * IF(OR(MONTH(DATEVALUE(A44))=12, MONTH(DATEVALUE(A44))=1, MONTH(DATEVALUE(A44))=2), 1.2, IF(OR(MONTH(DATEVALUE(A44))=5, MONTH(DATEVALUE(A44))=6, MONTH(DATEVALUE(A44))=7, MONTH(DATEVALUE(A44))=8), 0.8, 1))
</f>
        <v>24166.66667</v>
      </c>
      <c r="F44" s="11">
        <f t="shared" si="1"/>
        <v>99158.33333</v>
      </c>
      <c r="G44" s="12">
        <v>1.0</v>
      </c>
      <c r="H44" s="13">
        <v>1.45</v>
      </c>
      <c r="I44" s="13">
        <v>0.23</v>
      </c>
      <c r="J44" s="12">
        <f t="shared" si="2"/>
        <v>84687.5</v>
      </c>
      <c r="K44" s="9">
        <f> J44 / VLOOKUP(B44, Province_Info!A:C, 3, FALSE)</f>
        <v>0.21171875</v>
      </c>
      <c r="L44" s="13">
        <f>F44 / VLOOKUP(B44, Province_Info!A:C, 3, FALSE)</f>
        <v>0.2478958333</v>
      </c>
      <c r="M44" s="12">
        <f> J44 / VLOOKUP(B44, Province_Info!A:D, 4, FALSE)</f>
        <v>35.11090381</v>
      </c>
      <c r="N44" s="9">
        <f>F44/ VLOOKUP(B44, Province_Info!A:D, 4, FALSE)</f>
        <v>41.11042012</v>
      </c>
      <c r="O44" s="9">
        <f t="shared" si="3"/>
        <v>42612.5</v>
      </c>
      <c r="P44" s="9">
        <f t="shared" si="4"/>
        <v>42075</v>
      </c>
      <c r="Q44" s="9">
        <f t="shared" si="5"/>
        <v>35041.66667</v>
      </c>
      <c r="R44" s="9">
        <f t="shared" si="6"/>
        <v>7570.833333</v>
      </c>
    </row>
    <row r="45" ht="15.75" customHeight="1">
      <c r="A45" s="9" t="s">
        <v>33</v>
      </c>
      <c r="B45" s="9" t="s">
        <v>26</v>
      </c>
      <c r="C45" s="10">
        <f>VLOOKUP(B45, 'Province Table'!A:D, 2, FALSE) / 12 *
IF(OR(MONTH(DATEVALUE(A45))=1, MONTH(DATEVALUE(A45))=2, MONTH(DATEVALUE(A45))=12), 1.22,
 IF(OR(MONTH(DATEVALUE(A45))=5, MONTH(DATEVALUE(A45))=6, MONTH(DATEVALUE(A45))=7, MONTH(DATEVALUE(A45))=8), 0.82,
 1.02))
</f>
        <v>44200</v>
      </c>
      <c r="D45" s="11">
        <f>VLOOKUP(B45, 'Province Table'!A:D, 3, FALSE)/12 * IF(OR(MONTH(DATEVALUE(A45))=12, MONTH(DATEVALUE(A45))=1, MONTH(DATEVALUE(A45))=2), 1.2, IF(OR(MONTH(DATEVALUE(A45))=5, MONTH(DATEVALUE(A45))=6, MONTH(DATEVALUE(A45))=7, MONTH(DATEVALUE(A45))=8), 0.8, 1))
</f>
        <v>34583.33333</v>
      </c>
      <c r="E45" s="11">
        <f>VLOOKUP(B45, 'Province Table'!A:D, 4, FALSE)/12 * IF(OR(MONTH(DATEVALUE(A45))=12, MONTH(DATEVALUE(A45))=1, MONTH(DATEVALUE(A45))=2), 1.2, IF(OR(MONTH(DATEVALUE(A45))=5, MONTH(DATEVALUE(A45))=6, MONTH(DATEVALUE(A45))=7, MONTH(DATEVALUE(A45))=8), 0.8, 1))
</f>
        <v>25833.33333</v>
      </c>
      <c r="F45" s="11">
        <f t="shared" si="1"/>
        <v>104616.6667</v>
      </c>
      <c r="G45" s="12">
        <v>1.0</v>
      </c>
      <c r="H45" s="13">
        <v>1.45</v>
      </c>
      <c r="I45" s="13">
        <v>0.23</v>
      </c>
      <c r="J45" s="12">
        <f t="shared" si="2"/>
        <v>89612.5</v>
      </c>
      <c r="K45" s="9">
        <f> J45 / VLOOKUP(B45, Province_Info!A:C, 3, FALSE)</f>
        <v>0.08146590909</v>
      </c>
      <c r="L45" s="13">
        <f>F45 / VLOOKUP(B45, Province_Info!A:C, 3, FALSE)</f>
        <v>0.09510606061</v>
      </c>
      <c r="M45" s="12">
        <f> J45 / VLOOKUP(B45, Province_Info!A:D, 4, FALSE)</f>
        <v>26.92683293</v>
      </c>
      <c r="N45" s="9">
        <f>F45/ VLOOKUP(B45, Province_Info!A:D, 4, FALSE)</f>
        <v>31.43529647</v>
      </c>
      <c r="O45" s="9">
        <f t="shared" si="3"/>
        <v>45412.5</v>
      </c>
      <c r="P45" s="9">
        <f t="shared" si="4"/>
        <v>44200</v>
      </c>
      <c r="Q45" s="9">
        <f t="shared" si="5"/>
        <v>37458.33333</v>
      </c>
      <c r="R45" s="9">
        <f t="shared" si="6"/>
        <v>7954.166667</v>
      </c>
    </row>
    <row r="46" ht="15.75" customHeight="1">
      <c r="A46" s="9" t="s">
        <v>33</v>
      </c>
      <c r="B46" s="9" t="s">
        <v>27</v>
      </c>
      <c r="C46" s="10">
        <f>VLOOKUP(B46, 'Province Table'!A:D, 2, FALSE) / 12 *
IF(OR(MONTH(DATEVALUE(A46))=1, MONTH(DATEVALUE(A46))=2, MONTH(DATEVALUE(A46))=12), 1.22,
 IF(OR(MONTH(DATEVALUE(A46))=5, MONTH(DATEVALUE(A46))=6, MONTH(DATEVALUE(A46))=7, MONTH(DATEVALUE(A46))=8), 0.82,
 1.02))
</f>
        <v>42925</v>
      </c>
      <c r="D46" s="11">
        <f>VLOOKUP(B46, 'Province Table'!A:D, 3, FALSE)/12 * IF(OR(MONTH(DATEVALUE(A46))=12, MONTH(DATEVALUE(A46))=1, MONTH(DATEVALUE(A46))=2), 1.2, IF(OR(MONTH(DATEVALUE(A46))=5, MONTH(DATEVALUE(A46))=6, MONTH(DATEVALUE(A46))=7, MONTH(DATEVALUE(A46))=8), 0.8, 1))
</f>
        <v>33333.33333</v>
      </c>
      <c r="E46" s="11">
        <f>VLOOKUP(B46, 'Province Table'!A:D, 4, FALSE)/12 * IF(OR(MONTH(DATEVALUE(A46))=12, MONTH(DATEVALUE(A46))=1, MONTH(DATEVALUE(A46))=2), 1.2, IF(OR(MONTH(DATEVALUE(A46))=5, MONTH(DATEVALUE(A46))=6, MONTH(DATEVALUE(A46))=7, MONTH(DATEVALUE(A46))=8), 0.8, 1))
</f>
        <v>25000</v>
      </c>
      <c r="F46" s="11">
        <f t="shared" si="1"/>
        <v>101258.3333</v>
      </c>
      <c r="G46" s="12">
        <v>1.0</v>
      </c>
      <c r="H46" s="13">
        <v>1.45</v>
      </c>
      <c r="I46" s="13">
        <v>0.23</v>
      </c>
      <c r="J46" s="12">
        <f t="shared" si="2"/>
        <v>86841.66667</v>
      </c>
      <c r="K46" s="9">
        <f> J46 / VLOOKUP(B46, Province_Info!A:C, 3, FALSE)</f>
        <v>0.04342083333</v>
      </c>
      <c r="L46" s="13">
        <f>F46 / VLOOKUP(B46, Province_Info!A:C, 3, FALSE)</f>
        <v>0.05062916667</v>
      </c>
      <c r="M46" s="12">
        <f> J46 / VLOOKUP(B46, Province_Info!A:D, 4, FALSE)</f>
        <v>16.9051327</v>
      </c>
      <c r="N46" s="9">
        <f>F46/ VLOOKUP(B46, Province_Info!A:D, 4, FALSE)</f>
        <v>19.71156966</v>
      </c>
      <c r="O46" s="9">
        <f t="shared" si="3"/>
        <v>43916.66667</v>
      </c>
      <c r="P46" s="9">
        <f t="shared" si="4"/>
        <v>42925</v>
      </c>
      <c r="Q46" s="9">
        <f t="shared" si="5"/>
        <v>36250</v>
      </c>
      <c r="R46" s="9">
        <f t="shared" si="6"/>
        <v>7666.666667</v>
      </c>
    </row>
    <row r="47" ht="15.75" customHeight="1">
      <c r="A47" s="9" t="s">
        <v>33</v>
      </c>
      <c r="B47" s="9" t="s">
        <v>28</v>
      </c>
      <c r="C47" s="10">
        <f>VLOOKUP(B47, 'Province Table'!A:D, 2, FALSE) / 12 *
IF(OR(MONTH(DATEVALUE(A47))=1, MONTH(DATEVALUE(A47))=2, MONTH(DATEVALUE(A47))=12), 1.22,
 IF(OR(MONTH(DATEVALUE(A47))=5, MONTH(DATEVALUE(A47))=6, MONTH(DATEVALUE(A47))=7, MONTH(DATEVALUE(A47))=8), 0.82,
 1.02))
</f>
        <v>41650</v>
      </c>
      <c r="D47" s="11">
        <f>VLOOKUP(B47, 'Province Table'!A:D, 3, FALSE)/12 * IF(OR(MONTH(DATEVALUE(A47))=12, MONTH(DATEVALUE(A47))=1, MONTH(DATEVALUE(A47))=2), 1.2, IF(OR(MONTH(DATEVALUE(A47))=5, MONTH(DATEVALUE(A47))=6, MONTH(DATEVALUE(A47))=7, MONTH(DATEVALUE(A47))=8), 0.8, 1))
</f>
        <v>32500</v>
      </c>
      <c r="E47" s="11">
        <f>VLOOKUP(B47, 'Province Table'!A:D, 4, FALSE)/12 * IF(OR(MONTH(DATEVALUE(A47))=12, MONTH(DATEVALUE(A47))=1, MONTH(DATEVALUE(A47))=2), 1.2, IF(OR(MONTH(DATEVALUE(A47))=5, MONTH(DATEVALUE(A47))=6, MONTH(DATEVALUE(A47))=7, MONTH(DATEVALUE(A47))=8), 0.8, 1))
</f>
        <v>23750</v>
      </c>
      <c r="F47" s="11">
        <f t="shared" si="1"/>
        <v>97900</v>
      </c>
      <c r="G47" s="12">
        <v>1.0</v>
      </c>
      <c r="H47" s="13">
        <v>1.45</v>
      </c>
      <c r="I47" s="13">
        <v>0.23</v>
      </c>
      <c r="J47" s="12">
        <f t="shared" si="2"/>
        <v>83562.5</v>
      </c>
      <c r="K47" s="9">
        <f> J47 / VLOOKUP(B47, Province_Info!A:C, 3, FALSE)</f>
        <v>0.20890625</v>
      </c>
      <c r="L47" s="13">
        <f>F47 / VLOOKUP(B47, Province_Info!A:C, 3, FALSE)</f>
        <v>0.24475</v>
      </c>
      <c r="M47" s="12">
        <f> J47 / VLOOKUP(B47, Province_Info!A:D, 4, FALSE)</f>
        <v>28.49045346</v>
      </c>
      <c r="N47" s="9">
        <f>F47/ VLOOKUP(B47, Province_Info!A:D, 4, FALSE)</f>
        <v>33.37879304</v>
      </c>
      <c r="O47" s="9">
        <f t="shared" si="3"/>
        <v>41912.5</v>
      </c>
      <c r="P47" s="9">
        <f t="shared" si="4"/>
        <v>41650</v>
      </c>
      <c r="Q47" s="9">
        <f t="shared" si="5"/>
        <v>34437.5</v>
      </c>
      <c r="R47" s="9">
        <f t="shared" si="6"/>
        <v>7475</v>
      </c>
    </row>
    <row r="48" ht="15.75" customHeight="1">
      <c r="A48" s="9" t="s">
        <v>33</v>
      </c>
      <c r="B48" s="9" t="s">
        <v>29</v>
      </c>
      <c r="C48" s="10">
        <f>VLOOKUP(B48, 'Province Table'!A:D, 2, FALSE) / 12 *
IF(OR(MONTH(DATEVALUE(A48))=1, MONTH(DATEVALUE(A48))=2, MONTH(DATEVALUE(A48))=12), 1.22,
 IF(OR(MONTH(DATEVALUE(A48))=5, MONTH(DATEVALUE(A48))=6, MONTH(DATEVALUE(A48))=7, MONTH(DATEVALUE(A48))=8), 0.82,
 1.02))
</f>
        <v>43775</v>
      </c>
      <c r="D48" s="11">
        <f>VLOOKUP(B48, 'Province Table'!A:D, 3, FALSE)/12 * IF(OR(MONTH(DATEVALUE(A48))=12, MONTH(DATEVALUE(A48))=1, MONTH(DATEVALUE(A48))=2), 1.2, IF(OR(MONTH(DATEVALUE(A48))=5, MONTH(DATEVALUE(A48))=6, MONTH(DATEVALUE(A48))=7, MONTH(DATEVALUE(A48))=8), 0.8, 1))
</f>
        <v>34166.66667</v>
      </c>
      <c r="E48" s="11">
        <f>VLOOKUP(B48, 'Province Table'!A:D, 4, FALSE)/12 * IF(OR(MONTH(DATEVALUE(A48))=12, MONTH(DATEVALUE(A48))=1, MONTH(DATEVALUE(A48))=2), 1.2, IF(OR(MONTH(DATEVALUE(A48))=5, MONTH(DATEVALUE(A48))=6, MONTH(DATEVALUE(A48))=7, MONTH(DATEVALUE(A48))=8), 0.8, 1))
</f>
        <v>25416.66667</v>
      </c>
      <c r="F48" s="11">
        <f t="shared" si="1"/>
        <v>103358.3333</v>
      </c>
      <c r="G48" s="12">
        <v>1.0</v>
      </c>
      <c r="H48" s="13">
        <v>1.45</v>
      </c>
      <c r="I48" s="13">
        <v>0.23</v>
      </c>
      <c r="J48" s="12">
        <f t="shared" si="2"/>
        <v>88487.5</v>
      </c>
      <c r="K48" s="9">
        <f> J48 / VLOOKUP(B48, Province_Info!A:C, 3, FALSE)</f>
        <v>0.03403365385</v>
      </c>
      <c r="L48" s="13">
        <f>F48 / VLOOKUP(B48, Province_Info!A:C, 3, FALSE)</f>
        <v>0.03975320513</v>
      </c>
      <c r="M48" s="12">
        <f> J48 / VLOOKUP(B48, Province_Info!A:D, 4, FALSE)</f>
        <v>17.41194412</v>
      </c>
      <c r="N48" s="9">
        <f>F48/ VLOOKUP(B48, Province_Info!A:D, 4, FALSE)</f>
        <v>20.33812147</v>
      </c>
      <c r="O48" s="9">
        <f t="shared" si="3"/>
        <v>44712.5</v>
      </c>
      <c r="P48" s="9">
        <f t="shared" si="4"/>
        <v>43775</v>
      </c>
      <c r="Q48" s="9">
        <f t="shared" si="5"/>
        <v>36854.16667</v>
      </c>
      <c r="R48" s="9">
        <f t="shared" si="6"/>
        <v>7858.333333</v>
      </c>
    </row>
    <row r="49" ht="15.75" customHeight="1">
      <c r="A49" s="9" t="s">
        <v>33</v>
      </c>
      <c r="B49" s="9" t="s">
        <v>30</v>
      </c>
      <c r="C49" s="10">
        <f>VLOOKUP(B49, 'Province Table'!A:D, 2, FALSE) / 12 *
IF(OR(MONTH(DATEVALUE(A49))=1, MONTH(DATEVALUE(A49))=2, MONTH(DATEVALUE(A49))=12), 1.22,
 IF(OR(MONTH(DATEVALUE(A49))=5, MONTH(DATEVALUE(A49))=6, MONTH(DATEVALUE(A49))=7, MONTH(DATEVALUE(A49))=8), 0.82,
 1.02))
</f>
        <v>42500</v>
      </c>
      <c r="D49" s="11">
        <f>VLOOKUP(B49, 'Province Table'!A:D, 3, FALSE)/12 * IF(OR(MONTH(DATEVALUE(A49))=12, MONTH(DATEVALUE(A49))=1, MONTH(DATEVALUE(A49))=2), 1.2, IF(OR(MONTH(DATEVALUE(A49))=5, MONTH(DATEVALUE(A49))=6, MONTH(DATEVALUE(A49))=7, MONTH(DATEVALUE(A49))=8), 0.8, 1))
</f>
        <v>33333.33333</v>
      </c>
      <c r="E49" s="11">
        <f>VLOOKUP(B49, 'Province Table'!A:D, 4, FALSE)/12 * IF(OR(MONTH(DATEVALUE(A49))=12, MONTH(DATEVALUE(A49))=1, MONTH(DATEVALUE(A49))=2), 1.2, IF(OR(MONTH(DATEVALUE(A49))=5, MONTH(DATEVALUE(A49))=6, MONTH(DATEVALUE(A49))=7, MONTH(DATEVALUE(A49))=8), 0.8, 1))
</f>
        <v>25000</v>
      </c>
      <c r="F49" s="11">
        <f t="shared" si="1"/>
        <v>100833.3333</v>
      </c>
      <c r="G49" s="12">
        <v>1.0</v>
      </c>
      <c r="H49" s="13">
        <v>1.45</v>
      </c>
      <c r="I49" s="13">
        <v>0.23</v>
      </c>
      <c r="J49" s="12">
        <f t="shared" si="2"/>
        <v>86416.66667</v>
      </c>
      <c r="K49" s="9">
        <f> J49 / VLOOKUP(B49, Province_Info!A:C, 3, FALSE)</f>
        <v>0.07856060606</v>
      </c>
      <c r="L49" s="13">
        <f>F49 / VLOOKUP(B49, Province_Info!A:C, 3, FALSE)</f>
        <v>0.09166666667</v>
      </c>
      <c r="M49" s="12">
        <f> J49 / VLOOKUP(B49, Province_Info!A:D, 4, FALSE)</f>
        <v>39.12026558</v>
      </c>
      <c r="N49" s="9">
        <f>F49/ VLOOKUP(B49, Province_Info!A:D, 4, FALSE)</f>
        <v>45.64659725</v>
      </c>
      <c r="O49" s="9">
        <f t="shared" si="3"/>
        <v>43916.66667</v>
      </c>
      <c r="P49" s="9">
        <f t="shared" si="4"/>
        <v>42500</v>
      </c>
      <c r="Q49" s="9">
        <f t="shared" si="5"/>
        <v>36250</v>
      </c>
      <c r="R49" s="9">
        <f t="shared" si="6"/>
        <v>7666.666667</v>
      </c>
    </row>
    <row r="50" ht="15.75" customHeight="1">
      <c r="A50" s="9" t="s">
        <v>34</v>
      </c>
      <c r="B50" s="9" t="s">
        <v>19</v>
      </c>
      <c r="C50" s="10">
        <f>VLOOKUP(B50, 'Province Table'!A:D, 2, FALSE) / 12 *
IF(OR(MONTH(DATEVALUE(A50))=1, MONTH(DATEVALUE(A50))=2, MONTH(DATEVALUE(A50))=12), 1.22,
 IF(OR(MONTH(DATEVALUE(A50))=5, MONTH(DATEVALUE(A50))=6, MONTH(DATEVALUE(A50))=7, MONTH(DATEVALUE(A50))=8), 0.82,
 1.02))
</f>
        <v>33597.245</v>
      </c>
      <c r="D50" s="11">
        <f>VLOOKUP(B50, 'Province Table'!A:D, 3, FALSE)/12 * IF(OR(MONTH(DATEVALUE(A50))=12, MONTH(DATEVALUE(A50))=1, MONTH(DATEVALUE(A50))=2), 1.2, IF(OR(MONTH(DATEVALUE(A50))=5, MONTH(DATEVALUE(A50))=6, MONTH(DATEVALUE(A50))=7, MONTH(DATEVALUE(A50))=8), 0.8, 1))
</f>
        <v>26666.66667</v>
      </c>
      <c r="E50" s="11">
        <f>VLOOKUP(B50, 'Province Table'!A:D, 4, FALSE)/12 * IF(OR(MONTH(DATEVALUE(A50))=12, MONTH(DATEVALUE(A50))=1, MONTH(DATEVALUE(A50))=2), 1.2, IF(OR(MONTH(DATEVALUE(A50))=5, MONTH(DATEVALUE(A50))=6, MONTH(DATEVALUE(A50))=7, MONTH(DATEVALUE(A50))=8), 0.8, 1))
</f>
        <v>20000</v>
      </c>
      <c r="F50" s="11">
        <f t="shared" si="1"/>
        <v>80263.91167</v>
      </c>
      <c r="G50" s="12">
        <v>1.0</v>
      </c>
      <c r="H50" s="13">
        <v>1.45</v>
      </c>
      <c r="I50" s="13">
        <v>0.23</v>
      </c>
      <c r="J50" s="12">
        <f t="shared" si="2"/>
        <v>68730.57833</v>
      </c>
      <c r="K50" s="9">
        <f> J50 / VLOOKUP(B50, Province_Info!A:C, 3, FALSE)</f>
        <v>0.02370019943</v>
      </c>
      <c r="L50" s="13">
        <f>F50 / VLOOKUP(B50, Province_Info!A:C, 3, FALSE)</f>
        <v>0.02767721092</v>
      </c>
      <c r="M50" s="12">
        <f> J50 / VLOOKUP(B50, Province_Info!A:D, 4, FALSE)</f>
        <v>25.73215213</v>
      </c>
      <c r="N50" s="9">
        <f>F50/ VLOOKUP(B50, Province_Info!A:D, 4, FALSE)</f>
        <v>30.0501354</v>
      </c>
      <c r="O50" s="9">
        <f t="shared" si="3"/>
        <v>35133.33333</v>
      </c>
      <c r="P50" s="9">
        <f t="shared" si="4"/>
        <v>33597.245</v>
      </c>
      <c r="Q50" s="9">
        <f t="shared" si="5"/>
        <v>29000</v>
      </c>
      <c r="R50" s="9">
        <f t="shared" si="6"/>
        <v>6133.333333</v>
      </c>
    </row>
    <row r="51" ht="15.75" customHeight="1">
      <c r="A51" s="9" t="s">
        <v>34</v>
      </c>
      <c r="B51" s="9" t="s">
        <v>20</v>
      </c>
      <c r="C51" s="10">
        <f>VLOOKUP(B51, 'Province Table'!A:D, 2, FALSE) / 12 *
IF(OR(MONTH(DATEVALUE(A51))=1, MONTH(DATEVALUE(A51))=2, MONTH(DATEVALUE(A51))=12), 1.22,
 IF(OR(MONTH(DATEVALUE(A51))=5, MONTH(DATEVALUE(A51))=6, MONTH(DATEVALUE(A51))=7, MONTH(DATEVALUE(A51))=8), 0.82,
 1.02))
</f>
        <v>35533.33333</v>
      </c>
      <c r="D51" s="11">
        <f>VLOOKUP(B51, 'Province Table'!A:D, 3, FALSE)/12 * IF(OR(MONTH(DATEVALUE(A51))=12, MONTH(DATEVALUE(A51))=1, MONTH(DATEVALUE(A51))=2), 1.2, IF(OR(MONTH(DATEVALUE(A51))=5, MONTH(DATEVALUE(A51))=6, MONTH(DATEVALUE(A51))=7, MONTH(DATEVALUE(A51))=8), 0.8, 1))
</f>
        <v>28000</v>
      </c>
      <c r="E51" s="11">
        <f>VLOOKUP(B51, 'Province Table'!A:D, 4, FALSE)/12 * IF(OR(MONTH(DATEVALUE(A51))=12, MONTH(DATEVALUE(A51))=1, MONTH(DATEVALUE(A51))=2), 1.2, IF(OR(MONTH(DATEVALUE(A51))=5, MONTH(DATEVALUE(A51))=6, MONTH(DATEVALUE(A51))=7, MONTH(DATEVALUE(A51))=8), 0.8, 1))
</f>
        <v>20666.66667</v>
      </c>
      <c r="F51" s="11">
        <f t="shared" si="1"/>
        <v>84200</v>
      </c>
      <c r="G51" s="12">
        <v>1.0</v>
      </c>
      <c r="H51" s="13">
        <v>1.45</v>
      </c>
      <c r="I51" s="13">
        <v>0.23</v>
      </c>
      <c r="J51" s="12">
        <f t="shared" si="2"/>
        <v>71940</v>
      </c>
      <c r="K51" s="9">
        <f> J51 / VLOOKUP(B51, Province_Info!A:C, 3, FALSE)</f>
        <v>0.01944324324</v>
      </c>
      <c r="L51" s="13">
        <f>F51 / VLOOKUP(B51, Province_Info!A:C, 3, FALSE)</f>
        <v>0.02275675676</v>
      </c>
      <c r="M51" s="12">
        <f> J51 / VLOOKUP(B51, Province_Info!A:D, 4, FALSE)</f>
        <v>21.14017044</v>
      </c>
      <c r="N51" s="9">
        <f>F51/ VLOOKUP(B51, Province_Info!A:D, 4, FALSE)</f>
        <v>24.74287393</v>
      </c>
      <c r="O51" s="9">
        <f t="shared" si="3"/>
        <v>36406.66667</v>
      </c>
      <c r="P51" s="9">
        <f t="shared" si="4"/>
        <v>35533.33333</v>
      </c>
      <c r="Q51" s="9">
        <f t="shared" si="5"/>
        <v>29966.66667</v>
      </c>
      <c r="R51" s="9">
        <f t="shared" si="6"/>
        <v>6440</v>
      </c>
    </row>
    <row r="52" ht="15.75" customHeight="1">
      <c r="A52" s="9" t="s">
        <v>34</v>
      </c>
      <c r="B52" s="9" t="s">
        <v>21</v>
      </c>
      <c r="C52" s="10">
        <f>VLOOKUP(B52, 'Province Table'!A:D, 2, FALSE) / 12 *
IF(OR(MONTH(DATEVALUE(A52))=1, MONTH(DATEVALUE(A52))=2, MONTH(DATEVALUE(A52))=12), 1.22,
 IF(OR(MONTH(DATEVALUE(A52))=5, MONTH(DATEVALUE(A52))=6, MONTH(DATEVALUE(A52))=7, MONTH(DATEVALUE(A52))=8), 0.82,
 1.02))
</f>
        <v>34850</v>
      </c>
      <c r="D52" s="11">
        <f>VLOOKUP(B52, 'Province Table'!A:D, 3, FALSE)/12 * IF(OR(MONTH(DATEVALUE(A52))=12, MONTH(DATEVALUE(A52))=1, MONTH(DATEVALUE(A52))=2), 1.2, IF(OR(MONTH(DATEVALUE(A52))=5, MONTH(DATEVALUE(A52))=6, MONTH(DATEVALUE(A52))=7, MONTH(DATEVALUE(A52))=8), 0.8, 1))
</f>
        <v>27333.33333</v>
      </c>
      <c r="E52" s="11">
        <f>VLOOKUP(B52, 'Province Table'!A:D, 4, FALSE)/12 * IF(OR(MONTH(DATEVALUE(A52))=12, MONTH(DATEVALUE(A52))=1, MONTH(DATEVALUE(A52))=2), 1.2, IF(OR(MONTH(DATEVALUE(A52))=5, MONTH(DATEVALUE(A52))=6, MONTH(DATEVALUE(A52))=7, MONTH(DATEVALUE(A52))=8), 0.8, 1))
</f>
        <v>20333.33333</v>
      </c>
      <c r="F52" s="11">
        <f t="shared" si="1"/>
        <v>82516.66667</v>
      </c>
      <c r="G52" s="12">
        <v>1.0</v>
      </c>
      <c r="H52" s="13">
        <v>1.45</v>
      </c>
      <c r="I52" s="13">
        <v>0.23</v>
      </c>
      <c r="J52" s="12">
        <f t="shared" si="2"/>
        <v>70620</v>
      </c>
      <c r="K52" s="9">
        <f> J52 / VLOOKUP(B52, Province_Info!A:C, 3, FALSE)</f>
        <v>0.05432307692</v>
      </c>
      <c r="L52" s="13">
        <f>F52 / VLOOKUP(B52, Province_Info!A:C, 3, FALSE)</f>
        <v>0.06347435897</v>
      </c>
      <c r="M52" s="12">
        <f> J52 / VLOOKUP(B52, Province_Info!A:D, 4, FALSE)</f>
        <v>48.73706004</v>
      </c>
      <c r="N52" s="9">
        <f>F52/ VLOOKUP(B52, Province_Info!A:D, 4, FALSE)</f>
        <v>56.94731999</v>
      </c>
      <c r="O52" s="9">
        <f t="shared" si="3"/>
        <v>35770</v>
      </c>
      <c r="P52" s="9">
        <f t="shared" si="4"/>
        <v>34850</v>
      </c>
      <c r="Q52" s="9">
        <f t="shared" si="5"/>
        <v>29483.33333</v>
      </c>
      <c r="R52" s="9">
        <f t="shared" si="6"/>
        <v>6286.666667</v>
      </c>
    </row>
    <row r="53" ht="15.75" customHeight="1">
      <c r="A53" s="9" t="s">
        <v>34</v>
      </c>
      <c r="B53" s="9" t="s">
        <v>22</v>
      </c>
      <c r="C53" s="10">
        <f>VLOOKUP(B53, 'Province Table'!A:D, 2, FALSE) / 12 *
IF(OR(MONTH(DATEVALUE(A53))=1, MONTH(DATEVALUE(A53))=2, MONTH(DATEVALUE(A53))=12), 1.22,
 IF(OR(MONTH(DATEVALUE(A53))=5, MONTH(DATEVALUE(A53))=6, MONTH(DATEVALUE(A53))=7, MONTH(DATEVALUE(A53))=8), 0.82,
 1.02))
</f>
        <v>33825</v>
      </c>
      <c r="D53" s="11">
        <f>VLOOKUP(B53, 'Province Table'!A:D, 3, FALSE)/12 * IF(OR(MONTH(DATEVALUE(A53))=12, MONTH(DATEVALUE(A53))=1, MONTH(DATEVALUE(A53))=2), 1.2, IF(OR(MONTH(DATEVALUE(A53))=5, MONTH(DATEVALUE(A53))=6, MONTH(DATEVALUE(A53))=7, MONTH(DATEVALUE(A53))=8), 0.8, 1))
</f>
        <v>26333.33333</v>
      </c>
      <c r="E53" s="11">
        <f>VLOOKUP(B53, 'Province Table'!A:D, 4, FALSE)/12 * IF(OR(MONTH(DATEVALUE(A53))=12, MONTH(DATEVALUE(A53))=1, MONTH(DATEVALUE(A53))=2), 1.2, IF(OR(MONTH(DATEVALUE(A53))=5, MONTH(DATEVALUE(A53))=6, MONTH(DATEVALUE(A53))=7, MONTH(DATEVALUE(A53))=8), 0.8, 1))
</f>
        <v>19666.66667</v>
      </c>
      <c r="F53" s="11">
        <f t="shared" si="1"/>
        <v>79825</v>
      </c>
      <c r="G53" s="12">
        <v>1.0</v>
      </c>
      <c r="H53" s="13">
        <v>1.45</v>
      </c>
      <c r="I53" s="13">
        <v>0.23</v>
      </c>
      <c r="J53" s="12">
        <f t="shared" si="2"/>
        <v>68398.33333</v>
      </c>
      <c r="K53" s="9">
        <f> J53 / VLOOKUP(B53, Province_Info!A:C, 3, FALSE)</f>
        <v>0.1139972222</v>
      </c>
      <c r="L53" s="13">
        <f>F53 / VLOOKUP(B53, Province_Info!A:C, 3, FALSE)</f>
        <v>0.1330416667</v>
      </c>
      <c r="M53" s="12">
        <f> J53 / VLOOKUP(B53, Province_Info!A:D, 4, FALSE)</f>
        <v>23.10754505</v>
      </c>
      <c r="N53" s="9">
        <f>F53/ VLOOKUP(B53, Province_Info!A:D, 4, FALSE)</f>
        <v>26.96790541</v>
      </c>
      <c r="O53" s="9">
        <f t="shared" si="3"/>
        <v>34573.33333</v>
      </c>
      <c r="P53" s="9">
        <f t="shared" si="4"/>
        <v>33825</v>
      </c>
      <c r="Q53" s="9">
        <f t="shared" si="5"/>
        <v>28516.66667</v>
      </c>
      <c r="R53" s="9">
        <f t="shared" si="6"/>
        <v>6056.666667</v>
      </c>
    </row>
    <row r="54" ht="15.75" customHeight="1">
      <c r="A54" s="9" t="s">
        <v>34</v>
      </c>
      <c r="B54" s="9" t="s">
        <v>23</v>
      </c>
      <c r="C54" s="10">
        <f>VLOOKUP(B54, 'Province Table'!A:D, 2, FALSE) / 12 *
IF(OR(MONTH(DATEVALUE(A54))=1, MONTH(DATEVALUE(A54))=2, MONTH(DATEVALUE(A54))=12), 1.22,
 IF(OR(MONTH(DATEVALUE(A54))=5, MONTH(DATEVALUE(A54))=6, MONTH(DATEVALUE(A54))=7, MONTH(DATEVALUE(A54))=8), 0.82,
 1.02))
</f>
        <v>34850</v>
      </c>
      <c r="D54" s="11">
        <f>VLOOKUP(B54, 'Province Table'!A:D, 3, FALSE)/12 * IF(OR(MONTH(DATEVALUE(A54))=12, MONTH(DATEVALUE(A54))=1, MONTH(DATEVALUE(A54))=2), 1.2, IF(OR(MONTH(DATEVALUE(A54))=5, MONTH(DATEVALUE(A54))=6, MONTH(DATEVALUE(A54))=7, MONTH(DATEVALUE(A54))=8), 0.8, 1))
</f>
        <v>27000</v>
      </c>
      <c r="E54" s="11">
        <f>VLOOKUP(B54, 'Province Table'!A:D, 4, FALSE)/12 * IF(OR(MONTH(DATEVALUE(A54))=12, MONTH(DATEVALUE(A54))=1, MONTH(DATEVALUE(A54))=2), 1.2, IF(OR(MONTH(DATEVALUE(A54))=5, MONTH(DATEVALUE(A54))=6, MONTH(DATEVALUE(A54))=7, MONTH(DATEVALUE(A54))=8), 0.8, 1))
</f>
        <v>20000</v>
      </c>
      <c r="F54" s="11">
        <f t="shared" si="1"/>
        <v>81850</v>
      </c>
      <c r="G54" s="12">
        <v>1.0</v>
      </c>
      <c r="H54" s="13">
        <v>1.45</v>
      </c>
      <c r="I54" s="13">
        <v>0.23</v>
      </c>
      <c r="J54" s="12">
        <f t="shared" si="2"/>
        <v>70060</v>
      </c>
      <c r="K54" s="9">
        <f> J54 / VLOOKUP(B54, Province_Info!A:C, 3, FALSE)</f>
        <v>0.1167666667</v>
      </c>
      <c r="L54" s="13">
        <f>F54 / VLOOKUP(B54, Province_Info!A:C, 3, FALSE)</f>
        <v>0.1364166667</v>
      </c>
      <c r="M54" s="12">
        <f> J54 / VLOOKUP(B54, Province_Info!A:D, 4, FALSE)</f>
        <v>20.91967752</v>
      </c>
      <c r="N54" s="9">
        <f>F54/ VLOOKUP(B54, Province_Info!A:D, 4, FALSE)</f>
        <v>24.44013138</v>
      </c>
      <c r="O54" s="9">
        <f t="shared" si="3"/>
        <v>35210</v>
      </c>
      <c r="P54" s="9">
        <f t="shared" si="4"/>
        <v>34850</v>
      </c>
      <c r="Q54" s="9">
        <f t="shared" si="5"/>
        <v>29000</v>
      </c>
      <c r="R54" s="9">
        <f t="shared" si="6"/>
        <v>6210</v>
      </c>
    </row>
    <row r="55" ht="15.75" customHeight="1">
      <c r="A55" s="9" t="s">
        <v>34</v>
      </c>
      <c r="B55" s="9" t="s">
        <v>24</v>
      </c>
      <c r="C55" s="10">
        <f>VLOOKUP(B55, 'Province Table'!A:D, 2, FALSE) / 12 *
IF(OR(MONTH(DATEVALUE(A55))=1, MONTH(DATEVALUE(A55))=2, MONTH(DATEVALUE(A55))=12), 1.22,
 IF(OR(MONTH(DATEVALUE(A55))=5, MONTH(DATEVALUE(A55))=6, MONTH(DATEVALUE(A55))=7, MONTH(DATEVALUE(A55))=8), 0.82,
 1.02))
</f>
        <v>34508.33333</v>
      </c>
      <c r="D55" s="11">
        <f>VLOOKUP(B55, 'Province Table'!A:D, 3, FALSE)/12 * IF(OR(MONTH(DATEVALUE(A55))=12, MONTH(DATEVALUE(A55))=1, MONTH(DATEVALUE(A55))=2), 1.2, IF(OR(MONTH(DATEVALUE(A55))=5, MONTH(DATEVALUE(A55))=6, MONTH(DATEVALUE(A55))=7, MONTH(DATEVALUE(A55))=8), 0.8, 1))
</f>
        <v>26666.66667</v>
      </c>
      <c r="E55" s="11">
        <f>VLOOKUP(B55, 'Province Table'!A:D, 4, FALSE)/12 * IF(OR(MONTH(DATEVALUE(A55))=12, MONTH(DATEVALUE(A55))=1, MONTH(DATEVALUE(A55))=2), 1.2, IF(OR(MONTH(DATEVALUE(A55))=5, MONTH(DATEVALUE(A55))=6, MONTH(DATEVALUE(A55))=7, MONTH(DATEVALUE(A55))=8), 0.8, 1))
</f>
        <v>19666.66667</v>
      </c>
      <c r="F55" s="11">
        <f t="shared" si="1"/>
        <v>80841.66667</v>
      </c>
      <c r="G55" s="12">
        <v>1.0</v>
      </c>
      <c r="H55" s="13">
        <v>1.45</v>
      </c>
      <c r="I55" s="13">
        <v>0.23</v>
      </c>
      <c r="J55" s="12">
        <f t="shared" si="2"/>
        <v>69158.33333</v>
      </c>
      <c r="K55" s="9">
        <f> J55 / VLOOKUP(B55, Province_Info!A:C, 3, FALSE)</f>
        <v>0.1383166667</v>
      </c>
      <c r="L55" s="13">
        <f>F55 / VLOOKUP(B55, Province_Info!A:C, 3, FALSE)</f>
        <v>0.1616833333</v>
      </c>
      <c r="M55" s="12">
        <f> J55 / VLOOKUP(B55, Province_Info!A:D, 4, FALSE)</f>
        <v>25.80534826</v>
      </c>
      <c r="N55" s="9">
        <f>F55/ VLOOKUP(B55, Province_Info!A:D, 4, FALSE)</f>
        <v>30.164801</v>
      </c>
      <c r="O55" s="9">
        <f t="shared" si="3"/>
        <v>34650</v>
      </c>
      <c r="P55" s="9">
        <f t="shared" si="4"/>
        <v>34508.33333</v>
      </c>
      <c r="Q55" s="9">
        <f t="shared" si="5"/>
        <v>28516.66667</v>
      </c>
      <c r="R55" s="9">
        <f t="shared" si="6"/>
        <v>6133.333333</v>
      </c>
    </row>
    <row r="56" ht="15.75" customHeight="1">
      <c r="A56" s="9" t="s">
        <v>34</v>
      </c>
      <c r="B56" s="9" t="s">
        <v>25</v>
      </c>
      <c r="C56" s="10">
        <f>VLOOKUP(B56, 'Province Table'!A:D, 2, FALSE) / 12 *
IF(OR(MONTH(DATEVALUE(A56))=1, MONTH(DATEVALUE(A56))=2, MONTH(DATEVALUE(A56))=12), 1.22,
 IF(OR(MONTH(DATEVALUE(A56))=5, MONTH(DATEVALUE(A56))=6, MONTH(DATEVALUE(A56))=7, MONTH(DATEVALUE(A56))=8), 0.82,
 1.02))
</f>
        <v>33825</v>
      </c>
      <c r="D56" s="11">
        <f>VLOOKUP(B56, 'Province Table'!A:D, 3, FALSE)/12 * IF(OR(MONTH(DATEVALUE(A56))=12, MONTH(DATEVALUE(A56))=1, MONTH(DATEVALUE(A56))=2), 1.2, IF(OR(MONTH(DATEVALUE(A56))=5, MONTH(DATEVALUE(A56))=6, MONTH(DATEVALUE(A56))=7, MONTH(DATEVALUE(A56))=8), 0.8, 1))
</f>
        <v>26333.33333</v>
      </c>
      <c r="E56" s="11">
        <f>VLOOKUP(B56, 'Province Table'!A:D, 4, FALSE)/12 * IF(OR(MONTH(DATEVALUE(A56))=12, MONTH(DATEVALUE(A56))=1, MONTH(DATEVALUE(A56))=2), 1.2, IF(OR(MONTH(DATEVALUE(A56))=5, MONTH(DATEVALUE(A56))=6, MONTH(DATEVALUE(A56))=7, MONTH(DATEVALUE(A56))=8), 0.8, 1))
</f>
        <v>19333.33333</v>
      </c>
      <c r="F56" s="11">
        <f t="shared" si="1"/>
        <v>79491.66667</v>
      </c>
      <c r="G56" s="12">
        <v>1.0</v>
      </c>
      <c r="H56" s="13">
        <v>1.45</v>
      </c>
      <c r="I56" s="13">
        <v>0.23</v>
      </c>
      <c r="J56" s="12">
        <f t="shared" si="2"/>
        <v>67915</v>
      </c>
      <c r="K56" s="9">
        <f> J56 / VLOOKUP(B56, Province_Info!A:C, 3, FALSE)</f>
        <v>0.1697875</v>
      </c>
      <c r="L56" s="13">
        <f>F56 / VLOOKUP(B56, Province_Info!A:C, 3, FALSE)</f>
        <v>0.1987291667</v>
      </c>
      <c r="M56" s="12">
        <f> J56 / VLOOKUP(B56, Province_Info!A:D, 4, FALSE)</f>
        <v>28.15713101</v>
      </c>
      <c r="N56" s="9">
        <f>F56/ VLOOKUP(B56, Province_Info!A:D, 4, FALSE)</f>
        <v>32.95674406</v>
      </c>
      <c r="O56" s="9">
        <f t="shared" si="3"/>
        <v>34090</v>
      </c>
      <c r="P56" s="9">
        <f t="shared" si="4"/>
        <v>33825</v>
      </c>
      <c r="Q56" s="9">
        <f t="shared" si="5"/>
        <v>28033.33333</v>
      </c>
      <c r="R56" s="9">
        <f t="shared" si="6"/>
        <v>6056.666667</v>
      </c>
    </row>
    <row r="57" ht="15.75" customHeight="1">
      <c r="A57" s="9" t="s">
        <v>34</v>
      </c>
      <c r="B57" s="9" t="s">
        <v>26</v>
      </c>
      <c r="C57" s="10">
        <f>VLOOKUP(B57, 'Province Table'!A:D, 2, FALSE) / 12 *
IF(OR(MONTH(DATEVALUE(A57))=1, MONTH(DATEVALUE(A57))=2, MONTH(DATEVALUE(A57))=12), 1.22,
 IF(OR(MONTH(DATEVALUE(A57))=5, MONTH(DATEVALUE(A57))=6, MONTH(DATEVALUE(A57))=7, MONTH(DATEVALUE(A57))=8), 0.82,
 1.02))
</f>
        <v>35533.33333</v>
      </c>
      <c r="D57" s="11">
        <f>VLOOKUP(B57, 'Province Table'!A:D, 3, FALSE)/12 * IF(OR(MONTH(DATEVALUE(A57))=12, MONTH(DATEVALUE(A57))=1, MONTH(DATEVALUE(A57))=2), 1.2, IF(OR(MONTH(DATEVALUE(A57))=5, MONTH(DATEVALUE(A57))=6, MONTH(DATEVALUE(A57))=7, MONTH(DATEVALUE(A57))=8), 0.8, 1))
</f>
        <v>27666.66667</v>
      </c>
      <c r="E57" s="11">
        <f>VLOOKUP(B57, 'Province Table'!A:D, 4, FALSE)/12 * IF(OR(MONTH(DATEVALUE(A57))=12, MONTH(DATEVALUE(A57))=1, MONTH(DATEVALUE(A57))=2), 1.2, IF(OR(MONTH(DATEVALUE(A57))=5, MONTH(DATEVALUE(A57))=6, MONTH(DATEVALUE(A57))=7, MONTH(DATEVALUE(A57))=8), 0.8, 1))
</f>
        <v>20666.66667</v>
      </c>
      <c r="F57" s="11">
        <f t="shared" si="1"/>
        <v>83866.66667</v>
      </c>
      <c r="G57" s="12">
        <v>1.0</v>
      </c>
      <c r="H57" s="13">
        <v>1.45</v>
      </c>
      <c r="I57" s="13">
        <v>0.23</v>
      </c>
      <c r="J57" s="12">
        <f t="shared" si="2"/>
        <v>71863.33333</v>
      </c>
      <c r="K57" s="9">
        <f> J57 / VLOOKUP(B57, Province_Info!A:C, 3, FALSE)</f>
        <v>0.06533030303</v>
      </c>
      <c r="L57" s="13">
        <f>F57 / VLOOKUP(B57, Province_Info!A:C, 3, FALSE)</f>
        <v>0.07624242424</v>
      </c>
      <c r="M57" s="12">
        <f> J57 / VLOOKUP(B57, Province_Info!A:D, 4, FALSE)</f>
        <v>21.59354968</v>
      </c>
      <c r="N57" s="9">
        <f>F57/ VLOOKUP(B57, Province_Info!A:D, 4, FALSE)</f>
        <v>25.20032051</v>
      </c>
      <c r="O57" s="9">
        <f t="shared" si="3"/>
        <v>36330</v>
      </c>
      <c r="P57" s="9">
        <f t="shared" si="4"/>
        <v>35533.33333</v>
      </c>
      <c r="Q57" s="9">
        <f t="shared" si="5"/>
        <v>29966.66667</v>
      </c>
      <c r="R57" s="9">
        <f t="shared" si="6"/>
        <v>6363.333333</v>
      </c>
    </row>
    <row r="58" ht="15.75" customHeight="1">
      <c r="A58" s="9" t="s">
        <v>34</v>
      </c>
      <c r="B58" s="9" t="s">
        <v>27</v>
      </c>
      <c r="C58" s="10">
        <f>VLOOKUP(B58, 'Province Table'!A:D, 2, FALSE) / 12 *
IF(OR(MONTH(DATEVALUE(A58))=1, MONTH(DATEVALUE(A58))=2, MONTH(DATEVALUE(A58))=12), 1.22,
 IF(OR(MONTH(DATEVALUE(A58))=5, MONTH(DATEVALUE(A58))=6, MONTH(DATEVALUE(A58))=7, MONTH(DATEVALUE(A58))=8), 0.82,
 1.02))
</f>
        <v>34508.33333</v>
      </c>
      <c r="D58" s="11">
        <f>VLOOKUP(B58, 'Province Table'!A:D, 3, FALSE)/12 * IF(OR(MONTH(DATEVALUE(A58))=12, MONTH(DATEVALUE(A58))=1, MONTH(DATEVALUE(A58))=2), 1.2, IF(OR(MONTH(DATEVALUE(A58))=5, MONTH(DATEVALUE(A58))=6, MONTH(DATEVALUE(A58))=7, MONTH(DATEVALUE(A58))=8), 0.8, 1))
</f>
        <v>26666.66667</v>
      </c>
      <c r="E58" s="11">
        <f>VLOOKUP(B58, 'Province Table'!A:D, 4, FALSE)/12 * IF(OR(MONTH(DATEVALUE(A58))=12, MONTH(DATEVALUE(A58))=1, MONTH(DATEVALUE(A58))=2), 1.2, IF(OR(MONTH(DATEVALUE(A58))=5, MONTH(DATEVALUE(A58))=6, MONTH(DATEVALUE(A58))=7, MONTH(DATEVALUE(A58))=8), 0.8, 1))
</f>
        <v>20000</v>
      </c>
      <c r="F58" s="11">
        <f t="shared" si="1"/>
        <v>81175</v>
      </c>
      <c r="G58" s="12">
        <v>1.0</v>
      </c>
      <c r="H58" s="13">
        <v>1.45</v>
      </c>
      <c r="I58" s="13">
        <v>0.23</v>
      </c>
      <c r="J58" s="12">
        <f t="shared" si="2"/>
        <v>69641.66667</v>
      </c>
      <c r="K58" s="9">
        <f> J58 / VLOOKUP(B58, Province_Info!A:C, 3, FALSE)</f>
        <v>0.03482083333</v>
      </c>
      <c r="L58" s="13">
        <f>F58 / VLOOKUP(B58, Province_Info!A:C, 3, FALSE)</f>
        <v>0.0405875</v>
      </c>
      <c r="M58" s="12">
        <f> J58 / VLOOKUP(B58, Province_Info!A:D, 4, FALSE)</f>
        <v>13.55687496</v>
      </c>
      <c r="N58" s="9">
        <f>F58/ VLOOKUP(B58, Province_Info!A:D, 4, FALSE)</f>
        <v>15.80202453</v>
      </c>
      <c r="O58" s="9">
        <f t="shared" si="3"/>
        <v>35133.33333</v>
      </c>
      <c r="P58" s="9">
        <f t="shared" si="4"/>
        <v>34508.33333</v>
      </c>
      <c r="Q58" s="9">
        <f t="shared" si="5"/>
        <v>29000</v>
      </c>
      <c r="R58" s="9">
        <f t="shared" si="6"/>
        <v>6133.333333</v>
      </c>
    </row>
    <row r="59" ht="15.75" customHeight="1">
      <c r="A59" s="9" t="s">
        <v>34</v>
      </c>
      <c r="B59" s="9" t="s">
        <v>28</v>
      </c>
      <c r="C59" s="10">
        <f>VLOOKUP(B59, 'Province Table'!A:D, 2, FALSE) / 12 *
IF(OR(MONTH(DATEVALUE(A59))=1, MONTH(DATEVALUE(A59))=2, MONTH(DATEVALUE(A59))=12), 1.22,
 IF(OR(MONTH(DATEVALUE(A59))=5, MONTH(DATEVALUE(A59))=6, MONTH(DATEVALUE(A59))=7, MONTH(DATEVALUE(A59))=8), 0.82,
 1.02))
</f>
        <v>33483.33333</v>
      </c>
      <c r="D59" s="11">
        <f>VLOOKUP(B59, 'Province Table'!A:D, 3, FALSE)/12 * IF(OR(MONTH(DATEVALUE(A59))=12, MONTH(DATEVALUE(A59))=1, MONTH(DATEVALUE(A59))=2), 1.2, IF(OR(MONTH(DATEVALUE(A59))=5, MONTH(DATEVALUE(A59))=6, MONTH(DATEVALUE(A59))=7, MONTH(DATEVALUE(A59))=8), 0.8, 1))
</f>
        <v>26000</v>
      </c>
      <c r="E59" s="11">
        <f>VLOOKUP(B59, 'Province Table'!A:D, 4, FALSE)/12 * IF(OR(MONTH(DATEVALUE(A59))=12, MONTH(DATEVALUE(A59))=1, MONTH(DATEVALUE(A59))=2), 1.2, IF(OR(MONTH(DATEVALUE(A59))=5, MONTH(DATEVALUE(A59))=6, MONTH(DATEVALUE(A59))=7, MONTH(DATEVALUE(A59))=8), 0.8, 1))
</f>
        <v>19000</v>
      </c>
      <c r="F59" s="11">
        <f t="shared" si="1"/>
        <v>78483.33333</v>
      </c>
      <c r="G59" s="12">
        <v>1.0</v>
      </c>
      <c r="H59" s="13">
        <v>1.45</v>
      </c>
      <c r="I59" s="13">
        <v>0.23</v>
      </c>
      <c r="J59" s="12">
        <f t="shared" si="2"/>
        <v>67013.33333</v>
      </c>
      <c r="K59" s="9">
        <f> J59 / VLOOKUP(B59, Province_Info!A:C, 3, FALSE)</f>
        <v>0.1675333333</v>
      </c>
      <c r="L59" s="13">
        <f>F59 / VLOOKUP(B59, Province_Info!A:C, 3, FALSE)</f>
        <v>0.1962083333</v>
      </c>
      <c r="M59" s="12">
        <f> J59 / VLOOKUP(B59, Province_Info!A:D, 4, FALSE)</f>
        <v>22.84805091</v>
      </c>
      <c r="N59" s="9">
        <f>F59/ VLOOKUP(B59, Province_Info!A:D, 4, FALSE)</f>
        <v>26.75872258</v>
      </c>
      <c r="O59" s="9">
        <f t="shared" si="3"/>
        <v>33530</v>
      </c>
      <c r="P59" s="9">
        <f t="shared" si="4"/>
        <v>33483.33333</v>
      </c>
      <c r="Q59" s="9">
        <f t="shared" si="5"/>
        <v>27550</v>
      </c>
      <c r="R59" s="9">
        <f t="shared" si="6"/>
        <v>5980</v>
      </c>
    </row>
    <row r="60" ht="15.75" customHeight="1">
      <c r="A60" s="9" t="s">
        <v>34</v>
      </c>
      <c r="B60" s="9" t="s">
        <v>29</v>
      </c>
      <c r="C60" s="10">
        <f>VLOOKUP(B60, 'Province Table'!A:D, 2, FALSE) / 12 *
IF(OR(MONTH(DATEVALUE(A60))=1, MONTH(DATEVALUE(A60))=2, MONTH(DATEVALUE(A60))=12), 1.22,
 IF(OR(MONTH(DATEVALUE(A60))=5, MONTH(DATEVALUE(A60))=6, MONTH(DATEVALUE(A60))=7, MONTH(DATEVALUE(A60))=8), 0.82,
 1.02))
</f>
        <v>35191.66667</v>
      </c>
      <c r="D60" s="11">
        <f>VLOOKUP(B60, 'Province Table'!A:D, 3, FALSE)/12 * IF(OR(MONTH(DATEVALUE(A60))=12, MONTH(DATEVALUE(A60))=1, MONTH(DATEVALUE(A60))=2), 1.2, IF(OR(MONTH(DATEVALUE(A60))=5, MONTH(DATEVALUE(A60))=6, MONTH(DATEVALUE(A60))=7, MONTH(DATEVALUE(A60))=8), 0.8, 1))
</f>
        <v>27333.33333</v>
      </c>
      <c r="E60" s="11">
        <f>VLOOKUP(B60, 'Province Table'!A:D, 4, FALSE)/12 * IF(OR(MONTH(DATEVALUE(A60))=12, MONTH(DATEVALUE(A60))=1, MONTH(DATEVALUE(A60))=2), 1.2, IF(OR(MONTH(DATEVALUE(A60))=5, MONTH(DATEVALUE(A60))=6, MONTH(DATEVALUE(A60))=7, MONTH(DATEVALUE(A60))=8), 0.8, 1))
</f>
        <v>20333.33333</v>
      </c>
      <c r="F60" s="11">
        <f t="shared" si="1"/>
        <v>82858.33333</v>
      </c>
      <c r="G60" s="12">
        <v>1.0</v>
      </c>
      <c r="H60" s="13">
        <v>1.45</v>
      </c>
      <c r="I60" s="13">
        <v>0.23</v>
      </c>
      <c r="J60" s="12">
        <f t="shared" si="2"/>
        <v>70961.66667</v>
      </c>
      <c r="K60" s="9">
        <f> J60 / VLOOKUP(B60, Province_Info!A:C, 3, FALSE)</f>
        <v>0.02729294872</v>
      </c>
      <c r="L60" s="13">
        <f>F60 / VLOOKUP(B60, Province_Info!A:C, 3, FALSE)</f>
        <v>0.03186858974</v>
      </c>
      <c r="M60" s="12">
        <f> J60 / VLOOKUP(B60, Province_Info!A:D, 4, FALSE)</f>
        <v>13.96333465</v>
      </c>
      <c r="N60" s="9">
        <f>F60/ VLOOKUP(B60, Province_Info!A:D, 4, FALSE)</f>
        <v>16.30427653</v>
      </c>
      <c r="O60" s="9">
        <f t="shared" si="3"/>
        <v>35770</v>
      </c>
      <c r="P60" s="9">
        <f t="shared" si="4"/>
        <v>35191.66667</v>
      </c>
      <c r="Q60" s="9">
        <f t="shared" si="5"/>
        <v>29483.33333</v>
      </c>
      <c r="R60" s="9">
        <f t="shared" si="6"/>
        <v>6286.666667</v>
      </c>
    </row>
    <row r="61" ht="15.75" customHeight="1">
      <c r="A61" s="9" t="s">
        <v>34</v>
      </c>
      <c r="B61" s="9" t="s">
        <v>30</v>
      </c>
      <c r="C61" s="10">
        <f>VLOOKUP(B61, 'Province Table'!A:D, 2, FALSE) / 12 *
IF(OR(MONTH(DATEVALUE(A61))=1, MONTH(DATEVALUE(A61))=2, MONTH(DATEVALUE(A61))=12), 1.22,
 IF(OR(MONTH(DATEVALUE(A61))=5, MONTH(DATEVALUE(A61))=6, MONTH(DATEVALUE(A61))=7, MONTH(DATEVALUE(A61))=8), 0.82,
 1.02))
</f>
        <v>34166.66667</v>
      </c>
      <c r="D61" s="11">
        <f>VLOOKUP(B61, 'Province Table'!A:D, 3, FALSE)/12 * IF(OR(MONTH(DATEVALUE(A61))=12, MONTH(DATEVALUE(A61))=1, MONTH(DATEVALUE(A61))=2), 1.2, IF(OR(MONTH(DATEVALUE(A61))=5, MONTH(DATEVALUE(A61))=6, MONTH(DATEVALUE(A61))=7, MONTH(DATEVALUE(A61))=8), 0.8, 1))
</f>
        <v>26666.66667</v>
      </c>
      <c r="E61" s="11">
        <f>VLOOKUP(B61, 'Province Table'!A:D, 4, FALSE)/12 * IF(OR(MONTH(DATEVALUE(A61))=12, MONTH(DATEVALUE(A61))=1, MONTH(DATEVALUE(A61))=2), 1.2, IF(OR(MONTH(DATEVALUE(A61))=5, MONTH(DATEVALUE(A61))=6, MONTH(DATEVALUE(A61))=7, MONTH(DATEVALUE(A61))=8), 0.8, 1))
</f>
        <v>20000</v>
      </c>
      <c r="F61" s="11">
        <f t="shared" si="1"/>
        <v>80833.33333</v>
      </c>
      <c r="G61" s="12">
        <v>1.0</v>
      </c>
      <c r="H61" s="13">
        <v>1.45</v>
      </c>
      <c r="I61" s="13">
        <v>0.23</v>
      </c>
      <c r="J61" s="12">
        <f t="shared" si="2"/>
        <v>69300</v>
      </c>
      <c r="K61" s="9">
        <f> J61 / VLOOKUP(B61, Province_Info!A:C, 3, FALSE)</f>
        <v>0.063</v>
      </c>
      <c r="L61" s="13">
        <f>F61 / VLOOKUP(B61, Province_Info!A:C, 3, FALSE)</f>
        <v>0.07348484848</v>
      </c>
      <c r="M61" s="12">
        <f> J61 / VLOOKUP(B61, Province_Info!A:D, 4, FALSE)</f>
        <v>31.37166139</v>
      </c>
      <c r="N61" s="9">
        <f>F61/ VLOOKUP(B61, Province_Info!A:D, 4, FALSE)</f>
        <v>36.59272672</v>
      </c>
      <c r="O61" s="9">
        <f t="shared" si="3"/>
        <v>35133.33333</v>
      </c>
      <c r="P61" s="9">
        <f t="shared" si="4"/>
        <v>34166.66667</v>
      </c>
      <c r="Q61" s="9">
        <f t="shared" si="5"/>
        <v>29000</v>
      </c>
      <c r="R61" s="9">
        <f t="shared" si="6"/>
        <v>6133.333333</v>
      </c>
    </row>
    <row r="62" ht="15.75" customHeight="1">
      <c r="A62" s="9" t="s">
        <v>35</v>
      </c>
      <c r="B62" s="9" t="s">
        <v>19</v>
      </c>
      <c r="C62" s="10">
        <f>VLOOKUP(B62, 'Province Table'!A:D, 2, FALSE) / 12 *
IF(OR(MONTH(DATEVALUE(A62))=1, MONTH(DATEVALUE(A62))=2, MONTH(DATEVALUE(A62))=12), 1.22,
 IF(OR(MONTH(DATEVALUE(A62))=5, MONTH(DATEVALUE(A62))=6, MONTH(DATEVALUE(A62))=7, MONTH(DATEVALUE(A62))=8), 0.82,
 1.02))
</f>
        <v>33597.245</v>
      </c>
      <c r="D62" s="11">
        <f>VLOOKUP(B62, 'Province Table'!A:D, 3, FALSE)/12 * IF(OR(MONTH(DATEVALUE(A62))=12, MONTH(DATEVALUE(A62))=1, MONTH(DATEVALUE(A62))=2), 1.2, IF(OR(MONTH(DATEVALUE(A62))=5, MONTH(DATEVALUE(A62))=6, MONTH(DATEVALUE(A62))=7, MONTH(DATEVALUE(A62))=8), 0.8, 1))
</f>
        <v>26666.66667</v>
      </c>
      <c r="E62" s="11">
        <f>VLOOKUP(B62, 'Province Table'!A:D, 4, FALSE)/12 * IF(OR(MONTH(DATEVALUE(A62))=12, MONTH(DATEVALUE(A62))=1, MONTH(DATEVALUE(A62))=2), 1.2, IF(OR(MONTH(DATEVALUE(A62))=5, MONTH(DATEVALUE(A62))=6, MONTH(DATEVALUE(A62))=7, MONTH(DATEVALUE(A62))=8), 0.8, 1))
</f>
        <v>20000</v>
      </c>
      <c r="F62" s="11">
        <f t="shared" si="1"/>
        <v>80263.91167</v>
      </c>
      <c r="G62" s="12">
        <v>1.0</v>
      </c>
      <c r="H62" s="13">
        <v>1.45</v>
      </c>
      <c r="I62" s="13">
        <v>0.23</v>
      </c>
      <c r="J62" s="12">
        <f t="shared" si="2"/>
        <v>68730.57833</v>
      </c>
      <c r="K62" s="9">
        <f> J62 / VLOOKUP(B62, Province_Info!A:C, 3, FALSE)</f>
        <v>0.02370019943</v>
      </c>
      <c r="L62" s="13">
        <f>F62 / VLOOKUP(B62, Province_Info!A:C, 3, FALSE)</f>
        <v>0.02767721092</v>
      </c>
      <c r="M62" s="12">
        <f> J62 / VLOOKUP(B62, Province_Info!A:D, 4, FALSE)</f>
        <v>25.73215213</v>
      </c>
      <c r="N62" s="9">
        <f>F62/ VLOOKUP(B62, Province_Info!A:D, 4, FALSE)</f>
        <v>30.0501354</v>
      </c>
      <c r="O62" s="9">
        <f t="shared" si="3"/>
        <v>35133.33333</v>
      </c>
      <c r="P62" s="9">
        <f t="shared" si="4"/>
        <v>33597.245</v>
      </c>
      <c r="Q62" s="9">
        <f t="shared" si="5"/>
        <v>29000</v>
      </c>
      <c r="R62" s="9">
        <f t="shared" si="6"/>
        <v>6133.333333</v>
      </c>
    </row>
    <row r="63" ht="15.75" customHeight="1">
      <c r="A63" s="9" t="s">
        <v>35</v>
      </c>
      <c r="B63" s="9" t="s">
        <v>20</v>
      </c>
      <c r="C63" s="10">
        <f>VLOOKUP(B63, 'Province Table'!A:D, 2, FALSE) / 12 *
IF(OR(MONTH(DATEVALUE(A63))=1, MONTH(DATEVALUE(A63))=2, MONTH(DATEVALUE(A63))=12), 1.22,
 IF(OR(MONTH(DATEVALUE(A63))=5, MONTH(DATEVALUE(A63))=6, MONTH(DATEVALUE(A63))=7, MONTH(DATEVALUE(A63))=8), 0.82,
 1.02))
</f>
        <v>35533.33333</v>
      </c>
      <c r="D63" s="11">
        <f>VLOOKUP(B63, 'Province Table'!A:D, 3, FALSE)/12 * IF(OR(MONTH(DATEVALUE(A63))=12, MONTH(DATEVALUE(A63))=1, MONTH(DATEVALUE(A63))=2), 1.2, IF(OR(MONTH(DATEVALUE(A63))=5, MONTH(DATEVALUE(A63))=6, MONTH(DATEVALUE(A63))=7, MONTH(DATEVALUE(A63))=8), 0.8, 1))
</f>
        <v>28000</v>
      </c>
      <c r="E63" s="11">
        <f>VLOOKUP(B63, 'Province Table'!A:D, 4, FALSE)/12 * IF(OR(MONTH(DATEVALUE(A63))=12, MONTH(DATEVALUE(A63))=1, MONTH(DATEVALUE(A63))=2), 1.2, IF(OR(MONTH(DATEVALUE(A63))=5, MONTH(DATEVALUE(A63))=6, MONTH(DATEVALUE(A63))=7, MONTH(DATEVALUE(A63))=8), 0.8, 1))
</f>
        <v>20666.66667</v>
      </c>
      <c r="F63" s="11">
        <f t="shared" si="1"/>
        <v>84200</v>
      </c>
      <c r="G63" s="12">
        <v>1.0</v>
      </c>
      <c r="H63" s="13">
        <v>1.45</v>
      </c>
      <c r="I63" s="13">
        <v>0.23</v>
      </c>
      <c r="J63" s="12">
        <f t="shared" si="2"/>
        <v>71940</v>
      </c>
      <c r="K63" s="9">
        <f> J63 / VLOOKUP(B63, Province_Info!A:C, 3, FALSE)</f>
        <v>0.01944324324</v>
      </c>
      <c r="L63" s="13">
        <f>F63 / VLOOKUP(B63, Province_Info!A:C, 3, FALSE)</f>
        <v>0.02275675676</v>
      </c>
      <c r="M63" s="12">
        <f> J63 / VLOOKUP(B63, Province_Info!A:D, 4, FALSE)</f>
        <v>21.14017044</v>
      </c>
      <c r="N63" s="9">
        <f>F63/ VLOOKUP(B63, Province_Info!A:D, 4, FALSE)</f>
        <v>24.74287393</v>
      </c>
      <c r="O63" s="9">
        <f t="shared" si="3"/>
        <v>36406.66667</v>
      </c>
      <c r="P63" s="9">
        <f t="shared" si="4"/>
        <v>35533.33333</v>
      </c>
      <c r="Q63" s="9">
        <f t="shared" si="5"/>
        <v>29966.66667</v>
      </c>
      <c r="R63" s="9">
        <f t="shared" si="6"/>
        <v>6440</v>
      </c>
    </row>
    <row r="64" ht="15.75" customHeight="1">
      <c r="A64" s="9" t="s">
        <v>35</v>
      </c>
      <c r="B64" s="9" t="s">
        <v>21</v>
      </c>
      <c r="C64" s="10">
        <f>VLOOKUP(B64, 'Province Table'!A:D, 2, FALSE) / 12 *
IF(OR(MONTH(DATEVALUE(A64))=1, MONTH(DATEVALUE(A64))=2, MONTH(DATEVALUE(A64))=12), 1.22,
 IF(OR(MONTH(DATEVALUE(A64))=5, MONTH(DATEVALUE(A64))=6, MONTH(DATEVALUE(A64))=7, MONTH(DATEVALUE(A64))=8), 0.82,
 1.02))
</f>
        <v>34850</v>
      </c>
      <c r="D64" s="11">
        <f>VLOOKUP(B64, 'Province Table'!A:D, 3, FALSE)/12 * IF(OR(MONTH(DATEVALUE(A64))=12, MONTH(DATEVALUE(A64))=1, MONTH(DATEVALUE(A64))=2), 1.2, IF(OR(MONTH(DATEVALUE(A64))=5, MONTH(DATEVALUE(A64))=6, MONTH(DATEVALUE(A64))=7, MONTH(DATEVALUE(A64))=8), 0.8, 1))
</f>
        <v>27333.33333</v>
      </c>
      <c r="E64" s="11">
        <f>VLOOKUP(B64, 'Province Table'!A:D, 4, FALSE)/12 * IF(OR(MONTH(DATEVALUE(A64))=12, MONTH(DATEVALUE(A64))=1, MONTH(DATEVALUE(A64))=2), 1.2, IF(OR(MONTH(DATEVALUE(A64))=5, MONTH(DATEVALUE(A64))=6, MONTH(DATEVALUE(A64))=7, MONTH(DATEVALUE(A64))=8), 0.8, 1))
</f>
        <v>20333.33333</v>
      </c>
      <c r="F64" s="11">
        <f t="shared" si="1"/>
        <v>82516.66667</v>
      </c>
      <c r="G64" s="12">
        <v>1.0</v>
      </c>
      <c r="H64" s="13">
        <v>1.45</v>
      </c>
      <c r="I64" s="13">
        <v>0.23</v>
      </c>
      <c r="J64" s="12">
        <f t="shared" si="2"/>
        <v>70620</v>
      </c>
      <c r="K64" s="9">
        <f> J64 / VLOOKUP(B64, Province_Info!A:C, 3, FALSE)</f>
        <v>0.05432307692</v>
      </c>
      <c r="L64" s="13">
        <f>F64 / VLOOKUP(B64, Province_Info!A:C, 3, FALSE)</f>
        <v>0.06347435897</v>
      </c>
      <c r="M64" s="12">
        <f> J64 / VLOOKUP(B64, Province_Info!A:D, 4, FALSE)</f>
        <v>48.73706004</v>
      </c>
      <c r="N64" s="9">
        <f>F64/ VLOOKUP(B64, Province_Info!A:D, 4, FALSE)</f>
        <v>56.94731999</v>
      </c>
      <c r="O64" s="9">
        <f t="shared" si="3"/>
        <v>35770</v>
      </c>
      <c r="P64" s="9">
        <f t="shared" si="4"/>
        <v>34850</v>
      </c>
      <c r="Q64" s="9">
        <f t="shared" si="5"/>
        <v>29483.33333</v>
      </c>
      <c r="R64" s="9">
        <f t="shared" si="6"/>
        <v>6286.666667</v>
      </c>
    </row>
    <row r="65" ht="15.75" customHeight="1">
      <c r="A65" s="9" t="s">
        <v>35</v>
      </c>
      <c r="B65" s="9" t="s">
        <v>22</v>
      </c>
      <c r="C65" s="10">
        <f>VLOOKUP(B65, 'Province Table'!A:D, 2, FALSE) / 12 *
IF(OR(MONTH(DATEVALUE(A65))=1, MONTH(DATEVALUE(A65))=2, MONTH(DATEVALUE(A65))=12), 1.22,
 IF(OR(MONTH(DATEVALUE(A65))=5, MONTH(DATEVALUE(A65))=6, MONTH(DATEVALUE(A65))=7, MONTH(DATEVALUE(A65))=8), 0.82,
 1.02))
</f>
        <v>33825</v>
      </c>
      <c r="D65" s="11">
        <f>VLOOKUP(B65, 'Province Table'!A:D, 3, FALSE)/12 * IF(OR(MONTH(DATEVALUE(A65))=12, MONTH(DATEVALUE(A65))=1, MONTH(DATEVALUE(A65))=2), 1.2, IF(OR(MONTH(DATEVALUE(A65))=5, MONTH(DATEVALUE(A65))=6, MONTH(DATEVALUE(A65))=7, MONTH(DATEVALUE(A65))=8), 0.8, 1))
</f>
        <v>26333.33333</v>
      </c>
      <c r="E65" s="11">
        <f>VLOOKUP(B65, 'Province Table'!A:D, 4, FALSE)/12 * IF(OR(MONTH(DATEVALUE(A65))=12, MONTH(DATEVALUE(A65))=1, MONTH(DATEVALUE(A65))=2), 1.2, IF(OR(MONTH(DATEVALUE(A65))=5, MONTH(DATEVALUE(A65))=6, MONTH(DATEVALUE(A65))=7, MONTH(DATEVALUE(A65))=8), 0.8, 1))
</f>
        <v>19666.66667</v>
      </c>
      <c r="F65" s="11">
        <f t="shared" si="1"/>
        <v>79825</v>
      </c>
      <c r="G65" s="12">
        <v>1.0</v>
      </c>
      <c r="H65" s="13">
        <v>1.45</v>
      </c>
      <c r="I65" s="13">
        <v>0.23</v>
      </c>
      <c r="J65" s="12">
        <f t="shared" si="2"/>
        <v>68398.33333</v>
      </c>
      <c r="K65" s="9">
        <f> J65 / VLOOKUP(B65, Province_Info!A:C, 3, FALSE)</f>
        <v>0.1139972222</v>
      </c>
      <c r="L65" s="13">
        <f>F65 / VLOOKUP(B65, Province_Info!A:C, 3, FALSE)</f>
        <v>0.1330416667</v>
      </c>
      <c r="M65" s="12">
        <f> J65 / VLOOKUP(B65, Province_Info!A:D, 4, FALSE)</f>
        <v>23.10754505</v>
      </c>
      <c r="N65" s="9">
        <f>F65/ VLOOKUP(B65, Province_Info!A:D, 4, FALSE)</f>
        <v>26.96790541</v>
      </c>
      <c r="O65" s="9">
        <f t="shared" si="3"/>
        <v>34573.33333</v>
      </c>
      <c r="P65" s="9">
        <f t="shared" si="4"/>
        <v>33825</v>
      </c>
      <c r="Q65" s="9">
        <f t="shared" si="5"/>
        <v>28516.66667</v>
      </c>
      <c r="R65" s="9">
        <f t="shared" si="6"/>
        <v>6056.666667</v>
      </c>
    </row>
    <row r="66" ht="15.75" customHeight="1">
      <c r="A66" s="9" t="s">
        <v>35</v>
      </c>
      <c r="B66" s="9" t="s">
        <v>23</v>
      </c>
      <c r="C66" s="10">
        <f>VLOOKUP(B66, 'Province Table'!A:D, 2, FALSE) / 12 *
IF(OR(MONTH(DATEVALUE(A66))=1, MONTH(DATEVALUE(A66))=2, MONTH(DATEVALUE(A66))=12), 1.22,
 IF(OR(MONTH(DATEVALUE(A66))=5, MONTH(DATEVALUE(A66))=6, MONTH(DATEVALUE(A66))=7, MONTH(DATEVALUE(A66))=8), 0.82,
 1.02))
</f>
        <v>34850</v>
      </c>
      <c r="D66" s="11">
        <f>VLOOKUP(B66, 'Province Table'!A:D, 3, FALSE)/12 * IF(OR(MONTH(DATEVALUE(A66))=12, MONTH(DATEVALUE(A66))=1, MONTH(DATEVALUE(A66))=2), 1.2, IF(OR(MONTH(DATEVALUE(A66))=5, MONTH(DATEVALUE(A66))=6, MONTH(DATEVALUE(A66))=7, MONTH(DATEVALUE(A66))=8), 0.8, 1))
</f>
        <v>27000</v>
      </c>
      <c r="E66" s="11">
        <f>VLOOKUP(B66, 'Province Table'!A:D, 4, FALSE)/12 * IF(OR(MONTH(DATEVALUE(A66))=12, MONTH(DATEVALUE(A66))=1, MONTH(DATEVALUE(A66))=2), 1.2, IF(OR(MONTH(DATEVALUE(A66))=5, MONTH(DATEVALUE(A66))=6, MONTH(DATEVALUE(A66))=7, MONTH(DATEVALUE(A66))=8), 0.8, 1))
</f>
        <v>20000</v>
      </c>
      <c r="F66" s="11">
        <f t="shared" si="1"/>
        <v>81850</v>
      </c>
      <c r="G66" s="12">
        <v>1.0</v>
      </c>
      <c r="H66" s="13">
        <v>1.45</v>
      </c>
      <c r="I66" s="13">
        <v>0.23</v>
      </c>
      <c r="J66" s="12">
        <f t="shared" si="2"/>
        <v>70060</v>
      </c>
      <c r="K66" s="9">
        <f> J66 / VLOOKUP(B66, Province_Info!A:C, 3, FALSE)</f>
        <v>0.1167666667</v>
      </c>
      <c r="L66" s="13">
        <f>F66 / VLOOKUP(B66, Province_Info!A:C, 3, FALSE)</f>
        <v>0.1364166667</v>
      </c>
      <c r="M66" s="12">
        <f> J66 / VLOOKUP(B66, Province_Info!A:D, 4, FALSE)</f>
        <v>20.91967752</v>
      </c>
      <c r="N66" s="9">
        <f>F66/ VLOOKUP(B66, Province_Info!A:D, 4, FALSE)</f>
        <v>24.44013138</v>
      </c>
      <c r="O66" s="9">
        <f t="shared" si="3"/>
        <v>35210</v>
      </c>
      <c r="P66" s="9">
        <f t="shared" si="4"/>
        <v>34850</v>
      </c>
      <c r="Q66" s="9">
        <f t="shared" si="5"/>
        <v>29000</v>
      </c>
      <c r="R66" s="9">
        <f t="shared" si="6"/>
        <v>6210</v>
      </c>
    </row>
    <row r="67" ht="15.75" customHeight="1">
      <c r="A67" s="9" t="s">
        <v>35</v>
      </c>
      <c r="B67" s="9" t="s">
        <v>24</v>
      </c>
      <c r="C67" s="10">
        <f>VLOOKUP(B67, 'Province Table'!A:D, 2, FALSE) / 12 *
IF(OR(MONTH(DATEVALUE(A67))=1, MONTH(DATEVALUE(A67))=2, MONTH(DATEVALUE(A67))=12), 1.22,
 IF(OR(MONTH(DATEVALUE(A67))=5, MONTH(DATEVALUE(A67))=6, MONTH(DATEVALUE(A67))=7, MONTH(DATEVALUE(A67))=8), 0.82,
 1.02))
</f>
        <v>34508.33333</v>
      </c>
      <c r="D67" s="11">
        <f>VLOOKUP(B67, 'Province Table'!A:D, 3, FALSE)/12 * IF(OR(MONTH(DATEVALUE(A67))=12, MONTH(DATEVALUE(A67))=1, MONTH(DATEVALUE(A67))=2), 1.2, IF(OR(MONTH(DATEVALUE(A67))=5, MONTH(DATEVALUE(A67))=6, MONTH(DATEVALUE(A67))=7, MONTH(DATEVALUE(A67))=8), 0.8, 1))
</f>
        <v>26666.66667</v>
      </c>
      <c r="E67" s="11">
        <f>VLOOKUP(B67, 'Province Table'!A:D, 4, FALSE)/12 * IF(OR(MONTH(DATEVALUE(A67))=12, MONTH(DATEVALUE(A67))=1, MONTH(DATEVALUE(A67))=2), 1.2, IF(OR(MONTH(DATEVALUE(A67))=5, MONTH(DATEVALUE(A67))=6, MONTH(DATEVALUE(A67))=7, MONTH(DATEVALUE(A67))=8), 0.8, 1))
</f>
        <v>19666.66667</v>
      </c>
      <c r="F67" s="11">
        <f t="shared" si="1"/>
        <v>80841.66667</v>
      </c>
      <c r="G67" s="12">
        <v>1.0</v>
      </c>
      <c r="H67" s="13">
        <v>1.45</v>
      </c>
      <c r="I67" s="13">
        <v>0.23</v>
      </c>
      <c r="J67" s="12">
        <f t="shared" si="2"/>
        <v>69158.33333</v>
      </c>
      <c r="K67" s="9">
        <f> J67 / VLOOKUP(B67, Province_Info!A:C, 3, FALSE)</f>
        <v>0.1383166667</v>
      </c>
      <c r="L67" s="13">
        <f>F67 / VLOOKUP(B67, Province_Info!A:C, 3, FALSE)</f>
        <v>0.1616833333</v>
      </c>
      <c r="M67" s="12">
        <f> J67 / VLOOKUP(B67, Province_Info!A:D, 4, FALSE)</f>
        <v>25.80534826</v>
      </c>
      <c r="N67" s="9">
        <f>F67/ VLOOKUP(B67, Province_Info!A:D, 4, FALSE)</f>
        <v>30.164801</v>
      </c>
      <c r="O67" s="9">
        <f t="shared" si="3"/>
        <v>34650</v>
      </c>
      <c r="P67" s="9">
        <f t="shared" si="4"/>
        <v>34508.33333</v>
      </c>
      <c r="Q67" s="9">
        <f t="shared" si="5"/>
        <v>28516.66667</v>
      </c>
      <c r="R67" s="9">
        <f t="shared" si="6"/>
        <v>6133.333333</v>
      </c>
    </row>
    <row r="68" ht="15.75" customHeight="1">
      <c r="A68" s="9" t="s">
        <v>35</v>
      </c>
      <c r="B68" s="9" t="s">
        <v>25</v>
      </c>
      <c r="C68" s="10">
        <f>VLOOKUP(B68, 'Province Table'!A:D, 2, FALSE) / 12 *
IF(OR(MONTH(DATEVALUE(A68))=1, MONTH(DATEVALUE(A68))=2, MONTH(DATEVALUE(A68))=12), 1.22,
 IF(OR(MONTH(DATEVALUE(A68))=5, MONTH(DATEVALUE(A68))=6, MONTH(DATEVALUE(A68))=7, MONTH(DATEVALUE(A68))=8), 0.82,
 1.02))
</f>
        <v>33825</v>
      </c>
      <c r="D68" s="11">
        <f>VLOOKUP(B68, 'Province Table'!A:D, 3, FALSE)/12 * IF(OR(MONTH(DATEVALUE(A68))=12, MONTH(DATEVALUE(A68))=1, MONTH(DATEVALUE(A68))=2), 1.2, IF(OR(MONTH(DATEVALUE(A68))=5, MONTH(DATEVALUE(A68))=6, MONTH(DATEVALUE(A68))=7, MONTH(DATEVALUE(A68))=8), 0.8, 1))
</f>
        <v>26333.33333</v>
      </c>
      <c r="E68" s="11">
        <f>VLOOKUP(B68, 'Province Table'!A:D, 4, FALSE)/12 * IF(OR(MONTH(DATEVALUE(A68))=12, MONTH(DATEVALUE(A68))=1, MONTH(DATEVALUE(A68))=2), 1.2, IF(OR(MONTH(DATEVALUE(A68))=5, MONTH(DATEVALUE(A68))=6, MONTH(DATEVALUE(A68))=7, MONTH(DATEVALUE(A68))=8), 0.8, 1))
</f>
        <v>19333.33333</v>
      </c>
      <c r="F68" s="11">
        <f t="shared" si="1"/>
        <v>79491.66667</v>
      </c>
      <c r="G68" s="12">
        <v>1.0</v>
      </c>
      <c r="H68" s="13">
        <v>1.45</v>
      </c>
      <c r="I68" s="13">
        <v>0.23</v>
      </c>
      <c r="J68" s="12">
        <f t="shared" si="2"/>
        <v>67915</v>
      </c>
      <c r="K68" s="9">
        <f> J68 / VLOOKUP(B68, Province_Info!A:C, 3, FALSE)</f>
        <v>0.1697875</v>
      </c>
      <c r="L68" s="13">
        <f>F68 / VLOOKUP(B68, Province_Info!A:C, 3, FALSE)</f>
        <v>0.1987291667</v>
      </c>
      <c r="M68" s="12">
        <f> J68 / VLOOKUP(B68, Province_Info!A:D, 4, FALSE)</f>
        <v>28.15713101</v>
      </c>
      <c r="N68" s="9">
        <f>F68/ VLOOKUP(B68, Province_Info!A:D, 4, FALSE)</f>
        <v>32.95674406</v>
      </c>
      <c r="O68" s="9">
        <f t="shared" si="3"/>
        <v>34090</v>
      </c>
      <c r="P68" s="9">
        <f t="shared" si="4"/>
        <v>33825</v>
      </c>
      <c r="Q68" s="9">
        <f t="shared" si="5"/>
        <v>28033.33333</v>
      </c>
      <c r="R68" s="9">
        <f t="shared" si="6"/>
        <v>6056.666667</v>
      </c>
    </row>
    <row r="69" ht="15.75" customHeight="1">
      <c r="A69" s="9" t="s">
        <v>35</v>
      </c>
      <c r="B69" s="9" t="s">
        <v>26</v>
      </c>
      <c r="C69" s="10">
        <f>VLOOKUP(B69, 'Province Table'!A:D, 2, FALSE) / 12 *
IF(OR(MONTH(DATEVALUE(A69))=1, MONTH(DATEVALUE(A69))=2, MONTH(DATEVALUE(A69))=12), 1.22,
 IF(OR(MONTH(DATEVALUE(A69))=5, MONTH(DATEVALUE(A69))=6, MONTH(DATEVALUE(A69))=7, MONTH(DATEVALUE(A69))=8), 0.82,
 1.02))
</f>
        <v>35533.33333</v>
      </c>
      <c r="D69" s="11">
        <f>VLOOKUP(B69, 'Province Table'!A:D, 3, FALSE)/12 * IF(OR(MONTH(DATEVALUE(A69))=12, MONTH(DATEVALUE(A69))=1, MONTH(DATEVALUE(A69))=2), 1.2, IF(OR(MONTH(DATEVALUE(A69))=5, MONTH(DATEVALUE(A69))=6, MONTH(DATEVALUE(A69))=7, MONTH(DATEVALUE(A69))=8), 0.8, 1))
</f>
        <v>27666.66667</v>
      </c>
      <c r="E69" s="11">
        <f>VLOOKUP(B69, 'Province Table'!A:D, 4, FALSE)/12 * IF(OR(MONTH(DATEVALUE(A69))=12, MONTH(DATEVALUE(A69))=1, MONTH(DATEVALUE(A69))=2), 1.2, IF(OR(MONTH(DATEVALUE(A69))=5, MONTH(DATEVALUE(A69))=6, MONTH(DATEVALUE(A69))=7, MONTH(DATEVALUE(A69))=8), 0.8, 1))
</f>
        <v>20666.66667</v>
      </c>
      <c r="F69" s="11">
        <f t="shared" si="1"/>
        <v>83866.66667</v>
      </c>
      <c r="G69" s="12">
        <v>1.0</v>
      </c>
      <c r="H69" s="13">
        <v>1.45</v>
      </c>
      <c r="I69" s="13">
        <v>0.23</v>
      </c>
      <c r="J69" s="12">
        <f t="shared" si="2"/>
        <v>71863.33333</v>
      </c>
      <c r="K69" s="9">
        <f> J69 / VLOOKUP(B69, Province_Info!A:C, 3, FALSE)</f>
        <v>0.06533030303</v>
      </c>
      <c r="L69" s="13">
        <f>F69 / VLOOKUP(B69, Province_Info!A:C, 3, FALSE)</f>
        <v>0.07624242424</v>
      </c>
      <c r="M69" s="12">
        <f> J69 / VLOOKUP(B69, Province_Info!A:D, 4, FALSE)</f>
        <v>21.59354968</v>
      </c>
      <c r="N69" s="9">
        <f>F69/ VLOOKUP(B69, Province_Info!A:D, 4, FALSE)</f>
        <v>25.20032051</v>
      </c>
      <c r="O69" s="9">
        <f t="shared" si="3"/>
        <v>36330</v>
      </c>
      <c r="P69" s="9">
        <f t="shared" si="4"/>
        <v>35533.33333</v>
      </c>
      <c r="Q69" s="9">
        <f t="shared" si="5"/>
        <v>29966.66667</v>
      </c>
      <c r="R69" s="9">
        <f t="shared" si="6"/>
        <v>6363.333333</v>
      </c>
    </row>
    <row r="70" ht="15.75" customHeight="1">
      <c r="A70" s="9" t="s">
        <v>35</v>
      </c>
      <c r="B70" s="9" t="s">
        <v>27</v>
      </c>
      <c r="C70" s="10">
        <f>VLOOKUP(B70, 'Province Table'!A:D, 2, FALSE) / 12 *
IF(OR(MONTH(DATEVALUE(A70))=1, MONTH(DATEVALUE(A70))=2, MONTH(DATEVALUE(A70))=12), 1.22,
 IF(OR(MONTH(DATEVALUE(A70))=5, MONTH(DATEVALUE(A70))=6, MONTH(DATEVALUE(A70))=7, MONTH(DATEVALUE(A70))=8), 0.82,
 1.02))
</f>
        <v>34508.33333</v>
      </c>
      <c r="D70" s="11">
        <f>VLOOKUP(B70, 'Province Table'!A:D, 3, FALSE)/12 * IF(OR(MONTH(DATEVALUE(A70))=12, MONTH(DATEVALUE(A70))=1, MONTH(DATEVALUE(A70))=2), 1.2, IF(OR(MONTH(DATEVALUE(A70))=5, MONTH(DATEVALUE(A70))=6, MONTH(DATEVALUE(A70))=7, MONTH(DATEVALUE(A70))=8), 0.8, 1))
</f>
        <v>26666.66667</v>
      </c>
      <c r="E70" s="11">
        <f>VLOOKUP(B70, 'Province Table'!A:D, 4, FALSE)/12 * IF(OR(MONTH(DATEVALUE(A70))=12, MONTH(DATEVALUE(A70))=1, MONTH(DATEVALUE(A70))=2), 1.2, IF(OR(MONTH(DATEVALUE(A70))=5, MONTH(DATEVALUE(A70))=6, MONTH(DATEVALUE(A70))=7, MONTH(DATEVALUE(A70))=8), 0.8, 1))
</f>
        <v>20000</v>
      </c>
      <c r="F70" s="11">
        <f t="shared" si="1"/>
        <v>81175</v>
      </c>
      <c r="G70" s="12">
        <v>1.0</v>
      </c>
      <c r="H70" s="13">
        <v>1.45</v>
      </c>
      <c r="I70" s="13">
        <v>0.23</v>
      </c>
      <c r="J70" s="12">
        <f t="shared" si="2"/>
        <v>69641.66667</v>
      </c>
      <c r="K70" s="9">
        <f> J70 / VLOOKUP(B70, Province_Info!A:C, 3, FALSE)</f>
        <v>0.03482083333</v>
      </c>
      <c r="L70" s="13">
        <f>F70 / VLOOKUP(B70, Province_Info!A:C, 3, FALSE)</f>
        <v>0.0405875</v>
      </c>
      <c r="M70" s="12">
        <f> J70 / VLOOKUP(B70, Province_Info!A:D, 4, FALSE)</f>
        <v>13.55687496</v>
      </c>
      <c r="N70" s="9">
        <f>F70/ VLOOKUP(B70, Province_Info!A:D, 4, FALSE)</f>
        <v>15.80202453</v>
      </c>
      <c r="O70" s="9">
        <f t="shared" si="3"/>
        <v>35133.33333</v>
      </c>
      <c r="P70" s="9">
        <f t="shared" si="4"/>
        <v>34508.33333</v>
      </c>
      <c r="Q70" s="9">
        <f t="shared" si="5"/>
        <v>29000</v>
      </c>
      <c r="R70" s="9">
        <f t="shared" si="6"/>
        <v>6133.333333</v>
      </c>
    </row>
    <row r="71" ht="15.75" customHeight="1">
      <c r="A71" s="9" t="s">
        <v>35</v>
      </c>
      <c r="B71" s="9" t="s">
        <v>28</v>
      </c>
      <c r="C71" s="10">
        <f>VLOOKUP(B71, 'Province Table'!A:D, 2, FALSE) / 12 *
IF(OR(MONTH(DATEVALUE(A71))=1, MONTH(DATEVALUE(A71))=2, MONTH(DATEVALUE(A71))=12), 1.22,
 IF(OR(MONTH(DATEVALUE(A71))=5, MONTH(DATEVALUE(A71))=6, MONTH(DATEVALUE(A71))=7, MONTH(DATEVALUE(A71))=8), 0.82,
 1.02))
</f>
        <v>33483.33333</v>
      </c>
      <c r="D71" s="11">
        <f>VLOOKUP(B71, 'Province Table'!A:D, 3, FALSE)/12 * IF(OR(MONTH(DATEVALUE(A71))=12, MONTH(DATEVALUE(A71))=1, MONTH(DATEVALUE(A71))=2), 1.2, IF(OR(MONTH(DATEVALUE(A71))=5, MONTH(DATEVALUE(A71))=6, MONTH(DATEVALUE(A71))=7, MONTH(DATEVALUE(A71))=8), 0.8, 1))
</f>
        <v>26000</v>
      </c>
      <c r="E71" s="11">
        <f>VLOOKUP(B71, 'Province Table'!A:D, 4, FALSE)/12 * IF(OR(MONTH(DATEVALUE(A71))=12, MONTH(DATEVALUE(A71))=1, MONTH(DATEVALUE(A71))=2), 1.2, IF(OR(MONTH(DATEVALUE(A71))=5, MONTH(DATEVALUE(A71))=6, MONTH(DATEVALUE(A71))=7, MONTH(DATEVALUE(A71))=8), 0.8, 1))
</f>
        <v>19000</v>
      </c>
      <c r="F71" s="11">
        <f t="shared" si="1"/>
        <v>78483.33333</v>
      </c>
      <c r="G71" s="12">
        <v>1.0</v>
      </c>
      <c r="H71" s="13">
        <v>1.45</v>
      </c>
      <c r="I71" s="13">
        <v>0.23</v>
      </c>
      <c r="J71" s="12">
        <f t="shared" si="2"/>
        <v>67013.33333</v>
      </c>
      <c r="K71" s="9">
        <f> J71 / VLOOKUP(B71, Province_Info!A:C, 3, FALSE)</f>
        <v>0.1675333333</v>
      </c>
      <c r="L71" s="13">
        <f>F71 / VLOOKUP(B71, Province_Info!A:C, 3, FALSE)</f>
        <v>0.1962083333</v>
      </c>
      <c r="M71" s="12">
        <f> J71 / VLOOKUP(B71, Province_Info!A:D, 4, FALSE)</f>
        <v>22.84805091</v>
      </c>
      <c r="N71" s="9">
        <f>F71/ VLOOKUP(B71, Province_Info!A:D, 4, FALSE)</f>
        <v>26.75872258</v>
      </c>
      <c r="O71" s="9">
        <f t="shared" si="3"/>
        <v>33530</v>
      </c>
      <c r="P71" s="9">
        <f t="shared" si="4"/>
        <v>33483.33333</v>
      </c>
      <c r="Q71" s="9">
        <f t="shared" si="5"/>
        <v>27550</v>
      </c>
      <c r="R71" s="9">
        <f t="shared" si="6"/>
        <v>5980</v>
      </c>
    </row>
    <row r="72" ht="15.75" customHeight="1">
      <c r="A72" s="9" t="s">
        <v>35</v>
      </c>
      <c r="B72" s="9" t="s">
        <v>29</v>
      </c>
      <c r="C72" s="10">
        <f>VLOOKUP(B72, 'Province Table'!A:D, 2, FALSE) / 12 *
IF(OR(MONTH(DATEVALUE(A72))=1, MONTH(DATEVALUE(A72))=2, MONTH(DATEVALUE(A72))=12), 1.22,
 IF(OR(MONTH(DATEVALUE(A72))=5, MONTH(DATEVALUE(A72))=6, MONTH(DATEVALUE(A72))=7, MONTH(DATEVALUE(A72))=8), 0.82,
 1.02))
</f>
        <v>35191.66667</v>
      </c>
      <c r="D72" s="11">
        <f>VLOOKUP(B72, 'Province Table'!A:D, 3, FALSE)/12 * IF(OR(MONTH(DATEVALUE(A72))=12, MONTH(DATEVALUE(A72))=1, MONTH(DATEVALUE(A72))=2), 1.2, IF(OR(MONTH(DATEVALUE(A72))=5, MONTH(DATEVALUE(A72))=6, MONTH(DATEVALUE(A72))=7, MONTH(DATEVALUE(A72))=8), 0.8, 1))
</f>
        <v>27333.33333</v>
      </c>
      <c r="E72" s="11">
        <f>VLOOKUP(B72, 'Province Table'!A:D, 4, FALSE)/12 * IF(OR(MONTH(DATEVALUE(A72))=12, MONTH(DATEVALUE(A72))=1, MONTH(DATEVALUE(A72))=2), 1.2, IF(OR(MONTH(DATEVALUE(A72))=5, MONTH(DATEVALUE(A72))=6, MONTH(DATEVALUE(A72))=7, MONTH(DATEVALUE(A72))=8), 0.8, 1))
</f>
        <v>20333.33333</v>
      </c>
      <c r="F72" s="11">
        <f t="shared" si="1"/>
        <v>82858.33333</v>
      </c>
      <c r="G72" s="12">
        <v>1.0</v>
      </c>
      <c r="H72" s="13">
        <v>1.45</v>
      </c>
      <c r="I72" s="13">
        <v>0.23</v>
      </c>
      <c r="J72" s="12">
        <f t="shared" si="2"/>
        <v>70961.66667</v>
      </c>
      <c r="K72" s="9">
        <f> J72 / VLOOKUP(B72, Province_Info!A:C, 3, FALSE)</f>
        <v>0.02729294872</v>
      </c>
      <c r="L72" s="13">
        <f>F72 / VLOOKUP(B72, Province_Info!A:C, 3, FALSE)</f>
        <v>0.03186858974</v>
      </c>
      <c r="M72" s="12">
        <f> J72 / VLOOKUP(B72, Province_Info!A:D, 4, FALSE)</f>
        <v>13.96333465</v>
      </c>
      <c r="N72" s="9">
        <f>F72/ VLOOKUP(B72, Province_Info!A:D, 4, FALSE)</f>
        <v>16.30427653</v>
      </c>
      <c r="O72" s="9">
        <f t="shared" si="3"/>
        <v>35770</v>
      </c>
      <c r="P72" s="9">
        <f t="shared" si="4"/>
        <v>35191.66667</v>
      </c>
      <c r="Q72" s="9">
        <f t="shared" si="5"/>
        <v>29483.33333</v>
      </c>
      <c r="R72" s="9">
        <f t="shared" si="6"/>
        <v>6286.666667</v>
      </c>
    </row>
    <row r="73" ht="15.75" customHeight="1">
      <c r="A73" s="9" t="s">
        <v>35</v>
      </c>
      <c r="B73" s="9" t="s">
        <v>30</v>
      </c>
      <c r="C73" s="10">
        <f>VLOOKUP(B73, 'Province Table'!A:D, 2, FALSE) / 12 *
IF(OR(MONTH(DATEVALUE(A73))=1, MONTH(DATEVALUE(A73))=2, MONTH(DATEVALUE(A73))=12), 1.22,
 IF(OR(MONTH(DATEVALUE(A73))=5, MONTH(DATEVALUE(A73))=6, MONTH(DATEVALUE(A73))=7, MONTH(DATEVALUE(A73))=8), 0.82,
 1.02))
</f>
        <v>34166.66667</v>
      </c>
      <c r="D73" s="11">
        <f>VLOOKUP(B73, 'Province Table'!A:D, 3, FALSE)/12 * IF(OR(MONTH(DATEVALUE(A73))=12, MONTH(DATEVALUE(A73))=1, MONTH(DATEVALUE(A73))=2), 1.2, IF(OR(MONTH(DATEVALUE(A73))=5, MONTH(DATEVALUE(A73))=6, MONTH(DATEVALUE(A73))=7, MONTH(DATEVALUE(A73))=8), 0.8, 1))
</f>
        <v>26666.66667</v>
      </c>
      <c r="E73" s="11">
        <f>VLOOKUP(B73, 'Province Table'!A:D, 4, FALSE)/12 * IF(OR(MONTH(DATEVALUE(A73))=12, MONTH(DATEVALUE(A73))=1, MONTH(DATEVALUE(A73))=2), 1.2, IF(OR(MONTH(DATEVALUE(A73))=5, MONTH(DATEVALUE(A73))=6, MONTH(DATEVALUE(A73))=7, MONTH(DATEVALUE(A73))=8), 0.8, 1))
</f>
        <v>20000</v>
      </c>
      <c r="F73" s="11">
        <f t="shared" si="1"/>
        <v>80833.33333</v>
      </c>
      <c r="G73" s="12">
        <v>1.0</v>
      </c>
      <c r="H73" s="13">
        <v>1.45</v>
      </c>
      <c r="I73" s="13">
        <v>0.23</v>
      </c>
      <c r="J73" s="12">
        <f t="shared" si="2"/>
        <v>69300</v>
      </c>
      <c r="K73" s="9">
        <f> J73 / VLOOKUP(B73, Province_Info!A:C, 3, FALSE)</f>
        <v>0.063</v>
      </c>
      <c r="L73" s="13">
        <f>F73 / VLOOKUP(B73, Province_Info!A:C, 3, FALSE)</f>
        <v>0.07348484848</v>
      </c>
      <c r="M73" s="12">
        <f> J73 / VLOOKUP(B73, Province_Info!A:D, 4, FALSE)</f>
        <v>31.37166139</v>
      </c>
      <c r="N73" s="9">
        <f>F73/ VLOOKUP(B73, Province_Info!A:D, 4, FALSE)</f>
        <v>36.59272672</v>
      </c>
      <c r="O73" s="9">
        <f t="shared" si="3"/>
        <v>35133.33333</v>
      </c>
      <c r="P73" s="9">
        <f t="shared" si="4"/>
        <v>34166.66667</v>
      </c>
      <c r="Q73" s="9">
        <f t="shared" si="5"/>
        <v>29000</v>
      </c>
      <c r="R73" s="9">
        <f t="shared" si="6"/>
        <v>6133.333333</v>
      </c>
    </row>
    <row r="74" ht="15.75" customHeight="1">
      <c r="A74" s="9" t="s">
        <v>36</v>
      </c>
      <c r="B74" s="9" t="s">
        <v>19</v>
      </c>
      <c r="C74" s="10">
        <f>VLOOKUP(B74, 'Province Table'!A:D, 2, FALSE) / 12 *
IF(OR(MONTH(DATEVALUE(A74))=1, MONTH(DATEVALUE(A74))=2, MONTH(DATEVALUE(A74))=12), 1.22,
 IF(OR(MONTH(DATEVALUE(A74))=5, MONTH(DATEVALUE(A74))=6, MONTH(DATEVALUE(A74))=7, MONTH(DATEVALUE(A74))=8), 0.82,
 1.02))
</f>
        <v>33597.245</v>
      </c>
      <c r="D74" s="11">
        <f>VLOOKUP(B74, 'Province Table'!A:D, 3, FALSE)/12 * IF(OR(MONTH(DATEVALUE(A74))=12, MONTH(DATEVALUE(A74))=1, MONTH(DATEVALUE(A74))=2), 1.2, IF(OR(MONTH(DATEVALUE(A74))=5, MONTH(DATEVALUE(A74))=6, MONTH(DATEVALUE(A74))=7, MONTH(DATEVALUE(A74))=8), 0.8, 1))
</f>
        <v>26666.66667</v>
      </c>
      <c r="E74" s="11">
        <f>VLOOKUP(B74, 'Province Table'!A:D, 4, FALSE)/12 * IF(OR(MONTH(DATEVALUE(A74))=12, MONTH(DATEVALUE(A74))=1, MONTH(DATEVALUE(A74))=2), 1.2, IF(OR(MONTH(DATEVALUE(A74))=5, MONTH(DATEVALUE(A74))=6, MONTH(DATEVALUE(A74))=7, MONTH(DATEVALUE(A74))=8), 0.8, 1))
</f>
        <v>20000</v>
      </c>
      <c r="F74" s="11">
        <f t="shared" si="1"/>
        <v>80263.91167</v>
      </c>
      <c r="G74" s="12">
        <v>1.0</v>
      </c>
      <c r="H74" s="13">
        <v>1.45</v>
      </c>
      <c r="I74" s="13">
        <v>0.23</v>
      </c>
      <c r="J74" s="12">
        <f t="shared" si="2"/>
        <v>68730.57833</v>
      </c>
      <c r="K74" s="9">
        <f> J74 / VLOOKUP(B74, Province_Info!A:C, 3, FALSE)</f>
        <v>0.02370019943</v>
      </c>
      <c r="L74" s="13">
        <f>F74 / VLOOKUP(B74, Province_Info!A:C, 3, FALSE)</f>
        <v>0.02767721092</v>
      </c>
      <c r="M74" s="12">
        <f> J74 / VLOOKUP(B74, Province_Info!A:D, 4, FALSE)</f>
        <v>25.73215213</v>
      </c>
      <c r="N74" s="9">
        <f>F74/ VLOOKUP(B74, Province_Info!A:D, 4, FALSE)</f>
        <v>30.0501354</v>
      </c>
      <c r="O74" s="9">
        <f t="shared" si="3"/>
        <v>35133.33333</v>
      </c>
      <c r="P74" s="9">
        <f t="shared" si="4"/>
        <v>33597.245</v>
      </c>
      <c r="Q74" s="9">
        <f t="shared" si="5"/>
        <v>29000</v>
      </c>
      <c r="R74" s="9">
        <f t="shared" si="6"/>
        <v>6133.333333</v>
      </c>
    </row>
    <row r="75" ht="15.75" customHeight="1">
      <c r="A75" s="9" t="s">
        <v>36</v>
      </c>
      <c r="B75" s="9" t="s">
        <v>20</v>
      </c>
      <c r="C75" s="10">
        <f>VLOOKUP(B75, 'Province Table'!A:D, 2, FALSE) / 12 *
IF(OR(MONTH(DATEVALUE(A75))=1, MONTH(DATEVALUE(A75))=2, MONTH(DATEVALUE(A75))=12), 1.22,
 IF(OR(MONTH(DATEVALUE(A75))=5, MONTH(DATEVALUE(A75))=6, MONTH(DATEVALUE(A75))=7, MONTH(DATEVALUE(A75))=8), 0.82,
 1.02))
</f>
        <v>35533.33333</v>
      </c>
      <c r="D75" s="11">
        <f>VLOOKUP(B75, 'Province Table'!A:D, 3, FALSE)/12 * IF(OR(MONTH(DATEVALUE(A75))=12, MONTH(DATEVALUE(A75))=1, MONTH(DATEVALUE(A75))=2), 1.2, IF(OR(MONTH(DATEVALUE(A75))=5, MONTH(DATEVALUE(A75))=6, MONTH(DATEVALUE(A75))=7, MONTH(DATEVALUE(A75))=8), 0.8, 1))
</f>
        <v>28000</v>
      </c>
      <c r="E75" s="11">
        <f>VLOOKUP(B75, 'Province Table'!A:D, 4, FALSE)/12 * IF(OR(MONTH(DATEVALUE(A75))=12, MONTH(DATEVALUE(A75))=1, MONTH(DATEVALUE(A75))=2), 1.2, IF(OR(MONTH(DATEVALUE(A75))=5, MONTH(DATEVALUE(A75))=6, MONTH(DATEVALUE(A75))=7, MONTH(DATEVALUE(A75))=8), 0.8, 1))
</f>
        <v>20666.66667</v>
      </c>
      <c r="F75" s="11">
        <f t="shared" si="1"/>
        <v>84200</v>
      </c>
      <c r="G75" s="12">
        <v>1.0</v>
      </c>
      <c r="H75" s="13">
        <v>1.45</v>
      </c>
      <c r="I75" s="13">
        <v>0.23</v>
      </c>
      <c r="J75" s="12">
        <f t="shared" si="2"/>
        <v>71940</v>
      </c>
      <c r="K75" s="9">
        <f> J75 / VLOOKUP(B75, Province_Info!A:C, 3, FALSE)</f>
        <v>0.01944324324</v>
      </c>
      <c r="L75" s="13">
        <f>F75 / VLOOKUP(B75, Province_Info!A:C, 3, FALSE)</f>
        <v>0.02275675676</v>
      </c>
      <c r="M75" s="12">
        <f> J75 / VLOOKUP(B75, Province_Info!A:D, 4, FALSE)</f>
        <v>21.14017044</v>
      </c>
      <c r="N75" s="9">
        <f>F75/ VLOOKUP(B75, Province_Info!A:D, 4, FALSE)</f>
        <v>24.74287393</v>
      </c>
      <c r="O75" s="9">
        <f t="shared" si="3"/>
        <v>36406.66667</v>
      </c>
      <c r="P75" s="9">
        <f t="shared" si="4"/>
        <v>35533.33333</v>
      </c>
      <c r="Q75" s="9">
        <f t="shared" si="5"/>
        <v>29966.66667</v>
      </c>
      <c r="R75" s="9">
        <f t="shared" si="6"/>
        <v>6440</v>
      </c>
    </row>
    <row r="76" ht="15.75" customHeight="1">
      <c r="A76" s="9" t="s">
        <v>36</v>
      </c>
      <c r="B76" s="9" t="s">
        <v>21</v>
      </c>
      <c r="C76" s="10">
        <f>VLOOKUP(B76, 'Province Table'!A:D, 2, FALSE) / 12 *
IF(OR(MONTH(DATEVALUE(A76))=1, MONTH(DATEVALUE(A76))=2, MONTH(DATEVALUE(A76))=12), 1.22,
 IF(OR(MONTH(DATEVALUE(A76))=5, MONTH(DATEVALUE(A76))=6, MONTH(DATEVALUE(A76))=7, MONTH(DATEVALUE(A76))=8), 0.82,
 1.02))
</f>
        <v>34850</v>
      </c>
      <c r="D76" s="11">
        <f>VLOOKUP(B76, 'Province Table'!A:D, 3, FALSE)/12 * IF(OR(MONTH(DATEVALUE(A76))=12, MONTH(DATEVALUE(A76))=1, MONTH(DATEVALUE(A76))=2), 1.2, IF(OR(MONTH(DATEVALUE(A76))=5, MONTH(DATEVALUE(A76))=6, MONTH(DATEVALUE(A76))=7, MONTH(DATEVALUE(A76))=8), 0.8, 1))
</f>
        <v>27333.33333</v>
      </c>
      <c r="E76" s="11">
        <f>VLOOKUP(B76, 'Province Table'!A:D, 4, FALSE)/12 * IF(OR(MONTH(DATEVALUE(A76))=12, MONTH(DATEVALUE(A76))=1, MONTH(DATEVALUE(A76))=2), 1.2, IF(OR(MONTH(DATEVALUE(A76))=5, MONTH(DATEVALUE(A76))=6, MONTH(DATEVALUE(A76))=7, MONTH(DATEVALUE(A76))=8), 0.8, 1))
</f>
        <v>20333.33333</v>
      </c>
      <c r="F76" s="11">
        <f t="shared" si="1"/>
        <v>82516.66667</v>
      </c>
      <c r="G76" s="12">
        <v>1.0</v>
      </c>
      <c r="H76" s="13">
        <v>1.45</v>
      </c>
      <c r="I76" s="13">
        <v>0.23</v>
      </c>
      <c r="J76" s="12">
        <f t="shared" si="2"/>
        <v>70620</v>
      </c>
      <c r="K76" s="9">
        <f> J76 / VLOOKUP(B76, Province_Info!A:C, 3, FALSE)</f>
        <v>0.05432307692</v>
      </c>
      <c r="L76" s="13">
        <f>F76 / VLOOKUP(B76, Province_Info!A:C, 3, FALSE)</f>
        <v>0.06347435897</v>
      </c>
      <c r="M76" s="12">
        <f> J76 / VLOOKUP(B76, Province_Info!A:D, 4, FALSE)</f>
        <v>48.73706004</v>
      </c>
      <c r="N76" s="9">
        <f>F76/ VLOOKUP(B76, Province_Info!A:D, 4, FALSE)</f>
        <v>56.94731999</v>
      </c>
      <c r="O76" s="9">
        <f t="shared" si="3"/>
        <v>35770</v>
      </c>
      <c r="P76" s="9">
        <f t="shared" si="4"/>
        <v>34850</v>
      </c>
      <c r="Q76" s="9">
        <f t="shared" si="5"/>
        <v>29483.33333</v>
      </c>
      <c r="R76" s="9">
        <f t="shared" si="6"/>
        <v>6286.666667</v>
      </c>
    </row>
    <row r="77" ht="15.75" customHeight="1">
      <c r="A77" s="9" t="s">
        <v>36</v>
      </c>
      <c r="B77" s="9" t="s">
        <v>22</v>
      </c>
      <c r="C77" s="10">
        <f>VLOOKUP(B77, 'Province Table'!A:D, 2, FALSE) / 12 *
IF(OR(MONTH(DATEVALUE(A77))=1, MONTH(DATEVALUE(A77))=2, MONTH(DATEVALUE(A77))=12), 1.22,
 IF(OR(MONTH(DATEVALUE(A77))=5, MONTH(DATEVALUE(A77))=6, MONTH(DATEVALUE(A77))=7, MONTH(DATEVALUE(A77))=8), 0.82,
 1.02))
</f>
        <v>33825</v>
      </c>
      <c r="D77" s="11">
        <f>VLOOKUP(B77, 'Province Table'!A:D, 3, FALSE)/12 * IF(OR(MONTH(DATEVALUE(A77))=12, MONTH(DATEVALUE(A77))=1, MONTH(DATEVALUE(A77))=2), 1.2, IF(OR(MONTH(DATEVALUE(A77))=5, MONTH(DATEVALUE(A77))=6, MONTH(DATEVALUE(A77))=7, MONTH(DATEVALUE(A77))=8), 0.8, 1))
</f>
        <v>26333.33333</v>
      </c>
      <c r="E77" s="11">
        <f>VLOOKUP(B77, 'Province Table'!A:D, 4, FALSE)/12 * IF(OR(MONTH(DATEVALUE(A77))=12, MONTH(DATEVALUE(A77))=1, MONTH(DATEVALUE(A77))=2), 1.2, IF(OR(MONTH(DATEVALUE(A77))=5, MONTH(DATEVALUE(A77))=6, MONTH(DATEVALUE(A77))=7, MONTH(DATEVALUE(A77))=8), 0.8, 1))
</f>
        <v>19666.66667</v>
      </c>
      <c r="F77" s="11">
        <f t="shared" si="1"/>
        <v>79825</v>
      </c>
      <c r="G77" s="12">
        <v>1.0</v>
      </c>
      <c r="H77" s="13">
        <v>1.45</v>
      </c>
      <c r="I77" s="13">
        <v>0.23</v>
      </c>
      <c r="J77" s="12">
        <f t="shared" si="2"/>
        <v>68398.33333</v>
      </c>
      <c r="K77" s="9">
        <f> J77 / VLOOKUP(B77, Province_Info!A:C, 3, FALSE)</f>
        <v>0.1139972222</v>
      </c>
      <c r="L77" s="13">
        <f>F77 / VLOOKUP(B77, Province_Info!A:C, 3, FALSE)</f>
        <v>0.1330416667</v>
      </c>
      <c r="M77" s="12">
        <f> J77 / VLOOKUP(B77, Province_Info!A:D, 4, FALSE)</f>
        <v>23.10754505</v>
      </c>
      <c r="N77" s="9">
        <f>F77/ VLOOKUP(B77, Province_Info!A:D, 4, FALSE)</f>
        <v>26.96790541</v>
      </c>
      <c r="O77" s="9">
        <f t="shared" si="3"/>
        <v>34573.33333</v>
      </c>
      <c r="P77" s="9">
        <f t="shared" si="4"/>
        <v>33825</v>
      </c>
      <c r="Q77" s="9">
        <f t="shared" si="5"/>
        <v>28516.66667</v>
      </c>
      <c r="R77" s="9">
        <f t="shared" si="6"/>
        <v>6056.666667</v>
      </c>
    </row>
    <row r="78" ht="15.75" customHeight="1">
      <c r="A78" s="9" t="s">
        <v>36</v>
      </c>
      <c r="B78" s="9" t="s">
        <v>23</v>
      </c>
      <c r="C78" s="10">
        <f>VLOOKUP(B78, 'Province Table'!A:D, 2, FALSE) / 12 *
IF(OR(MONTH(DATEVALUE(A78))=1, MONTH(DATEVALUE(A78))=2, MONTH(DATEVALUE(A78))=12), 1.22,
 IF(OR(MONTH(DATEVALUE(A78))=5, MONTH(DATEVALUE(A78))=6, MONTH(DATEVALUE(A78))=7, MONTH(DATEVALUE(A78))=8), 0.82,
 1.02))
</f>
        <v>34850</v>
      </c>
      <c r="D78" s="11">
        <f>VLOOKUP(B78, 'Province Table'!A:D, 3, FALSE)/12 * IF(OR(MONTH(DATEVALUE(A78))=12, MONTH(DATEVALUE(A78))=1, MONTH(DATEVALUE(A78))=2), 1.2, IF(OR(MONTH(DATEVALUE(A78))=5, MONTH(DATEVALUE(A78))=6, MONTH(DATEVALUE(A78))=7, MONTH(DATEVALUE(A78))=8), 0.8, 1))
</f>
        <v>27000</v>
      </c>
      <c r="E78" s="11">
        <f>VLOOKUP(B78, 'Province Table'!A:D, 4, FALSE)/12 * IF(OR(MONTH(DATEVALUE(A78))=12, MONTH(DATEVALUE(A78))=1, MONTH(DATEVALUE(A78))=2), 1.2, IF(OR(MONTH(DATEVALUE(A78))=5, MONTH(DATEVALUE(A78))=6, MONTH(DATEVALUE(A78))=7, MONTH(DATEVALUE(A78))=8), 0.8, 1))
</f>
        <v>20000</v>
      </c>
      <c r="F78" s="11">
        <f t="shared" si="1"/>
        <v>81850</v>
      </c>
      <c r="G78" s="12">
        <v>1.0</v>
      </c>
      <c r="H78" s="13">
        <v>1.45</v>
      </c>
      <c r="I78" s="13">
        <v>0.23</v>
      </c>
      <c r="J78" s="12">
        <f t="shared" si="2"/>
        <v>70060</v>
      </c>
      <c r="K78" s="9">
        <f> J78 / VLOOKUP(B78, Province_Info!A:C, 3, FALSE)</f>
        <v>0.1167666667</v>
      </c>
      <c r="L78" s="13">
        <f>F78 / VLOOKUP(B78, Province_Info!A:C, 3, FALSE)</f>
        <v>0.1364166667</v>
      </c>
      <c r="M78" s="12">
        <f> J78 / VLOOKUP(B78, Province_Info!A:D, 4, FALSE)</f>
        <v>20.91967752</v>
      </c>
      <c r="N78" s="9">
        <f>F78/ VLOOKUP(B78, Province_Info!A:D, 4, FALSE)</f>
        <v>24.44013138</v>
      </c>
      <c r="O78" s="9">
        <f t="shared" si="3"/>
        <v>35210</v>
      </c>
      <c r="P78" s="9">
        <f t="shared" si="4"/>
        <v>34850</v>
      </c>
      <c r="Q78" s="9">
        <f t="shared" si="5"/>
        <v>29000</v>
      </c>
      <c r="R78" s="9">
        <f t="shared" si="6"/>
        <v>6210</v>
      </c>
    </row>
    <row r="79" ht="15.75" customHeight="1">
      <c r="A79" s="9" t="s">
        <v>36</v>
      </c>
      <c r="B79" s="9" t="s">
        <v>24</v>
      </c>
      <c r="C79" s="10">
        <f>VLOOKUP(B79, 'Province Table'!A:D, 2, FALSE) / 12 *
IF(OR(MONTH(DATEVALUE(A79))=1, MONTH(DATEVALUE(A79))=2, MONTH(DATEVALUE(A79))=12), 1.22,
 IF(OR(MONTH(DATEVALUE(A79))=5, MONTH(DATEVALUE(A79))=6, MONTH(DATEVALUE(A79))=7, MONTH(DATEVALUE(A79))=8), 0.82,
 1.02))
</f>
        <v>34508.33333</v>
      </c>
      <c r="D79" s="11">
        <f>VLOOKUP(B79, 'Province Table'!A:D, 3, FALSE)/12 * IF(OR(MONTH(DATEVALUE(A79))=12, MONTH(DATEVALUE(A79))=1, MONTH(DATEVALUE(A79))=2), 1.2, IF(OR(MONTH(DATEVALUE(A79))=5, MONTH(DATEVALUE(A79))=6, MONTH(DATEVALUE(A79))=7, MONTH(DATEVALUE(A79))=8), 0.8, 1))
</f>
        <v>26666.66667</v>
      </c>
      <c r="E79" s="11">
        <f>VLOOKUP(B79, 'Province Table'!A:D, 4, FALSE)/12 * IF(OR(MONTH(DATEVALUE(A79))=12, MONTH(DATEVALUE(A79))=1, MONTH(DATEVALUE(A79))=2), 1.2, IF(OR(MONTH(DATEVALUE(A79))=5, MONTH(DATEVALUE(A79))=6, MONTH(DATEVALUE(A79))=7, MONTH(DATEVALUE(A79))=8), 0.8, 1))
</f>
        <v>19666.66667</v>
      </c>
      <c r="F79" s="11">
        <f t="shared" si="1"/>
        <v>80841.66667</v>
      </c>
      <c r="G79" s="12">
        <v>1.0</v>
      </c>
      <c r="H79" s="13">
        <v>1.45</v>
      </c>
      <c r="I79" s="13">
        <v>0.23</v>
      </c>
      <c r="J79" s="12">
        <f t="shared" si="2"/>
        <v>69158.33333</v>
      </c>
      <c r="K79" s="9">
        <f> J79 / VLOOKUP(B79, Province_Info!A:C, 3, FALSE)</f>
        <v>0.1383166667</v>
      </c>
      <c r="L79" s="13">
        <f>F79 / VLOOKUP(B79, Province_Info!A:C, 3, FALSE)</f>
        <v>0.1616833333</v>
      </c>
      <c r="M79" s="12">
        <f> J79 / VLOOKUP(B79, Province_Info!A:D, 4, FALSE)</f>
        <v>25.80534826</v>
      </c>
      <c r="N79" s="9">
        <f>F79/ VLOOKUP(B79, Province_Info!A:D, 4, FALSE)</f>
        <v>30.164801</v>
      </c>
      <c r="O79" s="9">
        <f t="shared" si="3"/>
        <v>34650</v>
      </c>
      <c r="P79" s="9">
        <f t="shared" si="4"/>
        <v>34508.33333</v>
      </c>
      <c r="Q79" s="9">
        <f t="shared" si="5"/>
        <v>28516.66667</v>
      </c>
      <c r="R79" s="9">
        <f t="shared" si="6"/>
        <v>6133.333333</v>
      </c>
    </row>
    <row r="80" ht="15.75" customHeight="1">
      <c r="A80" s="9" t="s">
        <v>36</v>
      </c>
      <c r="B80" s="9" t="s">
        <v>25</v>
      </c>
      <c r="C80" s="10">
        <f>VLOOKUP(B80, 'Province Table'!A:D, 2, FALSE) / 12 *
IF(OR(MONTH(DATEVALUE(A80))=1, MONTH(DATEVALUE(A80))=2, MONTH(DATEVALUE(A80))=12), 1.22,
 IF(OR(MONTH(DATEVALUE(A80))=5, MONTH(DATEVALUE(A80))=6, MONTH(DATEVALUE(A80))=7, MONTH(DATEVALUE(A80))=8), 0.82,
 1.02))
</f>
        <v>33825</v>
      </c>
      <c r="D80" s="11">
        <f>VLOOKUP(B80, 'Province Table'!A:D, 3, FALSE)/12 * IF(OR(MONTH(DATEVALUE(A80))=12, MONTH(DATEVALUE(A80))=1, MONTH(DATEVALUE(A80))=2), 1.2, IF(OR(MONTH(DATEVALUE(A80))=5, MONTH(DATEVALUE(A80))=6, MONTH(DATEVALUE(A80))=7, MONTH(DATEVALUE(A80))=8), 0.8, 1))
</f>
        <v>26333.33333</v>
      </c>
      <c r="E80" s="11">
        <f>VLOOKUP(B80, 'Province Table'!A:D, 4, FALSE)/12 * IF(OR(MONTH(DATEVALUE(A80))=12, MONTH(DATEVALUE(A80))=1, MONTH(DATEVALUE(A80))=2), 1.2, IF(OR(MONTH(DATEVALUE(A80))=5, MONTH(DATEVALUE(A80))=6, MONTH(DATEVALUE(A80))=7, MONTH(DATEVALUE(A80))=8), 0.8, 1))
</f>
        <v>19333.33333</v>
      </c>
      <c r="F80" s="11">
        <f t="shared" si="1"/>
        <v>79491.66667</v>
      </c>
      <c r="G80" s="12">
        <v>1.0</v>
      </c>
      <c r="H80" s="13">
        <v>1.45</v>
      </c>
      <c r="I80" s="13">
        <v>0.23</v>
      </c>
      <c r="J80" s="12">
        <f t="shared" si="2"/>
        <v>67915</v>
      </c>
      <c r="K80" s="9">
        <f> J80 / VLOOKUP(B80, Province_Info!A:C, 3, FALSE)</f>
        <v>0.1697875</v>
      </c>
      <c r="L80" s="13">
        <f>F80 / VLOOKUP(B80, Province_Info!A:C, 3, FALSE)</f>
        <v>0.1987291667</v>
      </c>
      <c r="M80" s="12">
        <f> J80 / VLOOKUP(B80, Province_Info!A:D, 4, FALSE)</f>
        <v>28.15713101</v>
      </c>
      <c r="N80" s="9">
        <f>F80/ VLOOKUP(B80, Province_Info!A:D, 4, FALSE)</f>
        <v>32.95674406</v>
      </c>
      <c r="O80" s="9">
        <f t="shared" si="3"/>
        <v>34090</v>
      </c>
      <c r="P80" s="9">
        <f t="shared" si="4"/>
        <v>33825</v>
      </c>
      <c r="Q80" s="9">
        <f t="shared" si="5"/>
        <v>28033.33333</v>
      </c>
      <c r="R80" s="9">
        <f t="shared" si="6"/>
        <v>6056.666667</v>
      </c>
    </row>
    <row r="81" ht="15.75" customHeight="1">
      <c r="A81" s="9" t="s">
        <v>36</v>
      </c>
      <c r="B81" s="9" t="s">
        <v>26</v>
      </c>
      <c r="C81" s="10">
        <f>VLOOKUP(B81, 'Province Table'!A:D, 2, FALSE) / 12 *
IF(OR(MONTH(DATEVALUE(A81))=1, MONTH(DATEVALUE(A81))=2, MONTH(DATEVALUE(A81))=12), 1.22,
 IF(OR(MONTH(DATEVALUE(A81))=5, MONTH(DATEVALUE(A81))=6, MONTH(DATEVALUE(A81))=7, MONTH(DATEVALUE(A81))=8), 0.82,
 1.02))
</f>
        <v>35533.33333</v>
      </c>
      <c r="D81" s="11">
        <f>VLOOKUP(B81, 'Province Table'!A:D, 3, FALSE)/12 * IF(OR(MONTH(DATEVALUE(A81))=12, MONTH(DATEVALUE(A81))=1, MONTH(DATEVALUE(A81))=2), 1.2, IF(OR(MONTH(DATEVALUE(A81))=5, MONTH(DATEVALUE(A81))=6, MONTH(DATEVALUE(A81))=7, MONTH(DATEVALUE(A81))=8), 0.8, 1))
</f>
        <v>27666.66667</v>
      </c>
      <c r="E81" s="11">
        <f>VLOOKUP(B81, 'Province Table'!A:D, 4, FALSE)/12 * IF(OR(MONTH(DATEVALUE(A81))=12, MONTH(DATEVALUE(A81))=1, MONTH(DATEVALUE(A81))=2), 1.2, IF(OR(MONTH(DATEVALUE(A81))=5, MONTH(DATEVALUE(A81))=6, MONTH(DATEVALUE(A81))=7, MONTH(DATEVALUE(A81))=8), 0.8, 1))
</f>
        <v>20666.66667</v>
      </c>
      <c r="F81" s="11">
        <f t="shared" si="1"/>
        <v>83866.66667</v>
      </c>
      <c r="G81" s="12">
        <v>1.0</v>
      </c>
      <c r="H81" s="13">
        <v>1.45</v>
      </c>
      <c r="I81" s="13">
        <v>0.23</v>
      </c>
      <c r="J81" s="12">
        <f t="shared" si="2"/>
        <v>71863.33333</v>
      </c>
      <c r="K81" s="9">
        <f> J81 / VLOOKUP(B81, Province_Info!A:C, 3, FALSE)</f>
        <v>0.06533030303</v>
      </c>
      <c r="L81" s="13">
        <f>F81 / VLOOKUP(B81, Province_Info!A:C, 3, FALSE)</f>
        <v>0.07624242424</v>
      </c>
      <c r="M81" s="12">
        <f> J81 / VLOOKUP(B81, Province_Info!A:D, 4, FALSE)</f>
        <v>21.59354968</v>
      </c>
      <c r="N81" s="9">
        <f>F81/ VLOOKUP(B81, Province_Info!A:D, 4, FALSE)</f>
        <v>25.20032051</v>
      </c>
      <c r="O81" s="9">
        <f t="shared" si="3"/>
        <v>36330</v>
      </c>
      <c r="P81" s="9">
        <f t="shared" si="4"/>
        <v>35533.33333</v>
      </c>
      <c r="Q81" s="9">
        <f t="shared" si="5"/>
        <v>29966.66667</v>
      </c>
      <c r="R81" s="9">
        <f t="shared" si="6"/>
        <v>6363.333333</v>
      </c>
    </row>
    <row r="82" ht="15.75" customHeight="1">
      <c r="A82" s="9" t="s">
        <v>36</v>
      </c>
      <c r="B82" s="9" t="s">
        <v>27</v>
      </c>
      <c r="C82" s="10">
        <f>VLOOKUP(B82, 'Province Table'!A:D, 2, FALSE) / 12 *
IF(OR(MONTH(DATEVALUE(A82))=1, MONTH(DATEVALUE(A82))=2, MONTH(DATEVALUE(A82))=12), 1.22,
 IF(OR(MONTH(DATEVALUE(A82))=5, MONTH(DATEVALUE(A82))=6, MONTH(DATEVALUE(A82))=7, MONTH(DATEVALUE(A82))=8), 0.82,
 1.02))
</f>
        <v>34508.33333</v>
      </c>
      <c r="D82" s="11">
        <f>VLOOKUP(B82, 'Province Table'!A:D, 3, FALSE)/12 * IF(OR(MONTH(DATEVALUE(A82))=12, MONTH(DATEVALUE(A82))=1, MONTH(DATEVALUE(A82))=2), 1.2, IF(OR(MONTH(DATEVALUE(A82))=5, MONTH(DATEVALUE(A82))=6, MONTH(DATEVALUE(A82))=7, MONTH(DATEVALUE(A82))=8), 0.8, 1))
</f>
        <v>26666.66667</v>
      </c>
      <c r="E82" s="11">
        <f>VLOOKUP(B82, 'Province Table'!A:D, 4, FALSE)/12 * IF(OR(MONTH(DATEVALUE(A82))=12, MONTH(DATEVALUE(A82))=1, MONTH(DATEVALUE(A82))=2), 1.2, IF(OR(MONTH(DATEVALUE(A82))=5, MONTH(DATEVALUE(A82))=6, MONTH(DATEVALUE(A82))=7, MONTH(DATEVALUE(A82))=8), 0.8, 1))
</f>
        <v>20000</v>
      </c>
      <c r="F82" s="11">
        <f t="shared" si="1"/>
        <v>81175</v>
      </c>
      <c r="G82" s="12">
        <v>1.0</v>
      </c>
      <c r="H82" s="13">
        <v>1.45</v>
      </c>
      <c r="I82" s="13">
        <v>0.23</v>
      </c>
      <c r="J82" s="12">
        <f t="shared" si="2"/>
        <v>69641.66667</v>
      </c>
      <c r="K82" s="9">
        <f> J82 / VLOOKUP(B82, Province_Info!A:C, 3, FALSE)</f>
        <v>0.03482083333</v>
      </c>
      <c r="L82" s="13">
        <f>F82 / VLOOKUP(B82, Province_Info!A:C, 3, FALSE)</f>
        <v>0.0405875</v>
      </c>
      <c r="M82" s="12">
        <f> J82 / VLOOKUP(B82, Province_Info!A:D, 4, FALSE)</f>
        <v>13.55687496</v>
      </c>
      <c r="N82" s="9">
        <f>F82/ VLOOKUP(B82, Province_Info!A:D, 4, FALSE)</f>
        <v>15.80202453</v>
      </c>
      <c r="O82" s="9">
        <f t="shared" si="3"/>
        <v>35133.33333</v>
      </c>
      <c r="P82" s="9">
        <f t="shared" si="4"/>
        <v>34508.33333</v>
      </c>
      <c r="Q82" s="9">
        <f t="shared" si="5"/>
        <v>29000</v>
      </c>
      <c r="R82" s="9">
        <f t="shared" si="6"/>
        <v>6133.333333</v>
      </c>
    </row>
    <row r="83" ht="15.75" customHeight="1">
      <c r="A83" s="9" t="s">
        <v>36</v>
      </c>
      <c r="B83" s="9" t="s">
        <v>28</v>
      </c>
      <c r="C83" s="10">
        <f>VLOOKUP(B83, 'Province Table'!A:D, 2, FALSE) / 12 *
IF(OR(MONTH(DATEVALUE(A83))=1, MONTH(DATEVALUE(A83))=2, MONTH(DATEVALUE(A83))=12), 1.22,
 IF(OR(MONTH(DATEVALUE(A83))=5, MONTH(DATEVALUE(A83))=6, MONTH(DATEVALUE(A83))=7, MONTH(DATEVALUE(A83))=8), 0.82,
 1.02))
</f>
        <v>33483.33333</v>
      </c>
      <c r="D83" s="11">
        <f>VLOOKUP(B83, 'Province Table'!A:D, 3, FALSE)/12 * IF(OR(MONTH(DATEVALUE(A83))=12, MONTH(DATEVALUE(A83))=1, MONTH(DATEVALUE(A83))=2), 1.2, IF(OR(MONTH(DATEVALUE(A83))=5, MONTH(DATEVALUE(A83))=6, MONTH(DATEVALUE(A83))=7, MONTH(DATEVALUE(A83))=8), 0.8, 1))
</f>
        <v>26000</v>
      </c>
      <c r="E83" s="11">
        <f>VLOOKUP(B83, 'Province Table'!A:D, 4, FALSE)/12 * IF(OR(MONTH(DATEVALUE(A83))=12, MONTH(DATEVALUE(A83))=1, MONTH(DATEVALUE(A83))=2), 1.2, IF(OR(MONTH(DATEVALUE(A83))=5, MONTH(DATEVALUE(A83))=6, MONTH(DATEVALUE(A83))=7, MONTH(DATEVALUE(A83))=8), 0.8, 1))
</f>
        <v>19000</v>
      </c>
      <c r="F83" s="11">
        <f t="shared" si="1"/>
        <v>78483.33333</v>
      </c>
      <c r="G83" s="12">
        <v>1.0</v>
      </c>
      <c r="H83" s="13">
        <v>1.45</v>
      </c>
      <c r="I83" s="13">
        <v>0.23</v>
      </c>
      <c r="J83" s="12">
        <f t="shared" si="2"/>
        <v>67013.33333</v>
      </c>
      <c r="K83" s="9">
        <f> J83 / VLOOKUP(B83, Province_Info!A:C, 3, FALSE)</f>
        <v>0.1675333333</v>
      </c>
      <c r="L83" s="13">
        <f>F83 / VLOOKUP(B83, Province_Info!A:C, 3, FALSE)</f>
        <v>0.1962083333</v>
      </c>
      <c r="M83" s="12">
        <f> J83 / VLOOKUP(B83, Province_Info!A:D, 4, FALSE)</f>
        <v>22.84805091</v>
      </c>
      <c r="N83" s="9">
        <f>F83/ VLOOKUP(B83, Province_Info!A:D, 4, FALSE)</f>
        <v>26.75872258</v>
      </c>
      <c r="O83" s="9">
        <f t="shared" si="3"/>
        <v>33530</v>
      </c>
      <c r="P83" s="9">
        <f t="shared" si="4"/>
        <v>33483.33333</v>
      </c>
      <c r="Q83" s="9">
        <f t="shared" si="5"/>
        <v>27550</v>
      </c>
      <c r="R83" s="9">
        <f t="shared" si="6"/>
        <v>5980</v>
      </c>
    </row>
    <row r="84" ht="15.75" customHeight="1">
      <c r="A84" s="9" t="s">
        <v>36</v>
      </c>
      <c r="B84" s="9" t="s">
        <v>29</v>
      </c>
      <c r="C84" s="10">
        <f>VLOOKUP(B84, 'Province Table'!A:D, 2, FALSE) / 12 *
IF(OR(MONTH(DATEVALUE(A84))=1, MONTH(DATEVALUE(A84))=2, MONTH(DATEVALUE(A84))=12), 1.22,
 IF(OR(MONTH(DATEVALUE(A84))=5, MONTH(DATEVALUE(A84))=6, MONTH(DATEVALUE(A84))=7, MONTH(DATEVALUE(A84))=8), 0.82,
 1.02))
</f>
        <v>35191.66667</v>
      </c>
      <c r="D84" s="11">
        <f>VLOOKUP(B84, 'Province Table'!A:D, 3, FALSE)/12 * IF(OR(MONTH(DATEVALUE(A84))=12, MONTH(DATEVALUE(A84))=1, MONTH(DATEVALUE(A84))=2), 1.2, IF(OR(MONTH(DATEVALUE(A84))=5, MONTH(DATEVALUE(A84))=6, MONTH(DATEVALUE(A84))=7, MONTH(DATEVALUE(A84))=8), 0.8, 1))
</f>
        <v>27333.33333</v>
      </c>
      <c r="E84" s="11">
        <f>VLOOKUP(B84, 'Province Table'!A:D, 4, FALSE)/12 * IF(OR(MONTH(DATEVALUE(A84))=12, MONTH(DATEVALUE(A84))=1, MONTH(DATEVALUE(A84))=2), 1.2, IF(OR(MONTH(DATEVALUE(A84))=5, MONTH(DATEVALUE(A84))=6, MONTH(DATEVALUE(A84))=7, MONTH(DATEVALUE(A84))=8), 0.8, 1))
</f>
        <v>20333.33333</v>
      </c>
      <c r="F84" s="11">
        <f t="shared" si="1"/>
        <v>82858.33333</v>
      </c>
      <c r="G84" s="12">
        <v>1.0</v>
      </c>
      <c r="H84" s="13">
        <v>1.45</v>
      </c>
      <c r="I84" s="13">
        <v>0.23</v>
      </c>
      <c r="J84" s="12">
        <f t="shared" si="2"/>
        <v>70961.66667</v>
      </c>
      <c r="K84" s="9">
        <f> J84 / VLOOKUP(B84, Province_Info!A:C, 3, FALSE)</f>
        <v>0.02729294872</v>
      </c>
      <c r="L84" s="13">
        <f>F84 / VLOOKUP(B84, Province_Info!A:C, 3, FALSE)</f>
        <v>0.03186858974</v>
      </c>
      <c r="M84" s="12">
        <f> J84 / VLOOKUP(B84, Province_Info!A:D, 4, FALSE)</f>
        <v>13.96333465</v>
      </c>
      <c r="N84" s="9">
        <f>F84/ VLOOKUP(B84, Province_Info!A:D, 4, FALSE)</f>
        <v>16.30427653</v>
      </c>
      <c r="O84" s="9">
        <f t="shared" si="3"/>
        <v>35770</v>
      </c>
      <c r="P84" s="9">
        <f t="shared" si="4"/>
        <v>35191.66667</v>
      </c>
      <c r="Q84" s="9">
        <f t="shared" si="5"/>
        <v>29483.33333</v>
      </c>
      <c r="R84" s="9">
        <f t="shared" si="6"/>
        <v>6286.666667</v>
      </c>
    </row>
    <row r="85" ht="15.75" customHeight="1">
      <c r="A85" s="9" t="s">
        <v>36</v>
      </c>
      <c r="B85" s="9" t="s">
        <v>30</v>
      </c>
      <c r="C85" s="10">
        <f>VLOOKUP(B85, 'Province Table'!A:D, 2, FALSE) / 12 *
IF(OR(MONTH(DATEVALUE(A85))=1, MONTH(DATEVALUE(A85))=2, MONTH(DATEVALUE(A85))=12), 1.22,
 IF(OR(MONTH(DATEVALUE(A85))=5, MONTH(DATEVALUE(A85))=6, MONTH(DATEVALUE(A85))=7, MONTH(DATEVALUE(A85))=8), 0.82,
 1.02))
</f>
        <v>34166.66667</v>
      </c>
      <c r="D85" s="11">
        <f>VLOOKUP(B85, 'Province Table'!A:D, 3, FALSE)/12 * IF(OR(MONTH(DATEVALUE(A85))=12, MONTH(DATEVALUE(A85))=1, MONTH(DATEVALUE(A85))=2), 1.2, IF(OR(MONTH(DATEVALUE(A85))=5, MONTH(DATEVALUE(A85))=6, MONTH(DATEVALUE(A85))=7, MONTH(DATEVALUE(A85))=8), 0.8, 1))
</f>
        <v>26666.66667</v>
      </c>
      <c r="E85" s="11">
        <f>VLOOKUP(B85, 'Province Table'!A:D, 4, FALSE)/12 * IF(OR(MONTH(DATEVALUE(A85))=12, MONTH(DATEVALUE(A85))=1, MONTH(DATEVALUE(A85))=2), 1.2, IF(OR(MONTH(DATEVALUE(A85))=5, MONTH(DATEVALUE(A85))=6, MONTH(DATEVALUE(A85))=7, MONTH(DATEVALUE(A85))=8), 0.8, 1))
</f>
        <v>20000</v>
      </c>
      <c r="F85" s="11">
        <f t="shared" si="1"/>
        <v>80833.33333</v>
      </c>
      <c r="G85" s="12">
        <v>1.0</v>
      </c>
      <c r="H85" s="13">
        <v>1.45</v>
      </c>
      <c r="I85" s="13">
        <v>0.23</v>
      </c>
      <c r="J85" s="12">
        <f t="shared" si="2"/>
        <v>69300</v>
      </c>
      <c r="K85" s="9">
        <f> J85 / VLOOKUP(B85, Province_Info!A:C, 3, FALSE)</f>
        <v>0.063</v>
      </c>
      <c r="L85" s="13">
        <f>F85 / VLOOKUP(B85, Province_Info!A:C, 3, FALSE)</f>
        <v>0.07348484848</v>
      </c>
      <c r="M85" s="12">
        <f> J85 / VLOOKUP(B85, Province_Info!A:D, 4, FALSE)</f>
        <v>31.37166139</v>
      </c>
      <c r="N85" s="9">
        <f>F85/ VLOOKUP(B85, Province_Info!A:D, 4, FALSE)</f>
        <v>36.59272672</v>
      </c>
      <c r="O85" s="9">
        <f t="shared" si="3"/>
        <v>35133.33333</v>
      </c>
      <c r="P85" s="9">
        <f t="shared" si="4"/>
        <v>34166.66667</v>
      </c>
      <c r="Q85" s="9">
        <f t="shared" si="5"/>
        <v>29000</v>
      </c>
      <c r="R85" s="9">
        <f t="shared" si="6"/>
        <v>6133.333333</v>
      </c>
    </row>
    <row r="86" ht="15.75" customHeight="1">
      <c r="A86" s="9" t="s">
        <v>37</v>
      </c>
      <c r="B86" s="9" t="s">
        <v>19</v>
      </c>
      <c r="C86" s="10">
        <f>VLOOKUP(B86, 'Province Table'!A:D, 2, FALSE) / 12 *
IF(OR(MONTH(DATEVALUE(A86))=1, MONTH(DATEVALUE(A86))=2, MONTH(DATEVALUE(A86))=12), 1.22,
 IF(OR(MONTH(DATEVALUE(A86))=5, MONTH(DATEVALUE(A86))=6, MONTH(DATEVALUE(A86))=7, MONTH(DATEVALUE(A86))=8), 0.82,
 1.02))
</f>
        <v>33597.245</v>
      </c>
      <c r="D86" s="11">
        <f>VLOOKUP(B86, 'Province Table'!A:D, 3, FALSE)/12 * IF(OR(MONTH(DATEVALUE(A86))=12, MONTH(DATEVALUE(A86))=1, MONTH(DATEVALUE(A86))=2), 1.2, IF(OR(MONTH(DATEVALUE(A86))=5, MONTH(DATEVALUE(A86))=6, MONTH(DATEVALUE(A86))=7, MONTH(DATEVALUE(A86))=8), 0.8, 1))
</f>
        <v>26666.66667</v>
      </c>
      <c r="E86" s="11">
        <f>VLOOKUP(B86, 'Province Table'!A:D, 4, FALSE)/12 * IF(OR(MONTH(DATEVALUE(A86))=12, MONTH(DATEVALUE(A86))=1, MONTH(DATEVALUE(A86))=2), 1.2, IF(OR(MONTH(DATEVALUE(A86))=5, MONTH(DATEVALUE(A86))=6, MONTH(DATEVALUE(A86))=7, MONTH(DATEVALUE(A86))=8), 0.8, 1))
</f>
        <v>20000</v>
      </c>
      <c r="F86" s="11">
        <f t="shared" si="1"/>
        <v>80263.91167</v>
      </c>
      <c r="G86" s="12">
        <v>1.0</v>
      </c>
      <c r="H86" s="13">
        <v>1.45</v>
      </c>
      <c r="I86" s="13">
        <v>0.23</v>
      </c>
      <c r="J86" s="12">
        <f t="shared" si="2"/>
        <v>68730.57833</v>
      </c>
      <c r="K86" s="9">
        <f> J86 / VLOOKUP(B86, Province_Info!A:C, 3, FALSE)</f>
        <v>0.02370019943</v>
      </c>
      <c r="L86" s="13">
        <f>F86 / VLOOKUP(B86, Province_Info!A:C, 3, FALSE)</f>
        <v>0.02767721092</v>
      </c>
      <c r="M86" s="12">
        <f> J86 / VLOOKUP(B86, Province_Info!A:D, 4, FALSE)</f>
        <v>25.73215213</v>
      </c>
      <c r="N86" s="9">
        <f>F86/ VLOOKUP(B86, Province_Info!A:D, 4, FALSE)</f>
        <v>30.0501354</v>
      </c>
      <c r="O86" s="9">
        <f t="shared" si="3"/>
        <v>35133.33333</v>
      </c>
      <c r="P86" s="9">
        <f t="shared" si="4"/>
        <v>33597.245</v>
      </c>
      <c r="Q86" s="9">
        <f t="shared" si="5"/>
        <v>29000</v>
      </c>
      <c r="R86" s="9">
        <f t="shared" si="6"/>
        <v>6133.333333</v>
      </c>
    </row>
    <row r="87" ht="15.75" customHeight="1">
      <c r="A87" s="9" t="s">
        <v>37</v>
      </c>
      <c r="B87" s="9" t="s">
        <v>20</v>
      </c>
      <c r="C87" s="10">
        <f>VLOOKUP(B87, 'Province Table'!A:D, 2, FALSE) / 12 *
IF(OR(MONTH(DATEVALUE(A87))=1, MONTH(DATEVALUE(A87))=2, MONTH(DATEVALUE(A87))=12), 1.22,
 IF(OR(MONTH(DATEVALUE(A87))=5, MONTH(DATEVALUE(A87))=6, MONTH(DATEVALUE(A87))=7, MONTH(DATEVALUE(A87))=8), 0.82,
 1.02))
</f>
        <v>35533.33333</v>
      </c>
      <c r="D87" s="11">
        <f>VLOOKUP(B87, 'Province Table'!A:D, 3, FALSE)/12 * IF(OR(MONTH(DATEVALUE(A87))=12, MONTH(DATEVALUE(A87))=1, MONTH(DATEVALUE(A87))=2), 1.2, IF(OR(MONTH(DATEVALUE(A87))=5, MONTH(DATEVALUE(A87))=6, MONTH(DATEVALUE(A87))=7, MONTH(DATEVALUE(A87))=8), 0.8, 1))
</f>
        <v>28000</v>
      </c>
      <c r="E87" s="11">
        <f>VLOOKUP(B87, 'Province Table'!A:D, 4, FALSE)/12 * IF(OR(MONTH(DATEVALUE(A87))=12, MONTH(DATEVALUE(A87))=1, MONTH(DATEVALUE(A87))=2), 1.2, IF(OR(MONTH(DATEVALUE(A87))=5, MONTH(DATEVALUE(A87))=6, MONTH(DATEVALUE(A87))=7, MONTH(DATEVALUE(A87))=8), 0.8, 1))
</f>
        <v>20666.66667</v>
      </c>
      <c r="F87" s="11">
        <f t="shared" si="1"/>
        <v>84200</v>
      </c>
      <c r="G87" s="12">
        <v>1.0</v>
      </c>
      <c r="H87" s="13">
        <v>1.45</v>
      </c>
      <c r="I87" s="13">
        <v>0.23</v>
      </c>
      <c r="J87" s="12">
        <f t="shared" si="2"/>
        <v>71940</v>
      </c>
      <c r="K87" s="9">
        <f> J87 / VLOOKUP(B87, Province_Info!A:C, 3, FALSE)</f>
        <v>0.01944324324</v>
      </c>
      <c r="L87" s="13">
        <f>F87 / VLOOKUP(B87, Province_Info!A:C, 3, FALSE)</f>
        <v>0.02275675676</v>
      </c>
      <c r="M87" s="12">
        <f> J87 / VLOOKUP(B87, Province_Info!A:D, 4, FALSE)</f>
        <v>21.14017044</v>
      </c>
      <c r="N87" s="9">
        <f>F87/ VLOOKUP(B87, Province_Info!A:D, 4, FALSE)</f>
        <v>24.74287393</v>
      </c>
      <c r="O87" s="9">
        <f t="shared" si="3"/>
        <v>36406.66667</v>
      </c>
      <c r="P87" s="9">
        <f t="shared" si="4"/>
        <v>35533.33333</v>
      </c>
      <c r="Q87" s="9">
        <f t="shared" si="5"/>
        <v>29966.66667</v>
      </c>
      <c r="R87" s="9">
        <f t="shared" si="6"/>
        <v>6440</v>
      </c>
    </row>
    <row r="88" ht="15.75" customHeight="1">
      <c r="A88" s="9" t="s">
        <v>37</v>
      </c>
      <c r="B88" s="9" t="s">
        <v>21</v>
      </c>
      <c r="C88" s="10">
        <f>VLOOKUP(B88, 'Province Table'!A:D, 2, FALSE) / 12 *
IF(OR(MONTH(DATEVALUE(A88))=1, MONTH(DATEVALUE(A88))=2, MONTH(DATEVALUE(A88))=12), 1.22,
 IF(OR(MONTH(DATEVALUE(A88))=5, MONTH(DATEVALUE(A88))=6, MONTH(DATEVALUE(A88))=7, MONTH(DATEVALUE(A88))=8), 0.82,
 1.02))
</f>
        <v>34850</v>
      </c>
      <c r="D88" s="11">
        <f>VLOOKUP(B88, 'Province Table'!A:D, 3, FALSE)/12 * IF(OR(MONTH(DATEVALUE(A88))=12, MONTH(DATEVALUE(A88))=1, MONTH(DATEVALUE(A88))=2), 1.2, IF(OR(MONTH(DATEVALUE(A88))=5, MONTH(DATEVALUE(A88))=6, MONTH(DATEVALUE(A88))=7, MONTH(DATEVALUE(A88))=8), 0.8, 1))
</f>
        <v>27333.33333</v>
      </c>
      <c r="E88" s="11">
        <f>VLOOKUP(B88, 'Province Table'!A:D, 4, FALSE)/12 * IF(OR(MONTH(DATEVALUE(A88))=12, MONTH(DATEVALUE(A88))=1, MONTH(DATEVALUE(A88))=2), 1.2, IF(OR(MONTH(DATEVALUE(A88))=5, MONTH(DATEVALUE(A88))=6, MONTH(DATEVALUE(A88))=7, MONTH(DATEVALUE(A88))=8), 0.8, 1))
</f>
        <v>20333.33333</v>
      </c>
      <c r="F88" s="11">
        <f t="shared" si="1"/>
        <v>82516.66667</v>
      </c>
      <c r="G88" s="12">
        <v>1.0</v>
      </c>
      <c r="H88" s="13">
        <v>1.45</v>
      </c>
      <c r="I88" s="13">
        <v>0.23</v>
      </c>
      <c r="J88" s="12">
        <f t="shared" si="2"/>
        <v>70620</v>
      </c>
      <c r="K88" s="9">
        <f> J88 / VLOOKUP(B88, Province_Info!A:C, 3, FALSE)</f>
        <v>0.05432307692</v>
      </c>
      <c r="L88" s="13">
        <f>F88 / VLOOKUP(B88, Province_Info!A:C, 3, FALSE)</f>
        <v>0.06347435897</v>
      </c>
      <c r="M88" s="12">
        <f> J88 / VLOOKUP(B88, Province_Info!A:D, 4, FALSE)</f>
        <v>48.73706004</v>
      </c>
      <c r="N88" s="9">
        <f>F88/ VLOOKUP(B88, Province_Info!A:D, 4, FALSE)</f>
        <v>56.94731999</v>
      </c>
      <c r="O88" s="9">
        <f t="shared" si="3"/>
        <v>35770</v>
      </c>
      <c r="P88" s="9">
        <f t="shared" si="4"/>
        <v>34850</v>
      </c>
      <c r="Q88" s="9">
        <f t="shared" si="5"/>
        <v>29483.33333</v>
      </c>
      <c r="R88" s="9">
        <f t="shared" si="6"/>
        <v>6286.666667</v>
      </c>
    </row>
    <row r="89" ht="15.75" customHeight="1">
      <c r="A89" s="9" t="s">
        <v>37</v>
      </c>
      <c r="B89" s="9" t="s">
        <v>22</v>
      </c>
      <c r="C89" s="10">
        <f>VLOOKUP(B89, 'Province Table'!A:D, 2, FALSE) / 12 *
IF(OR(MONTH(DATEVALUE(A89))=1, MONTH(DATEVALUE(A89))=2, MONTH(DATEVALUE(A89))=12), 1.22,
 IF(OR(MONTH(DATEVALUE(A89))=5, MONTH(DATEVALUE(A89))=6, MONTH(DATEVALUE(A89))=7, MONTH(DATEVALUE(A89))=8), 0.82,
 1.02))
</f>
        <v>33825</v>
      </c>
      <c r="D89" s="11">
        <f>VLOOKUP(B89, 'Province Table'!A:D, 3, FALSE)/12 * IF(OR(MONTH(DATEVALUE(A89))=12, MONTH(DATEVALUE(A89))=1, MONTH(DATEVALUE(A89))=2), 1.2, IF(OR(MONTH(DATEVALUE(A89))=5, MONTH(DATEVALUE(A89))=6, MONTH(DATEVALUE(A89))=7, MONTH(DATEVALUE(A89))=8), 0.8, 1))
</f>
        <v>26333.33333</v>
      </c>
      <c r="E89" s="11">
        <f>VLOOKUP(B89, 'Province Table'!A:D, 4, FALSE)/12 * IF(OR(MONTH(DATEVALUE(A89))=12, MONTH(DATEVALUE(A89))=1, MONTH(DATEVALUE(A89))=2), 1.2, IF(OR(MONTH(DATEVALUE(A89))=5, MONTH(DATEVALUE(A89))=6, MONTH(DATEVALUE(A89))=7, MONTH(DATEVALUE(A89))=8), 0.8, 1))
</f>
        <v>19666.66667</v>
      </c>
      <c r="F89" s="11">
        <f t="shared" si="1"/>
        <v>79825</v>
      </c>
      <c r="G89" s="12">
        <v>1.0</v>
      </c>
      <c r="H89" s="13">
        <v>1.45</v>
      </c>
      <c r="I89" s="13">
        <v>0.23</v>
      </c>
      <c r="J89" s="12">
        <f t="shared" si="2"/>
        <v>68398.33333</v>
      </c>
      <c r="K89" s="9">
        <f> J89 / VLOOKUP(B89, Province_Info!A:C, 3, FALSE)</f>
        <v>0.1139972222</v>
      </c>
      <c r="L89" s="13">
        <f>F89 / VLOOKUP(B89, Province_Info!A:C, 3, FALSE)</f>
        <v>0.1330416667</v>
      </c>
      <c r="M89" s="12">
        <f> J89 / VLOOKUP(B89, Province_Info!A:D, 4, FALSE)</f>
        <v>23.10754505</v>
      </c>
      <c r="N89" s="9">
        <f>F89/ VLOOKUP(B89, Province_Info!A:D, 4, FALSE)</f>
        <v>26.96790541</v>
      </c>
      <c r="O89" s="9">
        <f t="shared" si="3"/>
        <v>34573.33333</v>
      </c>
      <c r="P89" s="9">
        <f t="shared" si="4"/>
        <v>33825</v>
      </c>
      <c r="Q89" s="9">
        <f t="shared" si="5"/>
        <v>28516.66667</v>
      </c>
      <c r="R89" s="9">
        <f t="shared" si="6"/>
        <v>6056.666667</v>
      </c>
    </row>
    <row r="90" ht="15.75" customHeight="1">
      <c r="A90" s="9" t="s">
        <v>37</v>
      </c>
      <c r="B90" s="9" t="s">
        <v>23</v>
      </c>
      <c r="C90" s="10">
        <f>VLOOKUP(B90, 'Province Table'!A:D, 2, FALSE) / 12 *
IF(OR(MONTH(DATEVALUE(A90))=1, MONTH(DATEVALUE(A90))=2, MONTH(DATEVALUE(A90))=12), 1.22,
 IF(OR(MONTH(DATEVALUE(A90))=5, MONTH(DATEVALUE(A90))=6, MONTH(DATEVALUE(A90))=7, MONTH(DATEVALUE(A90))=8), 0.82,
 1.02))
</f>
        <v>34850</v>
      </c>
      <c r="D90" s="11">
        <f>VLOOKUP(B90, 'Province Table'!A:D, 3, FALSE)/12 * IF(OR(MONTH(DATEVALUE(A90))=12, MONTH(DATEVALUE(A90))=1, MONTH(DATEVALUE(A90))=2), 1.2, IF(OR(MONTH(DATEVALUE(A90))=5, MONTH(DATEVALUE(A90))=6, MONTH(DATEVALUE(A90))=7, MONTH(DATEVALUE(A90))=8), 0.8, 1))
</f>
        <v>27000</v>
      </c>
      <c r="E90" s="11">
        <f>VLOOKUP(B90, 'Province Table'!A:D, 4, FALSE)/12 * IF(OR(MONTH(DATEVALUE(A90))=12, MONTH(DATEVALUE(A90))=1, MONTH(DATEVALUE(A90))=2), 1.2, IF(OR(MONTH(DATEVALUE(A90))=5, MONTH(DATEVALUE(A90))=6, MONTH(DATEVALUE(A90))=7, MONTH(DATEVALUE(A90))=8), 0.8, 1))
</f>
        <v>20000</v>
      </c>
      <c r="F90" s="11">
        <f t="shared" si="1"/>
        <v>81850</v>
      </c>
      <c r="G90" s="12">
        <v>1.0</v>
      </c>
      <c r="H90" s="13">
        <v>1.45</v>
      </c>
      <c r="I90" s="13">
        <v>0.23</v>
      </c>
      <c r="J90" s="12">
        <f t="shared" si="2"/>
        <v>70060</v>
      </c>
      <c r="K90" s="9">
        <f> J90 / VLOOKUP(B90, Province_Info!A:C, 3, FALSE)</f>
        <v>0.1167666667</v>
      </c>
      <c r="L90" s="13">
        <f>F90 / VLOOKUP(B90, Province_Info!A:C, 3, FALSE)</f>
        <v>0.1364166667</v>
      </c>
      <c r="M90" s="12">
        <f> J90 / VLOOKUP(B90, Province_Info!A:D, 4, FALSE)</f>
        <v>20.91967752</v>
      </c>
      <c r="N90" s="9">
        <f>F90/ VLOOKUP(B90, Province_Info!A:D, 4, FALSE)</f>
        <v>24.44013138</v>
      </c>
      <c r="O90" s="9">
        <f t="shared" si="3"/>
        <v>35210</v>
      </c>
      <c r="P90" s="9">
        <f t="shared" si="4"/>
        <v>34850</v>
      </c>
      <c r="Q90" s="9">
        <f t="shared" si="5"/>
        <v>29000</v>
      </c>
      <c r="R90" s="9">
        <f t="shared" si="6"/>
        <v>6210</v>
      </c>
    </row>
    <row r="91" ht="15.75" customHeight="1">
      <c r="A91" s="9" t="s">
        <v>37</v>
      </c>
      <c r="B91" s="9" t="s">
        <v>24</v>
      </c>
      <c r="C91" s="10">
        <f>VLOOKUP(B91, 'Province Table'!A:D, 2, FALSE) / 12 *
IF(OR(MONTH(DATEVALUE(A91))=1, MONTH(DATEVALUE(A91))=2, MONTH(DATEVALUE(A91))=12), 1.22,
 IF(OR(MONTH(DATEVALUE(A91))=5, MONTH(DATEVALUE(A91))=6, MONTH(DATEVALUE(A91))=7, MONTH(DATEVALUE(A91))=8), 0.82,
 1.02))
</f>
        <v>34508.33333</v>
      </c>
      <c r="D91" s="11">
        <f>VLOOKUP(B91, 'Province Table'!A:D, 3, FALSE)/12 * IF(OR(MONTH(DATEVALUE(A91))=12, MONTH(DATEVALUE(A91))=1, MONTH(DATEVALUE(A91))=2), 1.2, IF(OR(MONTH(DATEVALUE(A91))=5, MONTH(DATEVALUE(A91))=6, MONTH(DATEVALUE(A91))=7, MONTH(DATEVALUE(A91))=8), 0.8, 1))
</f>
        <v>26666.66667</v>
      </c>
      <c r="E91" s="11">
        <f>VLOOKUP(B91, 'Province Table'!A:D, 4, FALSE)/12 * IF(OR(MONTH(DATEVALUE(A91))=12, MONTH(DATEVALUE(A91))=1, MONTH(DATEVALUE(A91))=2), 1.2, IF(OR(MONTH(DATEVALUE(A91))=5, MONTH(DATEVALUE(A91))=6, MONTH(DATEVALUE(A91))=7, MONTH(DATEVALUE(A91))=8), 0.8, 1))
</f>
        <v>19666.66667</v>
      </c>
      <c r="F91" s="11">
        <f t="shared" si="1"/>
        <v>80841.66667</v>
      </c>
      <c r="G91" s="12">
        <v>1.0</v>
      </c>
      <c r="H91" s="13">
        <v>1.45</v>
      </c>
      <c r="I91" s="13">
        <v>0.23</v>
      </c>
      <c r="J91" s="12">
        <f t="shared" si="2"/>
        <v>69158.33333</v>
      </c>
      <c r="K91" s="9">
        <f> J91 / VLOOKUP(B91, Province_Info!A:C, 3, FALSE)</f>
        <v>0.1383166667</v>
      </c>
      <c r="L91" s="13">
        <f>F91 / VLOOKUP(B91, Province_Info!A:C, 3, FALSE)</f>
        <v>0.1616833333</v>
      </c>
      <c r="M91" s="12">
        <f> J91 / VLOOKUP(B91, Province_Info!A:D, 4, FALSE)</f>
        <v>25.80534826</v>
      </c>
      <c r="N91" s="9">
        <f>F91/ VLOOKUP(B91, Province_Info!A:D, 4, FALSE)</f>
        <v>30.164801</v>
      </c>
      <c r="O91" s="9">
        <f t="shared" si="3"/>
        <v>34650</v>
      </c>
      <c r="P91" s="9">
        <f t="shared" si="4"/>
        <v>34508.33333</v>
      </c>
      <c r="Q91" s="9">
        <f t="shared" si="5"/>
        <v>28516.66667</v>
      </c>
      <c r="R91" s="9">
        <f t="shared" si="6"/>
        <v>6133.333333</v>
      </c>
    </row>
    <row r="92" ht="15.75" customHeight="1">
      <c r="A92" s="9" t="s">
        <v>37</v>
      </c>
      <c r="B92" s="9" t="s">
        <v>25</v>
      </c>
      <c r="C92" s="10">
        <f>VLOOKUP(B92, 'Province Table'!A:D, 2, FALSE) / 12 *
IF(OR(MONTH(DATEVALUE(A92))=1, MONTH(DATEVALUE(A92))=2, MONTH(DATEVALUE(A92))=12), 1.22,
 IF(OR(MONTH(DATEVALUE(A92))=5, MONTH(DATEVALUE(A92))=6, MONTH(DATEVALUE(A92))=7, MONTH(DATEVALUE(A92))=8), 0.82,
 1.02))
</f>
        <v>33825</v>
      </c>
      <c r="D92" s="11">
        <f>VLOOKUP(B92, 'Province Table'!A:D, 3, FALSE)/12 * IF(OR(MONTH(DATEVALUE(A92))=12, MONTH(DATEVALUE(A92))=1, MONTH(DATEVALUE(A92))=2), 1.2, IF(OR(MONTH(DATEVALUE(A92))=5, MONTH(DATEVALUE(A92))=6, MONTH(DATEVALUE(A92))=7, MONTH(DATEVALUE(A92))=8), 0.8, 1))
</f>
        <v>26333.33333</v>
      </c>
      <c r="E92" s="11">
        <f>VLOOKUP(B92, 'Province Table'!A:D, 4, FALSE)/12 * IF(OR(MONTH(DATEVALUE(A92))=12, MONTH(DATEVALUE(A92))=1, MONTH(DATEVALUE(A92))=2), 1.2, IF(OR(MONTH(DATEVALUE(A92))=5, MONTH(DATEVALUE(A92))=6, MONTH(DATEVALUE(A92))=7, MONTH(DATEVALUE(A92))=8), 0.8, 1))
</f>
        <v>19333.33333</v>
      </c>
      <c r="F92" s="11">
        <f t="shared" si="1"/>
        <v>79491.66667</v>
      </c>
      <c r="G92" s="12">
        <v>1.0</v>
      </c>
      <c r="H92" s="13">
        <v>1.45</v>
      </c>
      <c r="I92" s="13">
        <v>0.23</v>
      </c>
      <c r="J92" s="12">
        <f t="shared" si="2"/>
        <v>67915</v>
      </c>
      <c r="K92" s="9">
        <f> J92 / VLOOKUP(B92, Province_Info!A:C, 3, FALSE)</f>
        <v>0.1697875</v>
      </c>
      <c r="L92" s="13">
        <f>F92 / VLOOKUP(B92, Province_Info!A:C, 3, FALSE)</f>
        <v>0.1987291667</v>
      </c>
      <c r="M92" s="12">
        <f> J92 / VLOOKUP(B92, Province_Info!A:D, 4, FALSE)</f>
        <v>28.15713101</v>
      </c>
      <c r="N92" s="9">
        <f>F92/ VLOOKUP(B92, Province_Info!A:D, 4, FALSE)</f>
        <v>32.95674406</v>
      </c>
      <c r="O92" s="9">
        <f t="shared" si="3"/>
        <v>34090</v>
      </c>
      <c r="P92" s="9">
        <f t="shared" si="4"/>
        <v>33825</v>
      </c>
      <c r="Q92" s="9">
        <f t="shared" si="5"/>
        <v>28033.33333</v>
      </c>
      <c r="R92" s="9">
        <f t="shared" si="6"/>
        <v>6056.666667</v>
      </c>
    </row>
    <row r="93" ht="15.75" customHeight="1">
      <c r="A93" s="9" t="s">
        <v>37</v>
      </c>
      <c r="B93" s="9" t="s">
        <v>26</v>
      </c>
      <c r="C93" s="10">
        <f>VLOOKUP(B93, 'Province Table'!A:D, 2, FALSE) / 12 *
IF(OR(MONTH(DATEVALUE(A93))=1, MONTH(DATEVALUE(A93))=2, MONTH(DATEVALUE(A93))=12), 1.22,
 IF(OR(MONTH(DATEVALUE(A93))=5, MONTH(DATEVALUE(A93))=6, MONTH(DATEVALUE(A93))=7, MONTH(DATEVALUE(A93))=8), 0.82,
 1.02))
</f>
        <v>35533.33333</v>
      </c>
      <c r="D93" s="11">
        <f>VLOOKUP(B93, 'Province Table'!A:D, 3, FALSE)/12 * IF(OR(MONTH(DATEVALUE(A93))=12, MONTH(DATEVALUE(A93))=1, MONTH(DATEVALUE(A93))=2), 1.2, IF(OR(MONTH(DATEVALUE(A93))=5, MONTH(DATEVALUE(A93))=6, MONTH(DATEVALUE(A93))=7, MONTH(DATEVALUE(A93))=8), 0.8, 1))
</f>
        <v>27666.66667</v>
      </c>
      <c r="E93" s="11">
        <f>VLOOKUP(B93, 'Province Table'!A:D, 4, FALSE)/12 * IF(OR(MONTH(DATEVALUE(A93))=12, MONTH(DATEVALUE(A93))=1, MONTH(DATEVALUE(A93))=2), 1.2, IF(OR(MONTH(DATEVALUE(A93))=5, MONTH(DATEVALUE(A93))=6, MONTH(DATEVALUE(A93))=7, MONTH(DATEVALUE(A93))=8), 0.8, 1))
</f>
        <v>20666.66667</v>
      </c>
      <c r="F93" s="11">
        <f t="shared" si="1"/>
        <v>83866.66667</v>
      </c>
      <c r="G93" s="12">
        <v>1.0</v>
      </c>
      <c r="H93" s="13">
        <v>1.45</v>
      </c>
      <c r="I93" s="13">
        <v>0.23</v>
      </c>
      <c r="J93" s="12">
        <f t="shared" si="2"/>
        <v>71863.33333</v>
      </c>
      <c r="K93" s="9">
        <f> J93 / VLOOKUP(B93, Province_Info!A:C, 3, FALSE)</f>
        <v>0.06533030303</v>
      </c>
      <c r="L93" s="13">
        <f>F93 / VLOOKUP(B93, Province_Info!A:C, 3, FALSE)</f>
        <v>0.07624242424</v>
      </c>
      <c r="M93" s="12">
        <f> J93 / VLOOKUP(B93, Province_Info!A:D, 4, FALSE)</f>
        <v>21.59354968</v>
      </c>
      <c r="N93" s="9">
        <f>F93/ VLOOKUP(B93, Province_Info!A:D, 4, FALSE)</f>
        <v>25.20032051</v>
      </c>
      <c r="O93" s="9">
        <f t="shared" si="3"/>
        <v>36330</v>
      </c>
      <c r="P93" s="9">
        <f t="shared" si="4"/>
        <v>35533.33333</v>
      </c>
      <c r="Q93" s="9">
        <f t="shared" si="5"/>
        <v>29966.66667</v>
      </c>
      <c r="R93" s="9">
        <f t="shared" si="6"/>
        <v>6363.333333</v>
      </c>
    </row>
    <row r="94" ht="15.75" customHeight="1">
      <c r="A94" s="9" t="s">
        <v>37</v>
      </c>
      <c r="B94" s="9" t="s">
        <v>27</v>
      </c>
      <c r="C94" s="10">
        <f>VLOOKUP(B94, 'Province Table'!A:D, 2, FALSE) / 12 *
IF(OR(MONTH(DATEVALUE(A94))=1, MONTH(DATEVALUE(A94))=2, MONTH(DATEVALUE(A94))=12), 1.22,
 IF(OR(MONTH(DATEVALUE(A94))=5, MONTH(DATEVALUE(A94))=6, MONTH(DATEVALUE(A94))=7, MONTH(DATEVALUE(A94))=8), 0.82,
 1.02))
</f>
        <v>34508.33333</v>
      </c>
      <c r="D94" s="11">
        <f>VLOOKUP(B94, 'Province Table'!A:D, 3, FALSE)/12 * IF(OR(MONTH(DATEVALUE(A94))=12, MONTH(DATEVALUE(A94))=1, MONTH(DATEVALUE(A94))=2), 1.2, IF(OR(MONTH(DATEVALUE(A94))=5, MONTH(DATEVALUE(A94))=6, MONTH(DATEVALUE(A94))=7, MONTH(DATEVALUE(A94))=8), 0.8, 1))
</f>
        <v>26666.66667</v>
      </c>
      <c r="E94" s="11">
        <f>VLOOKUP(B94, 'Province Table'!A:D, 4, FALSE)/12 * IF(OR(MONTH(DATEVALUE(A94))=12, MONTH(DATEVALUE(A94))=1, MONTH(DATEVALUE(A94))=2), 1.2, IF(OR(MONTH(DATEVALUE(A94))=5, MONTH(DATEVALUE(A94))=6, MONTH(DATEVALUE(A94))=7, MONTH(DATEVALUE(A94))=8), 0.8, 1))
</f>
        <v>20000</v>
      </c>
      <c r="F94" s="11">
        <f t="shared" si="1"/>
        <v>81175</v>
      </c>
      <c r="G94" s="12">
        <v>1.0</v>
      </c>
      <c r="H94" s="13">
        <v>1.45</v>
      </c>
      <c r="I94" s="13">
        <v>0.23</v>
      </c>
      <c r="J94" s="12">
        <f t="shared" si="2"/>
        <v>69641.66667</v>
      </c>
      <c r="K94" s="9">
        <f> J94 / VLOOKUP(B94, Province_Info!A:C, 3, FALSE)</f>
        <v>0.03482083333</v>
      </c>
      <c r="L94" s="13">
        <f>F94 / VLOOKUP(B94, Province_Info!A:C, 3, FALSE)</f>
        <v>0.0405875</v>
      </c>
      <c r="M94" s="12">
        <f> J94 / VLOOKUP(B94, Province_Info!A:D, 4, FALSE)</f>
        <v>13.55687496</v>
      </c>
      <c r="N94" s="9">
        <f>F94/ VLOOKUP(B94, Province_Info!A:D, 4, FALSE)</f>
        <v>15.80202453</v>
      </c>
      <c r="O94" s="9">
        <f t="shared" si="3"/>
        <v>35133.33333</v>
      </c>
      <c r="P94" s="9">
        <f t="shared" si="4"/>
        <v>34508.33333</v>
      </c>
      <c r="Q94" s="9">
        <f t="shared" si="5"/>
        <v>29000</v>
      </c>
      <c r="R94" s="9">
        <f t="shared" si="6"/>
        <v>6133.333333</v>
      </c>
    </row>
    <row r="95" ht="15.75" customHeight="1">
      <c r="A95" s="9" t="s">
        <v>37</v>
      </c>
      <c r="B95" s="9" t="s">
        <v>28</v>
      </c>
      <c r="C95" s="10">
        <f>VLOOKUP(B95, 'Province Table'!A:D, 2, FALSE) / 12 *
IF(OR(MONTH(DATEVALUE(A95))=1, MONTH(DATEVALUE(A95))=2, MONTH(DATEVALUE(A95))=12), 1.22,
 IF(OR(MONTH(DATEVALUE(A95))=5, MONTH(DATEVALUE(A95))=6, MONTH(DATEVALUE(A95))=7, MONTH(DATEVALUE(A95))=8), 0.82,
 1.02))
</f>
        <v>33483.33333</v>
      </c>
      <c r="D95" s="11">
        <f>VLOOKUP(B95, 'Province Table'!A:D, 3, FALSE)/12 * IF(OR(MONTH(DATEVALUE(A95))=12, MONTH(DATEVALUE(A95))=1, MONTH(DATEVALUE(A95))=2), 1.2, IF(OR(MONTH(DATEVALUE(A95))=5, MONTH(DATEVALUE(A95))=6, MONTH(DATEVALUE(A95))=7, MONTH(DATEVALUE(A95))=8), 0.8, 1))
</f>
        <v>26000</v>
      </c>
      <c r="E95" s="11">
        <f>VLOOKUP(B95, 'Province Table'!A:D, 4, FALSE)/12 * IF(OR(MONTH(DATEVALUE(A95))=12, MONTH(DATEVALUE(A95))=1, MONTH(DATEVALUE(A95))=2), 1.2, IF(OR(MONTH(DATEVALUE(A95))=5, MONTH(DATEVALUE(A95))=6, MONTH(DATEVALUE(A95))=7, MONTH(DATEVALUE(A95))=8), 0.8, 1))
</f>
        <v>19000</v>
      </c>
      <c r="F95" s="11">
        <f t="shared" si="1"/>
        <v>78483.33333</v>
      </c>
      <c r="G95" s="12">
        <v>1.0</v>
      </c>
      <c r="H95" s="13">
        <v>1.45</v>
      </c>
      <c r="I95" s="13">
        <v>0.23</v>
      </c>
      <c r="J95" s="12">
        <f t="shared" si="2"/>
        <v>67013.33333</v>
      </c>
      <c r="K95" s="9">
        <f> J95 / VLOOKUP(B95, Province_Info!A:C, 3, FALSE)</f>
        <v>0.1675333333</v>
      </c>
      <c r="L95" s="13">
        <f>F95 / VLOOKUP(B95, Province_Info!A:C, 3, FALSE)</f>
        <v>0.1962083333</v>
      </c>
      <c r="M95" s="12">
        <f> J95 / VLOOKUP(B95, Province_Info!A:D, 4, FALSE)</f>
        <v>22.84805091</v>
      </c>
      <c r="N95" s="9">
        <f>F95/ VLOOKUP(B95, Province_Info!A:D, 4, FALSE)</f>
        <v>26.75872258</v>
      </c>
      <c r="O95" s="9">
        <f t="shared" si="3"/>
        <v>33530</v>
      </c>
      <c r="P95" s="9">
        <f t="shared" si="4"/>
        <v>33483.33333</v>
      </c>
      <c r="Q95" s="9">
        <f t="shared" si="5"/>
        <v>27550</v>
      </c>
      <c r="R95" s="9">
        <f t="shared" si="6"/>
        <v>5980</v>
      </c>
    </row>
    <row r="96" ht="15.75" customHeight="1">
      <c r="A96" s="9" t="s">
        <v>37</v>
      </c>
      <c r="B96" s="9" t="s">
        <v>29</v>
      </c>
      <c r="C96" s="10">
        <f>VLOOKUP(B96, 'Province Table'!A:D, 2, FALSE) / 12 *
IF(OR(MONTH(DATEVALUE(A96))=1, MONTH(DATEVALUE(A96))=2, MONTH(DATEVALUE(A96))=12), 1.22,
 IF(OR(MONTH(DATEVALUE(A96))=5, MONTH(DATEVALUE(A96))=6, MONTH(DATEVALUE(A96))=7, MONTH(DATEVALUE(A96))=8), 0.82,
 1.02))
</f>
        <v>35191.66667</v>
      </c>
      <c r="D96" s="11">
        <f>VLOOKUP(B96, 'Province Table'!A:D, 3, FALSE)/12 * IF(OR(MONTH(DATEVALUE(A96))=12, MONTH(DATEVALUE(A96))=1, MONTH(DATEVALUE(A96))=2), 1.2, IF(OR(MONTH(DATEVALUE(A96))=5, MONTH(DATEVALUE(A96))=6, MONTH(DATEVALUE(A96))=7, MONTH(DATEVALUE(A96))=8), 0.8, 1))
</f>
        <v>27333.33333</v>
      </c>
      <c r="E96" s="11">
        <f>VLOOKUP(B96, 'Province Table'!A:D, 4, FALSE)/12 * IF(OR(MONTH(DATEVALUE(A96))=12, MONTH(DATEVALUE(A96))=1, MONTH(DATEVALUE(A96))=2), 1.2, IF(OR(MONTH(DATEVALUE(A96))=5, MONTH(DATEVALUE(A96))=6, MONTH(DATEVALUE(A96))=7, MONTH(DATEVALUE(A96))=8), 0.8, 1))
</f>
        <v>20333.33333</v>
      </c>
      <c r="F96" s="11">
        <f t="shared" si="1"/>
        <v>82858.33333</v>
      </c>
      <c r="G96" s="12">
        <v>1.0</v>
      </c>
      <c r="H96" s="13">
        <v>1.45</v>
      </c>
      <c r="I96" s="13">
        <v>0.23</v>
      </c>
      <c r="J96" s="12">
        <f t="shared" si="2"/>
        <v>70961.66667</v>
      </c>
      <c r="K96" s="9">
        <f> J96 / VLOOKUP(B96, Province_Info!A:C, 3, FALSE)</f>
        <v>0.02729294872</v>
      </c>
      <c r="L96" s="13">
        <f>F96 / VLOOKUP(B96, Province_Info!A:C, 3, FALSE)</f>
        <v>0.03186858974</v>
      </c>
      <c r="M96" s="12">
        <f> J96 / VLOOKUP(B96, Province_Info!A:D, 4, FALSE)</f>
        <v>13.96333465</v>
      </c>
      <c r="N96" s="9">
        <f>F96/ VLOOKUP(B96, Province_Info!A:D, 4, FALSE)</f>
        <v>16.30427653</v>
      </c>
      <c r="O96" s="9">
        <f t="shared" si="3"/>
        <v>35770</v>
      </c>
      <c r="P96" s="9">
        <f t="shared" si="4"/>
        <v>35191.66667</v>
      </c>
      <c r="Q96" s="9">
        <f t="shared" si="5"/>
        <v>29483.33333</v>
      </c>
      <c r="R96" s="9">
        <f t="shared" si="6"/>
        <v>6286.666667</v>
      </c>
    </row>
    <row r="97" ht="15.75" customHeight="1">
      <c r="A97" s="9" t="s">
        <v>37</v>
      </c>
      <c r="B97" s="9" t="s">
        <v>30</v>
      </c>
      <c r="C97" s="10">
        <f>VLOOKUP(B97, 'Province Table'!A:D, 2, FALSE) / 12 *
IF(OR(MONTH(DATEVALUE(A97))=1, MONTH(DATEVALUE(A97))=2, MONTH(DATEVALUE(A97))=12), 1.22,
 IF(OR(MONTH(DATEVALUE(A97))=5, MONTH(DATEVALUE(A97))=6, MONTH(DATEVALUE(A97))=7, MONTH(DATEVALUE(A97))=8), 0.82,
 1.02))
</f>
        <v>34166.66667</v>
      </c>
      <c r="D97" s="11">
        <f>VLOOKUP(B97, 'Province Table'!A:D, 3, FALSE)/12 * IF(OR(MONTH(DATEVALUE(A97))=12, MONTH(DATEVALUE(A97))=1, MONTH(DATEVALUE(A97))=2), 1.2, IF(OR(MONTH(DATEVALUE(A97))=5, MONTH(DATEVALUE(A97))=6, MONTH(DATEVALUE(A97))=7, MONTH(DATEVALUE(A97))=8), 0.8, 1))
</f>
        <v>26666.66667</v>
      </c>
      <c r="E97" s="11">
        <f>VLOOKUP(B97, 'Province Table'!A:D, 4, FALSE)/12 * IF(OR(MONTH(DATEVALUE(A97))=12, MONTH(DATEVALUE(A97))=1, MONTH(DATEVALUE(A97))=2), 1.2, IF(OR(MONTH(DATEVALUE(A97))=5, MONTH(DATEVALUE(A97))=6, MONTH(DATEVALUE(A97))=7, MONTH(DATEVALUE(A97))=8), 0.8, 1))
</f>
        <v>20000</v>
      </c>
      <c r="F97" s="11">
        <f t="shared" si="1"/>
        <v>80833.33333</v>
      </c>
      <c r="G97" s="12">
        <v>1.0</v>
      </c>
      <c r="H97" s="13">
        <v>1.45</v>
      </c>
      <c r="I97" s="13">
        <v>0.23</v>
      </c>
      <c r="J97" s="12">
        <f t="shared" si="2"/>
        <v>69300</v>
      </c>
      <c r="K97" s="9">
        <f> J97 / VLOOKUP(B97, Province_Info!A:C, 3, FALSE)</f>
        <v>0.063</v>
      </c>
      <c r="L97" s="13">
        <f>F97 / VLOOKUP(B97, Province_Info!A:C, 3, FALSE)</f>
        <v>0.07348484848</v>
      </c>
      <c r="M97" s="12">
        <f> J97 / VLOOKUP(B97, Province_Info!A:D, 4, FALSE)</f>
        <v>31.37166139</v>
      </c>
      <c r="N97" s="9">
        <f>F97/ VLOOKUP(B97, Province_Info!A:D, 4, FALSE)</f>
        <v>36.59272672</v>
      </c>
      <c r="O97" s="9">
        <f t="shared" si="3"/>
        <v>35133.33333</v>
      </c>
      <c r="P97" s="9">
        <f t="shared" si="4"/>
        <v>34166.66667</v>
      </c>
      <c r="Q97" s="9">
        <f t="shared" si="5"/>
        <v>29000</v>
      </c>
      <c r="R97" s="9">
        <f t="shared" si="6"/>
        <v>6133.333333</v>
      </c>
    </row>
    <row r="98" ht="15.75" customHeight="1">
      <c r="A98" s="9" t="s">
        <v>38</v>
      </c>
      <c r="B98" s="9" t="s">
        <v>19</v>
      </c>
      <c r="C98" s="10">
        <f>VLOOKUP(B98, 'Province Table'!A:D, 2, FALSE) / 12 *
IF(OR(MONTH(DATEVALUE(A98))=1, MONTH(DATEVALUE(A98))=2, MONTH(DATEVALUE(A98))=12), 1.22,
 IF(OR(MONTH(DATEVALUE(A98))=5, MONTH(DATEVALUE(A98))=6, MONTH(DATEVALUE(A98))=7, MONTH(DATEVALUE(A98))=8), 0.82,
 1.02))
</f>
        <v>41791.695</v>
      </c>
      <c r="D98" s="11">
        <f>VLOOKUP(B98, 'Province Table'!A:D, 3, FALSE)/12 * IF(OR(MONTH(DATEVALUE(A98))=12, MONTH(DATEVALUE(A98))=1, MONTH(DATEVALUE(A98))=2), 1.2, IF(OR(MONTH(DATEVALUE(A98))=5, MONTH(DATEVALUE(A98))=6, MONTH(DATEVALUE(A98))=7, MONTH(DATEVALUE(A98))=8), 0.8, 1))
</f>
        <v>33333.33333</v>
      </c>
      <c r="E98" s="11">
        <f>VLOOKUP(B98, 'Province Table'!A:D, 4, FALSE)/12 * IF(OR(MONTH(DATEVALUE(A98))=12, MONTH(DATEVALUE(A98))=1, MONTH(DATEVALUE(A98))=2), 1.2, IF(OR(MONTH(DATEVALUE(A98))=5, MONTH(DATEVALUE(A98))=6, MONTH(DATEVALUE(A98))=7, MONTH(DATEVALUE(A98))=8), 0.8, 1))
</f>
        <v>25000</v>
      </c>
      <c r="F98" s="11">
        <f t="shared" si="1"/>
        <v>100125.0283</v>
      </c>
      <c r="G98" s="12">
        <v>1.0</v>
      </c>
      <c r="H98" s="13">
        <v>1.45</v>
      </c>
      <c r="I98" s="13">
        <v>0.23</v>
      </c>
      <c r="J98" s="12">
        <f t="shared" si="2"/>
        <v>85708.36167</v>
      </c>
      <c r="K98" s="9">
        <f> J98 / VLOOKUP(B98, Province_Info!A:C, 3, FALSE)</f>
        <v>0.02955460747</v>
      </c>
      <c r="L98" s="13">
        <f>F98 / VLOOKUP(B98, Province_Info!A:C, 3, FALSE)</f>
        <v>0.03452587184</v>
      </c>
      <c r="M98" s="12">
        <f> J98 / VLOOKUP(B98, Province_Info!A:D, 4, FALSE)</f>
        <v>32.08849183</v>
      </c>
      <c r="N98" s="9">
        <f>F98/ VLOOKUP(B98, Province_Info!A:D, 4, FALSE)</f>
        <v>37.48597092</v>
      </c>
      <c r="O98" s="9">
        <f t="shared" si="3"/>
        <v>43916.66667</v>
      </c>
      <c r="P98" s="9">
        <f t="shared" si="4"/>
        <v>41791.695</v>
      </c>
      <c r="Q98" s="9">
        <f t="shared" si="5"/>
        <v>36250</v>
      </c>
      <c r="R98" s="9">
        <f t="shared" si="6"/>
        <v>7666.666667</v>
      </c>
    </row>
    <row r="99" ht="15.75" customHeight="1">
      <c r="A99" s="9" t="s">
        <v>38</v>
      </c>
      <c r="B99" s="9" t="s">
        <v>20</v>
      </c>
      <c r="C99" s="10">
        <f>VLOOKUP(B99, 'Province Table'!A:D, 2, FALSE) / 12 *
IF(OR(MONTH(DATEVALUE(A99))=1, MONTH(DATEVALUE(A99))=2, MONTH(DATEVALUE(A99))=12), 1.22,
 IF(OR(MONTH(DATEVALUE(A99))=5, MONTH(DATEVALUE(A99))=6, MONTH(DATEVALUE(A99))=7, MONTH(DATEVALUE(A99))=8), 0.82,
 1.02))
</f>
        <v>44200</v>
      </c>
      <c r="D99" s="11">
        <f>VLOOKUP(B99, 'Province Table'!A:D, 3, FALSE)/12 * IF(OR(MONTH(DATEVALUE(A99))=12, MONTH(DATEVALUE(A99))=1, MONTH(DATEVALUE(A99))=2), 1.2, IF(OR(MONTH(DATEVALUE(A99))=5, MONTH(DATEVALUE(A99))=6, MONTH(DATEVALUE(A99))=7, MONTH(DATEVALUE(A99))=8), 0.8, 1))
</f>
        <v>35000</v>
      </c>
      <c r="E99" s="11">
        <f>VLOOKUP(B99, 'Province Table'!A:D, 4, FALSE)/12 * IF(OR(MONTH(DATEVALUE(A99))=12, MONTH(DATEVALUE(A99))=1, MONTH(DATEVALUE(A99))=2), 1.2, IF(OR(MONTH(DATEVALUE(A99))=5, MONTH(DATEVALUE(A99))=6, MONTH(DATEVALUE(A99))=7, MONTH(DATEVALUE(A99))=8), 0.8, 1))
</f>
        <v>25833.33333</v>
      </c>
      <c r="F99" s="11">
        <f t="shared" si="1"/>
        <v>105033.3333</v>
      </c>
      <c r="G99" s="12">
        <v>1.0</v>
      </c>
      <c r="H99" s="13">
        <v>1.45</v>
      </c>
      <c r="I99" s="13">
        <v>0.23</v>
      </c>
      <c r="J99" s="12">
        <f t="shared" si="2"/>
        <v>89708.33333</v>
      </c>
      <c r="K99" s="9">
        <f> J99 / VLOOKUP(B99, Province_Info!A:C, 3, FALSE)</f>
        <v>0.0242454955</v>
      </c>
      <c r="L99" s="13">
        <f>F99 / VLOOKUP(B99, Province_Info!A:C, 3, FALSE)</f>
        <v>0.02838738739</v>
      </c>
      <c r="M99" s="12">
        <f> J99 / VLOOKUP(B99, Province_Info!A:D, 4, FALSE)</f>
        <v>26.36154374</v>
      </c>
      <c r="N99" s="9">
        <f>F99/ VLOOKUP(B99, Province_Info!A:D, 4, FALSE)</f>
        <v>30.86492311</v>
      </c>
      <c r="O99" s="9">
        <f t="shared" si="3"/>
        <v>45508.33333</v>
      </c>
      <c r="P99" s="9">
        <f t="shared" si="4"/>
        <v>44200</v>
      </c>
      <c r="Q99" s="9">
        <f t="shared" si="5"/>
        <v>37458.33333</v>
      </c>
      <c r="R99" s="9">
        <f t="shared" si="6"/>
        <v>8050</v>
      </c>
    </row>
    <row r="100" ht="15.75" customHeight="1">
      <c r="A100" s="9" t="s">
        <v>38</v>
      </c>
      <c r="B100" s="9" t="s">
        <v>21</v>
      </c>
      <c r="C100" s="10">
        <f>VLOOKUP(B100, 'Province Table'!A:D, 2, FALSE) / 12 *
IF(OR(MONTH(DATEVALUE(A100))=1, MONTH(DATEVALUE(A100))=2, MONTH(DATEVALUE(A100))=12), 1.22,
 IF(OR(MONTH(DATEVALUE(A100))=5, MONTH(DATEVALUE(A100))=6, MONTH(DATEVALUE(A100))=7, MONTH(DATEVALUE(A100))=8), 0.82,
 1.02))
</f>
        <v>43350</v>
      </c>
      <c r="D100" s="11">
        <f>VLOOKUP(B100, 'Province Table'!A:D, 3, FALSE)/12 * IF(OR(MONTH(DATEVALUE(A100))=12, MONTH(DATEVALUE(A100))=1, MONTH(DATEVALUE(A100))=2), 1.2, IF(OR(MONTH(DATEVALUE(A100))=5, MONTH(DATEVALUE(A100))=6, MONTH(DATEVALUE(A100))=7, MONTH(DATEVALUE(A100))=8), 0.8, 1))
</f>
        <v>34166.66667</v>
      </c>
      <c r="E100" s="11">
        <f>VLOOKUP(B100, 'Province Table'!A:D, 4, FALSE)/12 * IF(OR(MONTH(DATEVALUE(A100))=12, MONTH(DATEVALUE(A100))=1, MONTH(DATEVALUE(A100))=2), 1.2, IF(OR(MONTH(DATEVALUE(A100))=5, MONTH(DATEVALUE(A100))=6, MONTH(DATEVALUE(A100))=7, MONTH(DATEVALUE(A100))=8), 0.8, 1))
</f>
        <v>25416.66667</v>
      </c>
      <c r="F100" s="11">
        <f t="shared" si="1"/>
        <v>102933.3333</v>
      </c>
      <c r="G100" s="12">
        <v>1.0</v>
      </c>
      <c r="H100" s="13">
        <v>1.45</v>
      </c>
      <c r="I100" s="13">
        <v>0.23</v>
      </c>
      <c r="J100" s="12">
        <f t="shared" si="2"/>
        <v>88062.5</v>
      </c>
      <c r="K100" s="9">
        <f> J100 / VLOOKUP(B100, Province_Info!A:C, 3, FALSE)</f>
        <v>0.06774038462</v>
      </c>
      <c r="L100" s="13">
        <f>F100 / VLOOKUP(B100, Province_Info!A:C, 3, FALSE)</f>
        <v>0.07917948718</v>
      </c>
      <c r="M100" s="12">
        <f> J100 / VLOOKUP(B100, Province_Info!A:D, 4, FALSE)</f>
        <v>60.77467219</v>
      </c>
      <c r="N100" s="9">
        <f>F100/ VLOOKUP(B100, Province_Info!A:D, 4, FALSE)</f>
        <v>71.03749712</v>
      </c>
      <c r="O100" s="9">
        <f t="shared" si="3"/>
        <v>44712.5</v>
      </c>
      <c r="P100" s="9">
        <f t="shared" si="4"/>
        <v>43350</v>
      </c>
      <c r="Q100" s="9">
        <f t="shared" si="5"/>
        <v>36854.16667</v>
      </c>
      <c r="R100" s="9">
        <f t="shared" si="6"/>
        <v>7858.333333</v>
      </c>
    </row>
    <row r="101" ht="15.75" customHeight="1">
      <c r="A101" s="9" t="s">
        <v>38</v>
      </c>
      <c r="B101" s="9" t="s">
        <v>22</v>
      </c>
      <c r="C101" s="10">
        <f>VLOOKUP(B101, 'Province Table'!A:D, 2, FALSE) / 12 *
IF(OR(MONTH(DATEVALUE(A101))=1, MONTH(DATEVALUE(A101))=2, MONTH(DATEVALUE(A101))=12), 1.22,
 IF(OR(MONTH(DATEVALUE(A101))=5, MONTH(DATEVALUE(A101))=6, MONTH(DATEVALUE(A101))=7, MONTH(DATEVALUE(A101))=8), 0.82,
 1.02))
</f>
        <v>42075</v>
      </c>
      <c r="D101" s="11">
        <f>VLOOKUP(B101, 'Province Table'!A:D, 3, FALSE)/12 * IF(OR(MONTH(DATEVALUE(A101))=12, MONTH(DATEVALUE(A101))=1, MONTH(DATEVALUE(A101))=2), 1.2, IF(OR(MONTH(DATEVALUE(A101))=5, MONTH(DATEVALUE(A101))=6, MONTH(DATEVALUE(A101))=7, MONTH(DATEVALUE(A101))=8), 0.8, 1))
</f>
        <v>32916.66667</v>
      </c>
      <c r="E101" s="11">
        <f>VLOOKUP(B101, 'Province Table'!A:D, 4, FALSE)/12 * IF(OR(MONTH(DATEVALUE(A101))=12, MONTH(DATEVALUE(A101))=1, MONTH(DATEVALUE(A101))=2), 1.2, IF(OR(MONTH(DATEVALUE(A101))=5, MONTH(DATEVALUE(A101))=6, MONTH(DATEVALUE(A101))=7, MONTH(DATEVALUE(A101))=8), 0.8, 1))
</f>
        <v>24583.33333</v>
      </c>
      <c r="F101" s="11">
        <f t="shared" si="1"/>
        <v>99575</v>
      </c>
      <c r="G101" s="12">
        <v>1.0</v>
      </c>
      <c r="H101" s="13">
        <v>1.45</v>
      </c>
      <c r="I101" s="13">
        <v>0.23</v>
      </c>
      <c r="J101" s="12">
        <f t="shared" si="2"/>
        <v>85291.66667</v>
      </c>
      <c r="K101" s="9">
        <f> J101 / VLOOKUP(B101, Province_Info!A:C, 3, FALSE)</f>
        <v>0.1421527778</v>
      </c>
      <c r="L101" s="13">
        <f>F101 / VLOOKUP(B101, Province_Info!A:C, 3, FALSE)</f>
        <v>0.1659583333</v>
      </c>
      <c r="M101" s="12">
        <f> J101 / VLOOKUP(B101, Province_Info!A:D, 4, FALSE)</f>
        <v>28.81475225</v>
      </c>
      <c r="N101" s="9">
        <f>F101/ VLOOKUP(B101, Province_Info!A:D, 4, FALSE)</f>
        <v>33.6402027</v>
      </c>
      <c r="O101" s="9">
        <f t="shared" si="3"/>
        <v>43216.66667</v>
      </c>
      <c r="P101" s="9">
        <f t="shared" si="4"/>
        <v>42075</v>
      </c>
      <c r="Q101" s="9">
        <f t="shared" si="5"/>
        <v>35645.83333</v>
      </c>
      <c r="R101" s="9">
        <f t="shared" si="6"/>
        <v>7570.833333</v>
      </c>
    </row>
    <row r="102" ht="15.75" customHeight="1">
      <c r="A102" s="9" t="s">
        <v>38</v>
      </c>
      <c r="B102" s="9" t="s">
        <v>23</v>
      </c>
      <c r="C102" s="10">
        <f>VLOOKUP(B102, 'Province Table'!A:D, 2, FALSE) / 12 *
IF(OR(MONTH(DATEVALUE(A102))=1, MONTH(DATEVALUE(A102))=2, MONTH(DATEVALUE(A102))=12), 1.22,
 IF(OR(MONTH(DATEVALUE(A102))=5, MONTH(DATEVALUE(A102))=6, MONTH(DATEVALUE(A102))=7, MONTH(DATEVALUE(A102))=8), 0.82,
 1.02))
</f>
        <v>43350</v>
      </c>
      <c r="D102" s="11">
        <f>VLOOKUP(B102, 'Province Table'!A:D, 3, FALSE)/12 * IF(OR(MONTH(DATEVALUE(A102))=12, MONTH(DATEVALUE(A102))=1, MONTH(DATEVALUE(A102))=2), 1.2, IF(OR(MONTH(DATEVALUE(A102))=5, MONTH(DATEVALUE(A102))=6, MONTH(DATEVALUE(A102))=7, MONTH(DATEVALUE(A102))=8), 0.8, 1))
</f>
        <v>33750</v>
      </c>
      <c r="E102" s="11">
        <f>VLOOKUP(B102, 'Province Table'!A:D, 4, FALSE)/12 * IF(OR(MONTH(DATEVALUE(A102))=12, MONTH(DATEVALUE(A102))=1, MONTH(DATEVALUE(A102))=2), 1.2, IF(OR(MONTH(DATEVALUE(A102))=5, MONTH(DATEVALUE(A102))=6, MONTH(DATEVALUE(A102))=7, MONTH(DATEVALUE(A102))=8), 0.8, 1))
</f>
        <v>25000</v>
      </c>
      <c r="F102" s="11">
        <f t="shared" si="1"/>
        <v>102100</v>
      </c>
      <c r="G102" s="12">
        <v>1.0</v>
      </c>
      <c r="H102" s="13">
        <v>1.45</v>
      </c>
      <c r="I102" s="13">
        <v>0.23</v>
      </c>
      <c r="J102" s="12">
        <f t="shared" si="2"/>
        <v>87362.5</v>
      </c>
      <c r="K102" s="9">
        <f> J102 / VLOOKUP(B102, Province_Info!A:C, 3, FALSE)</f>
        <v>0.1456041667</v>
      </c>
      <c r="L102" s="13">
        <f>F102 / VLOOKUP(B102, Province_Info!A:C, 3, FALSE)</f>
        <v>0.1701666667</v>
      </c>
      <c r="M102" s="12">
        <f> J102 / VLOOKUP(B102, Province_Info!A:D, 4, FALSE)</f>
        <v>26.08614512</v>
      </c>
      <c r="N102" s="9">
        <f>F102/ VLOOKUP(B102, Province_Info!A:D, 4, FALSE)</f>
        <v>30.48671245</v>
      </c>
      <c r="O102" s="9">
        <f t="shared" si="3"/>
        <v>44012.5</v>
      </c>
      <c r="P102" s="9">
        <f t="shared" si="4"/>
        <v>43350</v>
      </c>
      <c r="Q102" s="9">
        <f t="shared" si="5"/>
        <v>36250</v>
      </c>
      <c r="R102" s="9">
        <f t="shared" si="6"/>
        <v>7762.5</v>
      </c>
    </row>
    <row r="103" ht="15.75" customHeight="1">
      <c r="A103" s="9" t="s">
        <v>38</v>
      </c>
      <c r="B103" s="9" t="s">
        <v>24</v>
      </c>
      <c r="C103" s="10">
        <f>VLOOKUP(B103, 'Province Table'!A:D, 2, FALSE) / 12 *
IF(OR(MONTH(DATEVALUE(A103))=1, MONTH(DATEVALUE(A103))=2, MONTH(DATEVALUE(A103))=12), 1.22,
 IF(OR(MONTH(DATEVALUE(A103))=5, MONTH(DATEVALUE(A103))=6, MONTH(DATEVALUE(A103))=7, MONTH(DATEVALUE(A103))=8), 0.82,
 1.02))
</f>
        <v>42925</v>
      </c>
      <c r="D103" s="11">
        <f>VLOOKUP(B103, 'Province Table'!A:D, 3, FALSE)/12 * IF(OR(MONTH(DATEVALUE(A103))=12, MONTH(DATEVALUE(A103))=1, MONTH(DATEVALUE(A103))=2), 1.2, IF(OR(MONTH(DATEVALUE(A103))=5, MONTH(DATEVALUE(A103))=6, MONTH(DATEVALUE(A103))=7, MONTH(DATEVALUE(A103))=8), 0.8, 1))
</f>
        <v>33333.33333</v>
      </c>
      <c r="E103" s="11">
        <f>VLOOKUP(B103, 'Province Table'!A:D, 4, FALSE)/12 * IF(OR(MONTH(DATEVALUE(A103))=12, MONTH(DATEVALUE(A103))=1, MONTH(DATEVALUE(A103))=2), 1.2, IF(OR(MONTH(DATEVALUE(A103))=5, MONTH(DATEVALUE(A103))=6, MONTH(DATEVALUE(A103))=7, MONTH(DATEVALUE(A103))=8), 0.8, 1))
</f>
        <v>24583.33333</v>
      </c>
      <c r="F103" s="11">
        <f t="shared" si="1"/>
        <v>100841.6667</v>
      </c>
      <c r="G103" s="12">
        <v>1.0</v>
      </c>
      <c r="H103" s="13">
        <v>1.45</v>
      </c>
      <c r="I103" s="13">
        <v>0.23</v>
      </c>
      <c r="J103" s="12">
        <f t="shared" si="2"/>
        <v>86237.5</v>
      </c>
      <c r="K103" s="9">
        <f> J103 / VLOOKUP(B103, Province_Info!A:C, 3, FALSE)</f>
        <v>0.172475</v>
      </c>
      <c r="L103" s="13">
        <f>F103 / VLOOKUP(B103, Province_Info!A:C, 3, FALSE)</f>
        <v>0.2016833333</v>
      </c>
      <c r="M103" s="12">
        <f> J103 / VLOOKUP(B103, Province_Info!A:D, 4, FALSE)</f>
        <v>32.17817164</v>
      </c>
      <c r="N103" s="9">
        <f>F103/ VLOOKUP(B103, Province_Info!A:D, 4, FALSE)</f>
        <v>37.62748756</v>
      </c>
      <c r="O103" s="9">
        <f t="shared" si="3"/>
        <v>43312.5</v>
      </c>
      <c r="P103" s="9">
        <f t="shared" si="4"/>
        <v>42925</v>
      </c>
      <c r="Q103" s="9">
        <f t="shared" si="5"/>
        <v>35645.83333</v>
      </c>
      <c r="R103" s="9">
        <f t="shared" si="6"/>
        <v>7666.666667</v>
      </c>
    </row>
    <row r="104" ht="15.75" customHeight="1">
      <c r="A104" s="9" t="s">
        <v>38</v>
      </c>
      <c r="B104" s="9" t="s">
        <v>25</v>
      </c>
      <c r="C104" s="10">
        <f>VLOOKUP(B104, 'Province Table'!A:D, 2, FALSE) / 12 *
IF(OR(MONTH(DATEVALUE(A104))=1, MONTH(DATEVALUE(A104))=2, MONTH(DATEVALUE(A104))=12), 1.22,
 IF(OR(MONTH(DATEVALUE(A104))=5, MONTH(DATEVALUE(A104))=6, MONTH(DATEVALUE(A104))=7, MONTH(DATEVALUE(A104))=8), 0.82,
 1.02))
</f>
        <v>42075</v>
      </c>
      <c r="D104" s="11">
        <f>VLOOKUP(B104, 'Province Table'!A:D, 3, FALSE)/12 * IF(OR(MONTH(DATEVALUE(A104))=12, MONTH(DATEVALUE(A104))=1, MONTH(DATEVALUE(A104))=2), 1.2, IF(OR(MONTH(DATEVALUE(A104))=5, MONTH(DATEVALUE(A104))=6, MONTH(DATEVALUE(A104))=7, MONTH(DATEVALUE(A104))=8), 0.8, 1))
</f>
        <v>32916.66667</v>
      </c>
      <c r="E104" s="11">
        <f>VLOOKUP(B104, 'Province Table'!A:D, 4, FALSE)/12 * IF(OR(MONTH(DATEVALUE(A104))=12, MONTH(DATEVALUE(A104))=1, MONTH(DATEVALUE(A104))=2), 1.2, IF(OR(MONTH(DATEVALUE(A104))=5, MONTH(DATEVALUE(A104))=6, MONTH(DATEVALUE(A104))=7, MONTH(DATEVALUE(A104))=8), 0.8, 1))
</f>
        <v>24166.66667</v>
      </c>
      <c r="F104" s="11">
        <f t="shared" si="1"/>
        <v>99158.33333</v>
      </c>
      <c r="G104" s="12">
        <v>1.0</v>
      </c>
      <c r="H104" s="13">
        <v>1.45</v>
      </c>
      <c r="I104" s="13">
        <v>0.23</v>
      </c>
      <c r="J104" s="12">
        <f t="shared" si="2"/>
        <v>84687.5</v>
      </c>
      <c r="K104" s="9">
        <f> J104 / VLOOKUP(B104, Province_Info!A:C, 3, FALSE)</f>
        <v>0.21171875</v>
      </c>
      <c r="L104" s="13">
        <f>F104 / VLOOKUP(B104, Province_Info!A:C, 3, FALSE)</f>
        <v>0.2478958333</v>
      </c>
      <c r="M104" s="12">
        <f> J104 / VLOOKUP(B104, Province_Info!A:D, 4, FALSE)</f>
        <v>35.11090381</v>
      </c>
      <c r="N104" s="9">
        <f>F104/ VLOOKUP(B104, Province_Info!A:D, 4, FALSE)</f>
        <v>41.11042012</v>
      </c>
      <c r="O104" s="9">
        <f t="shared" si="3"/>
        <v>42612.5</v>
      </c>
      <c r="P104" s="9">
        <f t="shared" si="4"/>
        <v>42075</v>
      </c>
      <c r="Q104" s="9">
        <f t="shared" si="5"/>
        <v>35041.66667</v>
      </c>
      <c r="R104" s="9">
        <f t="shared" si="6"/>
        <v>7570.833333</v>
      </c>
    </row>
    <row r="105" ht="15.75" customHeight="1">
      <c r="A105" s="9" t="s">
        <v>38</v>
      </c>
      <c r="B105" s="9" t="s">
        <v>26</v>
      </c>
      <c r="C105" s="10">
        <f>VLOOKUP(B105, 'Province Table'!A:D, 2, FALSE) / 12 *
IF(OR(MONTH(DATEVALUE(A105))=1, MONTH(DATEVALUE(A105))=2, MONTH(DATEVALUE(A105))=12), 1.22,
 IF(OR(MONTH(DATEVALUE(A105))=5, MONTH(DATEVALUE(A105))=6, MONTH(DATEVALUE(A105))=7, MONTH(DATEVALUE(A105))=8), 0.82,
 1.02))
</f>
        <v>44200</v>
      </c>
      <c r="D105" s="11">
        <f>VLOOKUP(B105, 'Province Table'!A:D, 3, FALSE)/12 * IF(OR(MONTH(DATEVALUE(A105))=12, MONTH(DATEVALUE(A105))=1, MONTH(DATEVALUE(A105))=2), 1.2, IF(OR(MONTH(DATEVALUE(A105))=5, MONTH(DATEVALUE(A105))=6, MONTH(DATEVALUE(A105))=7, MONTH(DATEVALUE(A105))=8), 0.8, 1))
</f>
        <v>34583.33333</v>
      </c>
      <c r="E105" s="11">
        <f>VLOOKUP(B105, 'Province Table'!A:D, 4, FALSE)/12 * IF(OR(MONTH(DATEVALUE(A105))=12, MONTH(DATEVALUE(A105))=1, MONTH(DATEVALUE(A105))=2), 1.2, IF(OR(MONTH(DATEVALUE(A105))=5, MONTH(DATEVALUE(A105))=6, MONTH(DATEVALUE(A105))=7, MONTH(DATEVALUE(A105))=8), 0.8, 1))
</f>
        <v>25833.33333</v>
      </c>
      <c r="F105" s="11">
        <f t="shared" si="1"/>
        <v>104616.6667</v>
      </c>
      <c r="G105" s="12">
        <v>1.0</v>
      </c>
      <c r="H105" s="13">
        <v>1.45</v>
      </c>
      <c r="I105" s="13">
        <v>0.23</v>
      </c>
      <c r="J105" s="12">
        <f t="shared" si="2"/>
        <v>89612.5</v>
      </c>
      <c r="K105" s="9">
        <f> J105 / VLOOKUP(B105, Province_Info!A:C, 3, FALSE)</f>
        <v>0.08146590909</v>
      </c>
      <c r="L105" s="13">
        <f>F105 / VLOOKUP(B105, Province_Info!A:C, 3, FALSE)</f>
        <v>0.09510606061</v>
      </c>
      <c r="M105" s="12">
        <f> J105 / VLOOKUP(B105, Province_Info!A:D, 4, FALSE)</f>
        <v>26.92683293</v>
      </c>
      <c r="N105" s="9">
        <f>F105/ VLOOKUP(B105, Province_Info!A:D, 4, FALSE)</f>
        <v>31.43529647</v>
      </c>
      <c r="O105" s="9">
        <f t="shared" si="3"/>
        <v>45412.5</v>
      </c>
      <c r="P105" s="9">
        <f t="shared" si="4"/>
        <v>44200</v>
      </c>
      <c r="Q105" s="9">
        <f t="shared" si="5"/>
        <v>37458.33333</v>
      </c>
      <c r="R105" s="9">
        <f t="shared" si="6"/>
        <v>7954.166667</v>
      </c>
    </row>
    <row r="106" ht="15.75" customHeight="1">
      <c r="A106" s="9" t="s">
        <v>38</v>
      </c>
      <c r="B106" s="9" t="s">
        <v>27</v>
      </c>
      <c r="C106" s="10">
        <f>VLOOKUP(B106, 'Province Table'!A:D, 2, FALSE) / 12 *
IF(OR(MONTH(DATEVALUE(A106))=1, MONTH(DATEVALUE(A106))=2, MONTH(DATEVALUE(A106))=12), 1.22,
 IF(OR(MONTH(DATEVALUE(A106))=5, MONTH(DATEVALUE(A106))=6, MONTH(DATEVALUE(A106))=7, MONTH(DATEVALUE(A106))=8), 0.82,
 1.02))
</f>
        <v>42925</v>
      </c>
      <c r="D106" s="11">
        <f>VLOOKUP(B106, 'Province Table'!A:D, 3, FALSE)/12 * IF(OR(MONTH(DATEVALUE(A106))=12, MONTH(DATEVALUE(A106))=1, MONTH(DATEVALUE(A106))=2), 1.2, IF(OR(MONTH(DATEVALUE(A106))=5, MONTH(DATEVALUE(A106))=6, MONTH(DATEVALUE(A106))=7, MONTH(DATEVALUE(A106))=8), 0.8, 1))
</f>
        <v>33333.33333</v>
      </c>
      <c r="E106" s="11">
        <f>VLOOKUP(B106, 'Province Table'!A:D, 4, FALSE)/12 * IF(OR(MONTH(DATEVALUE(A106))=12, MONTH(DATEVALUE(A106))=1, MONTH(DATEVALUE(A106))=2), 1.2, IF(OR(MONTH(DATEVALUE(A106))=5, MONTH(DATEVALUE(A106))=6, MONTH(DATEVALUE(A106))=7, MONTH(DATEVALUE(A106))=8), 0.8, 1))
</f>
        <v>25000</v>
      </c>
      <c r="F106" s="11">
        <f t="shared" si="1"/>
        <v>101258.3333</v>
      </c>
      <c r="G106" s="12">
        <v>1.0</v>
      </c>
      <c r="H106" s="13">
        <v>1.45</v>
      </c>
      <c r="I106" s="13">
        <v>0.23</v>
      </c>
      <c r="J106" s="12">
        <f t="shared" si="2"/>
        <v>86841.66667</v>
      </c>
      <c r="K106" s="9">
        <f> J106 / VLOOKUP(B106, Province_Info!A:C, 3, FALSE)</f>
        <v>0.04342083333</v>
      </c>
      <c r="L106" s="13">
        <f>F106 / VLOOKUP(B106, Province_Info!A:C, 3, FALSE)</f>
        <v>0.05062916667</v>
      </c>
      <c r="M106" s="12">
        <f> J106 / VLOOKUP(B106, Province_Info!A:D, 4, FALSE)</f>
        <v>16.9051327</v>
      </c>
      <c r="N106" s="9">
        <f>F106/ VLOOKUP(B106, Province_Info!A:D, 4, FALSE)</f>
        <v>19.71156966</v>
      </c>
      <c r="O106" s="9">
        <f t="shared" si="3"/>
        <v>43916.66667</v>
      </c>
      <c r="P106" s="9">
        <f t="shared" si="4"/>
        <v>42925</v>
      </c>
      <c r="Q106" s="9">
        <f t="shared" si="5"/>
        <v>36250</v>
      </c>
      <c r="R106" s="9">
        <f t="shared" si="6"/>
        <v>7666.666667</v>
      </c>
    </row>
    <row r="107" ht="15.75" customHeight="1">
      <c r="A107" s="9" t="s">
        <v>38</v>
      </c>
      <c r="B107" s="9" t="s">
        <v>28</v>
      </c>
      <c r="C107" s="10">
        <f>VLOOKUP(B107, 'Province Table'!A:D, 2, FALSE) / 12 *
IF(OR(MONTH(DATEVALUE(A107))=1, MONTH(DATEVALUE(A107))=2, MONTH(DATEVALUE(A107))=12), 1.22,
 IF(OR(MONTH(DATEVALUE(A107))=5, MONTH(DATEVALUE(A107))=6, MONTH(DATEVALUE(A107))=7, MONTH(DATEVALUE(A107))=8), 0.82,
 1.02))
</f>
        <v>41650</v>
      </c>
      <c r="D107" s="11">
        <f>VLOOKUP(B107, 'Province Table'!A:D, 3, FALSE)/12 * IF(OR(MONTH(DATEVALUE(A107))=12, MONTH(DATEVALUE(A107))=1, MONTH(DATEVALUE(A107))=2), 1.2, IF(OR(MONTH(DATEVALUE(A107))=5, MONTH(DATEVALUE(A107))=6, MONTH(DATEVALUE(A107))=7, MONTH(DATEVALUE(A107))=8), 0.8, 1))
</f>
        <v>32500</v>
      </c>
      <c r="E107" s="11">
        <f>VLOOKUP(B107, 'Province Table'!A:D, 4, FALSE)/12 * IF(OR(MONTH(DATEVALUE(A107))=12, MONTH(DATEVALUE(A107))=1, MONTH(DATEVALUE(A107))=2), 1.2, IF(OR(MONTH(DATEVALUE(A107))=5, MONTH(DATEVALUE(A107))=6, MONTH(DATEVALUE(A107))=7, MONTH(DATEVALUE(A107))=8), 0.8, 1))
</f>
        <v>23750</v>
      </c>
      <c r="F107" s="11">
        <f t="shared" si="1"/>
        <v>97900</v>
      </c>
      <c r="G107" s="12">
        <v>1.0</v>
      </c>
      <c r="H107" s="13">
        <v>1.45</v>
      </c>
      <c r="I107" s="13">
        <v>0.23</v>
      </c>
      <c r="J107" s="12">
        <f t="shared" si="2"/>
        <v>83562.5</v>
      </c>
      <c r="K107" s="9">
        <f> J107 / VLOOKUP(B107, Province_Info!A:C, 3, FALSE)</f>
        <v>0.20890625</v>
      </c>
      <c r="L107" s="13">
        <f>F107 / VLOOKUP(B107, Province_Info!A:C, 3, FALSE)</f>
        <v>0.24475</v>
      </c>
      <c r="M107" s="12">
        <f> J107 / VLOOKUP(B107, Province_Info!A:D, 4, FALSE)</f>
        <v>28.49045346</v>
      </c>
      <c r="N107" s="9">
        <f>F107/ VLOOKUP(B107, Province_Info!A:D, 4, FALSE)</f>
        <v>33.37879304</v>
      </c>
      <c r="O107" s="9">
        <f t="shared" si="3"/>
        <v>41912.5</v>
      </c>
      <c r="P107" s="9">
        <f t="shared" si="4"/>
        <v>41650</v>
      </c>
      <c r="Q107" s="9">
        <f t="shared" si="5"/>
        <v>34437.5</v>
      </c>
      <c r="R107" s="9">
        <f t="shared" si="6"/>
        <v>7475</v>
      </c>
    </row>
    <row r="108" ht="15.75" customHeight="1">
      <c r="A108" s="9" t="s">
        <v>38</v>
      </c>
      <c r="B108" s="9" t="s">
        <v>29</v>
      </c>
      <c r="C108" s="10">
        <f>VLOOKUP(B108, 'Province Table'!A:D, 2, FALSE) / 12 *
IF(OR(MONTH(DATEVALUE(A108))=1, MONTH(DATEVALUE(A108))=2, MONTH(DATEVALUE(A108))=12), 1.22,
 IF(OR(MONTH(DATEVALUE(A108))=5, MONTH(DATEVALUE(A108))=6, MONTH(DATEVALUE(A108))=7, MONTH(DATEVALUE(A108))=8), 0.82,
 1.02))
</f>
        <v>43775</v>
      </c>
      <c r="D108" s="11">
        <f>VLOOKUP(B108, 'Province Table'!A:D, 3, FALSE)/12 * IF(OR(MONTH(DATEVALUE(A108))=12, MONTH(DATEVALUE(A108))=1, MONTH(DATEVALUE(A108))=2), 1.2, IF(OR(MONTH(DATEVALUE(A108))=5, MONTH(DATEVALUE(A108))=6, MONTH(DATEVALUE(A108))=7, MONTH(DATEVALUE(A108))=8), 0.8, 1))
</f>
        <v>34166.66667</v>
      </c>
      <c r="E108" s="11">
        <f>VLOOKUP(B108, 'Province Table'!A:D, 4, FALSE)/12 * IF(OR(MONTH(DATEVALUE(A108))=12, MONTH(DATEVALUE(A108))=1, MONTH(DATEVALUE(A108))=2), 1.2, IF(OR(MONTH(DATEVALUE(A108))=5, MONTH(DATEVALUE(A108))=6, MONTH(DATEVALUE(A108))=7, MONTH(DATEVALUE(A108))=8), 0.8, 1))
</f>
        <v>25416.66667</v>
      </c>
      <c r="F108" s="11">
        <f t="shared" si="1"/>
        <v>103358.3333</v>
      </c>
      <c r="G108" s="12">
        <v>1.0</v>
      </c>
      <c r="H108" s="13">
        <v>1.45</v>
      </c>
      <c r="I108" s="13">
        <v>0.23</v>
      </c>
      <c r="J108" s="12">
        <f t="shared" si="2"/>
        <v>88487.5</v>
      </c>
      <c r="K108" s="9">
        <f> J108 / VLOOKUP(B108, Province_Info!A:C, 3, FALSE)</f>
        <v>0.03403365385</v>
      </c>
      <c r="L108" s="13">
        <f>F108 / VLOOKUP(B108, Province_Info!A:C, 3, FALSE)</f>
        <v>0.03975320513</v>
      </c>
      <c r="M108" s="12">
        <f> J108 / VLOOKUP(B108, Province_Info!A:D, 4, FALSE)</f>
        <v>17.41194412</v>
      </c>
      <c r="N108" s="9">
        <f>F108/ VLOOKUP(B108, Province_Info!A:D, 4, FALSE)</f>
        <v>20.33812147</v>
      </c>
      <c r="O108" s="9">
        <f t="shared" si="3"/>
        <v>44712.5</v>
      </c>
      <c r="P108" s="9">
        <f t="shared" si="4"/>
        <v>43775</v>
      </c>
      <c r="Q108" s="9">
        <f t="shared" si="5"/>
        <v>36854.16667</v>
      </c>
      <c r="R108" s="9">
        <f t="shared" si="6"/>
        <v>7858.333333</v>
      </c>
    </row>
    <row r="109" ht="15.75" customHeight="1">
      <c r="A109" s="9" t="s">
        <v>38</v>
      </c>
      <c r="B109" s="9" t="s">
        <v>30</v>
      </c>
      <c r="C109" s="10">
        <f>VLOOKUP(B109, 'Province Table'!A:D, 2, FALSE) / 12 *
IF(OR(MONTH(DATEVALUE(A109))=1, MONTH(DATEVALUE(A109))=2, MONTH(DATEVALUE(A109))=12), 1.22,
 IF(OR(MONTH(DATEVALUE(A109))=5, MONTH(DATEVALUE(A109))=6, MONTH(DATEVALUE(A109))=7, MONTH(DATEVALUE(A109))=8), 0.82,
 1.02))
</f>
        <v>42500</v>
      </c>
      <c r="D109" s="11">
        <f>VLOOKUP(B109, 'Province Table'!A:D, 3, FALSE)/12 * IF(OR(MONTH(DATEVALUE(A109))=12, MONTH(DATEVALUE(A109))=1, MONTH(DATEVALUE(A109))=2), 1.2, IF(OR(MONTH(DATEVALUE(A109))=5, MONTH(DATEVALUE(A109))=6, MONTH(DATEVALUE(A109))=7, MONTH(DATEVALUE(A109))=8), 0.8, 1))
</f>
        <v>33333.33333</v>
      </c>
      <c r="E109" s="11">
        <f>VLOOKUP(B109, 'Province Table'!A:D, 4, FALSE)/12 * IF(OR(MONTH(DATEVALUE(A109))=12, MONTH(DATEVALUE(A109))=1, MONTH(DATEVALUE(A109))=2), 1.2, IF(OR(MONTH(DATEVALUE(A109))=5, MONTH(DATEVALUE(A109))=6, MONTH(DATEVALUE(A109))=7, MONTH(DATEVALUE(A109))=8), 0.8, 1))
</f>
        <v>25000</v>
      </c>
      <c r="F109" s="11">
        <f t="shared" si="1"/>
        <v>100833.3333</v>
      </c>
      <c r="G109" s="12">
        <v>1.0</v>
      </c>
      <c r="H109" s="13">
        <v>1.45</v>
      </c>
      <c r="I109" s="13">
        <v>0.23</v>
      </c>
      <c r="J109" s="12">
        <f t="shared" si="2"/>
        <v>86416.66667</v>
      </c>
      <c r="K109" s="9">
        <f> J109 / VLOOKUP(B109, Province_Info!A:C, 3, FALSE)</f>
        <v>0.07856060606</v>
      </c>
      <c r="L109" s="13">
        <f>F109 / VLOOKUP(B109, Province_Info!A:C, 3, FALSE)</f>
        <v>0.09166666667</v>
      </c>
      <c r="M109" s="12">
        <f> J109 / VLOOKUP(B109, Province_Info!A:D, 4, FALSE)</f>
        <v>39.12026558</v>
      </c>
      <c r="N109" s="9">
        <f>F109/ VLOOKUP(B109, Province_Info!A:D, 4, FALSE)</f>
        <v>45.64659725</v>
      </c>
      <c r="O109" s="9">
        <f t="shared" si="3"/>
        <v>43916.66667</v>
      </c>
      <c r="P109" s="9">
        <f t="shared" si="4"/>
        <v>42500</v>
      </c>
      <c r="Q109" s="9">
        <f t="shared" si="5"/>
        <v>36250</v>
      </c>
      <c r="R109" s="9">
        <f t="shared" si="6"/>
        <v>7666.666667</v>
      </c>
    </row>
    <row r="110" ht="15.75" customHeight="1">
      <c r="A110" s="9" t="s">
        <v>39</v>
      </c>
      <c r="B110" s="9" t="s">
        <v>19</v>
      </c>
      <c r="C110" s="10">
        <f>VLOOKUP(B110, 'Province Table'!A:D, 2, FALSE) / 12 *
IF(OR(MONTH(DATEVALUE(A110))=1, MONTH(DATEVALUE(A110))=2, MONTH(DATEVALUE(A110))=12), 1.22,
 IF(OR(MONTH(DATEVALUE(A110))=5, MONTH(DATEVALUE(A110))=6, MONTH(DATEVALUE(A110))=7, MONTH(DATEVALUE(A110))=8), 0.82,
 1.02))
</f>
        <v>41791.695</v>
      </c>
      <c r="D110" s="11">
        <f>VLOOKUP(B110, 'Province Table'!A:D, 3, FALSE)/12 * IF(OR(MONTH(DATEVALUE(A110))=12, MONTH(DATEVALUE(A110))=1, MONTH(DATEVALUE(A110))=2), 1.2, IF(OR(MONTH(DATEVALUE(A110))=5, MONTH(DATEVALUE(A110))=6, MONTH(DATEVALUE(A110))=7, MONTH(DATEVALUE(A110))=8), 0.8, 1))
</f>
        <v>33333.33333</v>
      </c>
      <c r="E110" s="11">
        <f>VLOOKUP(B110, 'Province Table'!A:D, 4, FALSE)/12 * IF(OR(MONTH(DATEVALUE(A110))=12, MONTH(DATEVALUE(A110))=1, MONTH(DATEVALUE(A110))=2), 1.2, IF(OR(MONTH(DATEVALUE(A110))=5, MONTH(DATEVALUE(A110))=6, MONTH(DATEVALUE(A110))=7, MONTH(DATEVALUE(A110))=8), 0.8, 1))
</f>
        <v>25000</v>
      </c>
      <c r="F110" s="11">
        <f t="shared" si="1"/>
        <v>100125.0283</v>
      </c>
      <c r="G110" s="12">
        <v>1.0</v>
      </c>
      <c r="H110" s="13">
        <v>1.45</v>
      </c>
      <c r="I110" s="13">
        <v>0.23</v>
      </c>
      <c r="J110" s="12">
        <f t="shared" si="2"/>
        <v>85708.36167</v>
      </c>
      <c r="K110" s="9">
        <f> J110 / VLOOKUP(B110, Province_Info!A:C, 3, FALSE)</f>
        <v>0.02955460747</v>
      </c>
      <c r="L110" s="13">
        <f>F110 / VLOOKUP(B110, Province_Info!A:C, 3, FALSE)</f>
        <v>0.03452587184</v>
      </c>
      <c r="M110" s="12">
        <f> J110 / VLOOKUP(B110, Province_Info!A:D, 4, FALSE)</f>
        <v>32.08849183</v>
      </c>
      <c r="N110" s="9">
        <f>F110/ VLOOKUP(B110, Province_Info!A:D, 4, FALSE)</f>
        <v>37.48597092</v>
      </c>
      <c r="O110" s="9">
        <f t="shared" si="3"/>
        <v>43916.66667</v>
      </c>
      <c r="P110" s="9">
        <f t="shared" si="4"/>
        <v>41791.695</v>
      </c>
      <c r="Q110" s="9">
        <f t="shared" si="5"/>
        <v>36250</v>
      </c>
      <c r="R110" s="9">
        <f t="shared" si="6"/>
        <v>7666.666667</v>
      </c>
    </row>
    <row r="111" ht="15.75" customHeight="1">
      <c r="A111" s="9" t="s">
        <v>39</v>
      </c>
      <c r="B111" s="9" t="s">
        <v>20</v>
      </c>
      <c r="C111" s="10">
        <f>VLOOKUP(B111, 'Province Table'!A:D, 2, FALSE) / 12 *
IF(OR(MONTH(DATEVALUE(A111))=1, MONTH(DATEVALUE(A111))=2, MONTH(DATEVALUE(A111))=12), 1.22,
 IF(OR(MONTH(DATEVALUE(A111))=5, MONTH(DATEVALUE(A111))=6, MONTH(DATEVALUE(A111))=7, MONTH(DATEVALUE(A111))=8), 0.82,
 1.02))
</f>
        <v>44200</v>
      </c>
      <c r="D111" s="11">
        <f>VLOOKUP(B111, 'Province Table'!A:D, 3, FALSE)/12 * IF(OR(MONTH(DATEVALUE(A111))=12, MONTH(DATEVALUE(A111))=1, MONTH(DATEVALUE(A111))=2), 1.2, IF(OR(MONTH(DATEVALUE(A111))=5, MONTH(DATEVALUE(A111))=6, MONTH(DATEVALUE(A111))=7, MONTH(DATEVALUE(A111))=8), 0.8, 1))
</f>
        <v>35000</v>
      </c>
      <c r="E111" s="11">
        <f>VLOOKUP(B111, 'Province Table'!A:D, 4, FALSE)/12 * IF(OR(MONTH(DATEVALUE(A111))=12, MONTH(DATEVALUE(A111))=1, MONTH(DATEVALUE(A111))=2), 1.2, IF(OR(MONTH(DATEVALUE(A111))=5, MONTH(DATEVALUE(A111))=6, MONTH(DATEVALUE(A111))=7, MONTH(DATEVALUE(A111))=8), 0.8, 1))
</f>
        <v>25833.33333</v>
      </c>
      <c r="F111" s="11">
        <f t="shared" si="1"/>
        <v>105033.3333</v>
      </c>
      <c r="G111" s="12">
        <v>1.0</v>
      </c>
      <c r="H111" s="13">
        <v>1.45</v>
      </c>
      <c r="I111" s="13">
        <v>0.23</v>
      </c>
      <c r="J111" s="12">
        <f t="shared" si="2"/>
        <v>89708.33333</v>
      </c>
      <c r="K111" s="9">
        <f> J111 / VLOOKUP(B111, Province_Info!A:C, 3, FALSE)</f>
        <v>0.0242454955</v>
      </c>
      <c r="L111" s="13">
        <f>F111 / VLOOKUP(B111, Province_Info!A:C, 3, FALSE)</f>
        <v>0.02838738739</v>
      </c>
      <c r="M111" s="12">
        <f> J111 / VLOOKUP(B111, Province_Info!A:D, 4, FALSE)</f>
        <v>26.36154374</v>
      </c>
      <c r="N111" s="9">
        <f>F111/ VLOOKUP(B111, Province_Info!A:D, 4, FALSE)</f>
        <v>30.86492311</v>
      </c>
      <c r="O111" s="9">
        <f t="shared" si="3"/>
        <v>45508.33333</v>
      </c>
      <c r="P111" s="9">
        <f t="shared" si="4"/>
        <v>44200</v>
      </c>
      <c r="Q111" s="9">
        <f t="shared" si="5"/>
        <v>37458.33333</v>
      </c>
      <c r="R111" s="9">
        <f t="shared" si="6"/>
        <v>8050</v>
      </c>
    </row>
    <row r="112" ht="15.75" customHeight="1">
      <c r="A112" s="9" t="s">
        <v>39</v>
      </c>
      <c r="B112" s="9" t="s">
        <v>21</v>
      </c>
      <c r="C112" s="10">
        <f>VLOOKUP(B112, 'Province Table'!A:D, 2, FALSE) / 12 *
IF(OR(MONTH(DATEVALUE(A112))=1, MONTH(DATEVALUE(A112))=2, MONTH(DATEVALUE(A112))=12), 1.22,
 IF(OR(MONTH(DATEVALUE(A112))=5, MONTH(DATEVALUE(A112))=6, MONTH(DATEVALUE(A112))=7, MONTH(DATEVALUE(A112))=8), 0.82,
 1.02))
</f>
        <v>43350</v>
      </c>
      <c r="D112" s="11">
        <f>VLOOKUP(B112, 'Province Table'!A:D, 3, FALSE)/12 * IF(OR(MONTH(DATEVALUE(A112))=12, MONTH(DATEVALUE(A112))=1, MONTH(DATEVALUE(A112))=2), 1.2, IF(OR(MONTH(DATEVALUE(A112))=5, MONTH(DATEVALUE(A112))=6, MONTH(DATEVALUE(A112))=7, MONTH(DATEVALUE(A112))=8), 0.8, 1))
</f>
        <v>34166.66667</v>
      </c>
      <c r="E112" s="11">
        <f>VLOOKUP(B112, 'Province Table'!A:D, 4, FALSE)/12 * IF(OR(MONTH(DATEVALUE(A112))=12, MONTH(DATEVALUE(A112))=1, MONTH(DATEVALUE(A112))=2), 1.2, IF(OR(MONTH(DATEVALUE(A112))=5, MONTH(DATEVALUE(A112))=6, MONTH(DATEVALUE(A112))=7, MONTH(DATEVALUE(A112))=8), 0.8, 1))
</f>
        <v>25416.66667</v>
      </c>
      <c r="F112" s="11">
        <f t="shared" si="1"/>
        <v>102933.3333</v>
      </c>
      <c r="G112" s="12">
        <v>1.0</v>
      </c>
      <c r="H112" s="13">
        <v>1.45</v>
      </c>
      <c r="I112" s="13">
        <v>0.23</v>
      </c>
      <c r="J112" s="12">
        <f t="shared" si="2"/>
        <v>88062.5</v>
      </c>
      <c r="K112" s="9">
        <f> J112 / VLOOKUP(B112, Province_Info!A:C, 3, FALSE)</f>
        <v>0.06774038462</v>
      </c>
      <c r="L112" s="13">
        <f>F112 / VLOOKUP(B112, Province_Info!A:C, 3, FALSE)</f>
        <v>0.07917948718</v>
      </c>
      <c r="M112" s="12">
        <f> J112 / VLOOKUP(B112, Province_Info!A:D, 4, FALSE)</f>
        <v>60.77467219</v>
      </c>
      <c r="N112" s="9">
        <f>F112/ VLOOKUP(B112, Province_Info!A:D, 4, FALSE)</f>
        <v>71.03749712</v>
      </c>
      <c r="O112" s="9">
        <f t="shared" si="3"/>
        <v>44712.5</v>
      </c>
      <c r="P112" s="9">
        <f t="shared" si="4"/>
        <v>43350</v>
      </c>
      <c r="Q112" s="9">
        <f t="shared" si="5"/>
        <v>36854.16667</v>
      </c>
      <c r="R112" s="9">
        <f t="shared" si="6"/>
        <v>7858.333333</v>
      </c>
    </row>
    <row r="113" ht="15.75" customHeight="1">
      <c r="A113" s="9" t="s">
        <v>39</v>
      </c>
      <c r="B113" s="9" t="s">
        <v>22</v>
      </c>
      <c r="C113" s="10">
        <f>VLOOKUP(B113, 'Province Table'!A:D, 2, FALSE) / 12 *
IF(OR(MONTH(DATEVALUE(A113))=1, MONTH(DATEVALUE(A113))=2, MONTH(DATEVALUE(A113))=12), 1.22,
 IF(OR(MONTH(DATEVALUE(A113))=5, MONTH(DATEVALUE(A113))=6, MONTH(DATEVALUE(A113))=7, MONTH(DATEVALUE(A113))=8), 0.82,
 1.02))
</f>
        <v>42075</v>
      </c>
      <c r="D113" s="11">
        <f>VLOOKUP(B113, 'Province Table'!A:D, 3, FALSE)/12 * IF(OR(MONTH(DATEVALUE(A113))=12, MONTH(DATEVALUE(A113))=1, MONTH(DATEVALUE(A113))=2), 1.2, IF(OR(MONTH(DATEVALUE(A113))=5, MONTH(DATEVALUE(A113))=6, MONTH(DATEVALUE(A113))=7, MONTH(DATEVALUE(A113))=8), 0.8, 1))
</f>
        <v>32916.66667</v>
      </c>
      <c r="E113" s="11">
        <f>VLOOKUP(B113, 'Province Table'!A:D, 4, FALSE)/12 * IF(OR(MONTH(DATEVALUE(A113))=12, MONTH(DATEVALUE(A113))=1, MONTH(DATEVALUE(A113))=2), 1.2, IF(OR(MONTH(DATEVALUE(A113))=5, MONTH(DATEVALUE(A113))=6, MONTH(DATEVALUE(A113))=7, MONTH(DATEVALUE(A113))=8), 0.8, 1))
</f>
        <v>24583.33333</v>
      </c>
      <c r="F113" s="11">
        <f t="shared" si="1"/>
        <v>99575</v>
      </c>
      <c r="G113" s="12">
        <v>1.0</v>
      </c>
      <c r="H113" s="13">
        <v>1.45</v>
      </c>
      <c r="I113" s="13">
        <v>0.23</v>
      </c>
      <c r="J113" s="12">
        <f t="shared" si="2"/>
        <v>85291.66667</v>
      </c>
      <c r="K113" s="9">
        <f> J113 / VLOOKUP(B113, Province_Info!A:C, 3, FALSE)</f>
        <v>0.1421527778</v>
      </c>
      <c r="L113" s="13">
        <f>F113 / VLOOKUP(B113, Province_Info!A:C, 3, FALSE)</f>
        <v>0.1659583333</v>
      </c>
      <c r="M113" s="12">
        <f> J113 / VLOOKUP(B113, Province_Info!A:D, 4, FALSE)</f>
        <v>28.81475225</v>
      </c>
      <c r="N113" s="9">
        <f>F113/ VLOOKUP(B113, Province_Info!A:D, 4, FALSE)</f>
        <v>33.6402027</v>
      </c>
      <c r="O113" s="9">
        <f t="shared" si="3"/>
        <v>43216.66667</v>
      </c>
      <c r="P113" s="9">
        <f t="shared" si="4"/>
        <v>42075</v>
      </c>
      <c r="Q113" s="9">
        <f t="shared" si="5"/>
        <v>35645.83333</v>
      </c>
      <c r="R113" s="9">
        <f t="shared" si="6"/>
        <v>7570.833333</v>
      </c>
    </row>
    <row r="114" ht="15.75" customHeight="1">
      <c r="A114" s="9" t="s">
        <v>39</v>
      </c>
      <c r="B114" s="9" t="s">
        <v>23</v>
      </c>
      <c r="C114" s="10">
        <f>VLOOKUP(B114, 'Province Table'!A:D, 2, FALSE) / 12 *
IF(OR(MONTH(DATEVALUE(A114))=1, MONTH(DATEVALUE(A114))=2, MONTH(DATEVALUE(A114))=12), 1.22,
 IF(OR(MONTH(DATEVALUE(A114))=5, MONTH(DATEVALUE(A114))=6, MONTH(DATEVALUE(A114))=7, MONTH(DATEVALUE(A114))=8), 0.82,
 1.02))
</f>
        <v>43350</v>
      </c>
      <c r="D114" s="11">
        <f>VLOOKUP(B114, 'Province Table'!A:D, 3, FALSE)/12 * IF(OR(MONTH(DATEVALUE(A114))=12, MONTH(DATEVALUE(A114))=1, MONTH(DATEVALUE(A114))=2), 1.2, IF(OR(MONTH(DATEVALUE(A114))=5, MONTH(DATEVALUE(A114))=6, MONTH(DATEVALUE(A114))=7, MONTH(DATEVALUE(A114))=8), 0.8, 1))
</f>
        <v>33750</v>
      </c>
      <c r="E114" s="11">
        <f>VLOOKUP(B114, 'Province Table'!A:D, 4, FALSE)/12 * IF(OR(MONTH(DATEVALUE(A114))=12, MONTH(DATEVALUE(A114))=1, MONTH(DATEVALUE(A114))=2), 1.2, IF(OR(MONTH(DATEVALUE(A114))=5, MONTH(DATEVALUE(A114))=6, MONTH(DATEVALUE(A114))=7, MONTH(DATEVALUE(A114))=8), 0.8, 1))
</f>
        <v>25000</v>
      </c>
      <c r="F114" s="11">
        <f t="shared" si="1"/>
        <v>102100</v>
      </c>
      <c r="G114" s="12">
        <v>1.0</v>
      </c>
      <c r="H114" s="13">
        <v>1.45</v>
      </c>
      <c r="I114" s="13">
        <v>0.23</v>
      </c>
      <c r="J114" s="12">
        <f t="shared" si="2"/>
        <v>87362.5</v>
      </c>
      <c r="K114" s="9">
        <f> J114 / VLOOKUP(B114, Province_Info!A:C, 3, FALSE)</f>
        <v>0.1456041667</v>
      </c>
      <c r="L114" s="13">
        <f>F114 / VLOOKUP(B114, Province_Info!A:C, 3, FALSE)</f>
        <v>0.1701666667</v>
      </c>
      <c r="M114" s="12">
        <f> J114 / VLOOKUP(B114, Province_Info!A:D, 4, FALSE)</f>
        <v>26.08614512</v>
      </c>
      <c r="N114" s="9">
        <f>F114/ VLOOKUP(B114, Province_Info!A:D, 4, FALSE)</f>
        <v>30.48671245</v>
      </c>
      <c r="O114" s="9">
        <f t="shared" si="3"/>
        <v>44012.5</v>
      </c>
      <c r="P114" s="9">
        <f t="shared" si="4"/>
        <v>43350</v>
      </c>
      <c r="Q114" s="9">
        <f t="shared" si="5"/>
        <v>36250</v>
      </c>
      <c r="R114" s="9">
        <f t="shared" si="6"/>
        <v>7762.5</v>
      </c>
    </row>
    <row r="115" ht="15.75" customHeight="1">
      <c r="A115" s="9" t="s">
        <v>39</v>
      </c>
      <c r="B115" s="9" t="s">
        <v>24</v>
      </c>
      <c r="C115" s="10">
        <f>VLOOKUP(B115, 'Province Table'!A:D, 2, FALSE) / 12 *
IF(OR(MONTH(DATEVALUE(A115))=1, MONTH(DATEVALUE(A115))=2, MONTH(DATEVALUE(A115))=12), 1.22,
 IF(OR(MONTH(DATEVALUE(A115))=5, MONTH(DATEVALUE(A115))=6, MONTH(DATEVALUE(A115))=7, MONTH(DATEVALUE(A115))=8), 0.82,
 1.02))
</f>
        <v>42925</v>
      </c>
      <c r="D115" s="11">
        <f>VLOOKUP(B115, 'Province Table'!A:D, 3, FALSE)/12 * IF(OR(MONTH(DATEVALUE(A115))=12, MONTH(DATEVALUE(A115))=1, MONTH(DATEVALUE(A115))=2), 1.2, IF(OR(MONTH(DATEVALUE(A115))=5, MONTH(DATEVALUE(A115))=6, MONTH(DATEVALUE(A115))=7, MONTH(DATEVALUE(A115))=8), 0.8, 1))
</f>
        <v>33333.33333</v>
      </c>
      <c r="E115" s="11">
        <f>VLOOKUP(B115, 'Province Table'!A:D, 4, FALSE)/12 * IF(OR(MONTH(DATEVALUE(A115))=12, MONTH(DATEVALUE(A115))=1, MONTH(DATEVALUE(A115))=2), 1.2, IF(OR(MONTH(DATEVALUE(A115))=5, MONTH(DATEVALUE(A115))=6, MONTH(DATEVALUE(A115))=7, MONTH(DATEVALUE(A115))=8), 0.8, 1))
</f>
        <v>24583.33333</v>
      </c>
      <c r="F115" s="11">
        <f t="shared" si="1"/>
        <v>100841.6667</v>
      </c>
      <c r="G115" s="12">
        <v>1.0</v>
      </c>
      <c r="H115" s="13">
        <v>1.45</v>
      </c>
      <c r="I115" s="13">
        <v>0.23</v>
      </c>
      <c r="J115" s="12">
        <f t="shared" si="2"/>
        <v>86237.5</v>
      </c>
      <c r="K115" s="9">
        <f> J115 / VLOOKUP(B115, Province_Info!A:C, 3, FALSE)</f>
        <v>0.172475</v>
      </c>
      <c r="L115" s="13">
        <f>F115 / VLOOKUP(B115, Province_Info!A:C, 3, FALSE)</f>
        <v>0.2016833333</v>
      </c>
      <c r="M115" s="12">
        <f> J115 / VLOOKUP(B115, Province_Info!A:D, 4, FALSE)</f>
        <v>32.17817164</v>
      </c>
      <c r="N115" s="9">
        <f>F115/ VLOOKUP(B115, Province_Info!A:D, 4, FALSE)</f>
        <v>37.62748756</v>
      </c>
      <c r="O115" s="9">
        <f t="shared" si="3"/>
        <v>43312.5</v>
      </c>
      <c r="P115" s="9">
        <f t="shared" si="4"/>
        <v>42925</v>
      </c>
      <c r="Q115" s="9">
        <f t="shared" si="5"/>
        <v>35645.83333</v>
      </c>
      <c r="R115" s="9">
        <f t="shared" si="6"/>
        <v>7666.666667</v>
      </c>
    </row>
    <row r="116" ht="15.75" customHeight="1">
      <c r="A116" s="9" t="s">
        <v>39</v>
      </c>
      <c r="B116" s="9" t="s">
        <v>25</v>
      </c>
      <c r="C116" s="10">
        <f>VLOOKUP(B116, 'Province Table'!A:D, 2, FALSE) / 12 *
IF(OR(MONTH(DATEVALUE(A116))=1, MONTH(DATEVALUE(A116))=2, MONTH(DATEVALUE(A116))=12), 1.22,
 IF(OR(MONTH(DATEVALUE(A116))=5, MONTH(DATEVALUE(A116))=6, MONTH(DATEVALUE(A116))=7, MONTH(DATEVALUE(A116))=8), 0.82,
 1.02))
</f>
        <v>42075</v>
      </c>
      <c r="D116" s="11">
        <f>VLOOKUP(B116, 'Province Table'!A:D, 3, FALSE)/12 * IF(OR(MONTH(DATEVALUE(A116))=12, MONTH(DATEVALUE(A116))=1, MONTH(DATEVALUE(A116))=2), 1.2, IF(OR(MONTH(DATEVALUE(A116))=5, MONTH(DATEVALUE(A116))=6, MONTH(DATEVALUE(A116))=7, MONTH(DATEVALUE(A116))=8), 0.8, 1))
</f>
        <v>32916.66667</v>
      </c>
      <c r="E116" s="11">
        <f>VLOOKUP(B116, 'Province Table'!A:D, 4, FALSE)/12 * IF(OR(MONTH(DATEVALUE(A116))=12, MONTH(DATEVALUE(A116))=1, MONTH(DATEVALUE(A116))=2), 1.2, IF(OR(MONTH(DATEVALUE(A116))=5, MONTH(DATEVALUE(A116))=6, MONTH(DATEVALUE(A116))=7, MONTH(DATEVALUE(A116))=8), 0.8, 1))
</f>
        <v>24166.66667</v>
      </c>
      <c r="F116" s="11">
        <f t="shared" si="1"/>
        <v>99158.33333</v>
      </c>
      <c r="G116" s="12">
        <v>1.0</v>
      </c>
      <c r="H116" s="13">
        <v>1.45</v>
      </c>
      <c r="I116" s="13">
        <v>0.23</v>
      </c>
      <c r="J116" s="12">
        <f t="shared" si="2"/>
        <v>84687.5</v>
      </c>
      <c r="K116" s="9">
        <f> J116 / VLOOKUP(B116, Province_Info!A:C, 3, FALSE)</f>
        <v>0.21171875</v>
      </c>
      <c r="L116" s="13">
        <f>F116 / VLOOKUP(B116, Province_Info!A:C, 3, FALSE)</f>
        <v>0.2478958333</v>
      </c>
      <c r="M116" s="12">
        <f> J116 / VLOOKUP(B116, Province_Info!A:D, 4, FALSE)</f>
        <v>35.11090381</v>
      </c>
      <c r="N116" s="9">
        <f>F116/ VLOOKUP(B116, Province_Info!A:D, 4, FALSE)</f>
        <v>41.11042012</v>
      </c>
      <c r="O116" s="9">
        <f t="shared" si="3"/>
        <v>42612.5</v>
      </c>
      <c r="P116" s="9">
        <f t="shared" si="4"/>
        <v>42075</v>
      </c>
      <c r="Q116" s="9">
        <f t="shared" si="5"/>
        <v>35041.66667</v>
      </c>
      <c r="R116" s="9">
        <f t="shared" si="6"/>
        <v>7570.833333</v>
      </c>
    </row>
    <row r="117" ht="15.75" customHeight="1">
      <c r="A117" s="9" t="s">
        <v>39</v>
      </c>
      <c r="B117" s="9" t="s">
        <v>26</v>
      </c>
      <c r="C117" s="10">
        <f>VLOOKUP(B117, 'Province Table'!A:D, 2, FALSE) / 12 *
IF(OR(MONTH(DATEVALUE(A117))=1, MONTH(DATEVALUE(A117))=2, MONTH(DATEVALUE(A117))=12), 1.22,
 IF(OR(MONTH(DATEVALUE(A117))=5, MONTH(DATEVALUE(A117))=6, MONTH(DATEVALUE(A117))=7, MONTH(DATEVALUE(A117))=8), 0.82,
 1.02))
</f>
        <v>44200</v>
      </c>
      <c r="D117" s="11">
        <f>VLOOKUP(B117, 'Province Table'!A:D, 3, FALSE)/12 * IF(OR(MONTH(DATEVALUE(A117))=12, MONTH(DATEVALUE(A117))=1, MONTH(DATEVALUE(A117))=2), 1.2, IF(OR(MONTH(DATEVALUE(A117))=5, MONTH(DATEVALUE(A117))=6, MONTH(DATEVALUE(A117))=7, MONTH(DATEVALUE(A117))=8), 0.8, 1))
</f>
        <v>34583.33333</v>
      </c>
      <c r="E117" s="11">
        <f>VLOOKUP(B117, 'Province Table'!A:D, 4, FALSE)/12 * IF(OR(MONTH(DATEVALUE(A117))=12, MONTH(DATEVALUE(A117))=1, MONTH(DATEVALUE(A117))=2), 1.2, IF(OR(MONTH(DATEVALUE(A117))=5, MONTH(DATEVALUE(A117))=6, MONTH(DATEVALUE(A117))=7, MONTH(DATEVALUE(A117))=8), 0.8, 1))
</f>
        <v>25833.33333</v>
      </c>
      <c r="F117" s="11">
        <f t="shared" si="1"/>
        <v>104616.6667</v>
      </c>
      <c r="G117" s="12">
        <v>1.0</v>
      </c>
      <c r="H117" s="13">
        <v>1.45</v>
      </c>
      <c r="I117" s="13">
        <v>0.23</v>
      </c>
      <c r="J117" s="12">
        <f t="shared" si="2"/>
        <v>89612.5</v>
      </c>
      <c r="K117" s="9">
        <f> J117 / VLOOKUP(B117, Province_Info!A:C, 3, FALSE)</f>
        <v>0.08146590909</v>
      </c>
      <c r="L117" s="13">
        <f>F117 / VLOOKUP(B117, Province_Info!A:C, 3, FALSE)</f>
        <v>0.09510606061</v>
      </c>
      <c r="M117" s="12">
        <f> J117 / VLOOKUP(B117, Province_Info!A:D, 4, FALSE)</f>
        <v>26.92683293</v>
      </c>
      <c r="N117" s="9">
        <f>F117/ VLOOKUP(B117, Province_Info!A:D, 4, FALSE)</f>
        <v>31.43529647</v>
      </c>
      <c r="O117" s="9">
        <f t="shared" si="3"/>
        <v>45412.5</v>
      </c>
      <c r="P117" s="9">
        <f t="shared" si="4"/>
        <v>44200</v>
      </c>
      <c r="Q117" s="9">
        <f t="shared" si="5"/>
        <v>37458.33333</v>
      </c>
      <c r="R117" s="9">
        <f t="shared" si="6"/>
        <v>7954.166667</v>
      </c>
    </row>
    <row r="118" ht="15.75" customHeight="1">
      <c r="A118" s="9" t="s">
        <v>39</v>
      </c>
      <c r="B118" s="9" t="s">
        <v>27</v>
      </c>
      <c r="C118" s="10">
        <f>VLOOKUP(B118, 'Province Table'!A:D, 2, FALSE) / 12 *
IF(OR(MONTH(DATEVALUE(A118))=1, MONTH(DATEVALUE(A118))=2, MONTH(DATEVALUE(A118))=12), 1.22,
 IF(OR(MONTH(DATEVALUE(A118))=5, MONTH(DATEVALUE(A118))=6, MONTH(DATEVALUE(A118))=7, MONTH(DATEVALUE(A118))=8), 0.82,
 1.02))
</f>
        <v>42925</v>
      </c>
      <c r="D118" s="11">
        <f>VLOOKUP(B118, 'Province Table'!A:D, 3, FALSE)/12 * IF(OR(MONTH(DATEVALUE(A118))=12, MONTH(DATEVALUE(A118))=1, MONTH(DATEVALUE(A118))=2), 1.2, IF(OR(MONTH(DATEVALUE(A118))=5, MONTH(DATEVALUE(A118))=6, MONTH(DATEVALUE(A118))=7, MONTH(DATEVALUE(A118))=8), 0.8, 1))
</f>
        <v>33333.33333</v>
      </c>
      <c r="E118" s="11">
        <f>VLOOKUP(B118, 'Province Table'!A:D, 4, FALSE)/12 * IF(OR(MONTH(DATEVALUE(A118))=12, MONTH(DATEVALUE(A118))=1, MONTH(DATEVALUE(A118))=2), 1.2, IF(OR(MONTH(DATEVALUE(A118))=5, MONTH(DATEVALUE(A118))=6, MONTH(DATEVALUE(A118))=7, MONTH(DATEVALUE(A118))=8), 0.8, 1))
</f>
        <v>25000</v>
      </c>
      <c r="F118" s="11">
        <f t="shared" si="1"/>
        <v>101258.3333</v>
      </c>
      <c r="G118" s="12">
        <v>1.0</v>
      </c>
      <c r="H118" s="13">
        <v>1.45</v>
      </c>
      <c r="I118" s="13">
        <v>0.23</v>
      </c>
      <c r="J118" s="12">
        <f t="shared" si="2"/>
        <v>86841.66667</v>
      </c>
      <c r="K118" s="9">
        <f> J118 / VLOOKUP(B118, Province_Info!A:C, 3, FALSE)</f>
        <v>0.04342083333</v>
      </c>
      <c r="L118" s="13">
        <f>F118 / VLOOKUP(B118, Province_Info!A:C, 3, FALSE)</f>
        <v>0.05062916667</v>
      </c>
      <c r="M118" s="12">
        <f> J118 / VLOOKUP(B118, Province_Info!A:D, 4, FALSE)</f>
        <v>16.9051327</v>
      </c>
      <c r="N118" s="9">
        <f>F118/ VLOOKUP(B118, Province_Info!A:D, 4, FALSE)</f>
        <v>19.71156966</v>
      </c>
      <c r="O118" s="9">
        <f t="shared" si="3"/>
        <v>43916.66667</v>
      </c>
      <c r="P118" s="9">
        <f t="shared" si="4"/>
        <v>42925</v>
      </c>
      <c r="Q118" s="9">
        <f t="shared" si="5"/>
        <v>36250</v>
      </c>
      <c r="R118" s="9">
        <f t="shared" si="6"/>
        <v>7666.666667</v>
      </c>
    </row>
    <row r="119" ht="15.75" customHeight="1">
      <c r="A119" s="9" t="s">
        <v>39</v>
      </c>
      <c r="B119" s="9" t="s">
        <v>28</v>
      </c>
      <c r="C119" s="10">
        <f>VLOOKUP(B119, 'Province Table'!A:D, 2, FALSE) / 12 *
IF(OR(MONTH(DATEVALUE(A119))=1, MONTH(DATEVALUE(A119))=2, MONTH(DATEVALUE(A119))=12), 1.22,
 IF(OR(MONTH(DATEVALUE(A119))=5, MONTH(DATEVALUE(A119))=6, MONTH(DATEVALUE(A119))=7, MONTH(DATEVALUE(A119))=8), 0.82,
 1.02))
</f>
        <v>41650</v>
      </c>
      <c r="D119" s="11">
        <f>VLOOKUP(B119, 'Province Table'!A:D, 3, FALSE)/12 * IF(OR(MONTH(DATEVALUE(A119))=12, MONTH(DATEVALUE(A119))=1, MONTH(DATEVALUE(A119))=2), 1.2, IF(OR(MONTH(DATEVALUE(A119))=5, MONTH(DATEVALUE(A119))=6, MONTH(DATEVALUE(A119))=7, MONTH(DATEVALUE(A119))=8), 0.8, 1))
</f>
        <v>32500</v>
      </c>
      <c r="E119" s="11">
        <f>VLOOKUP(B119, 'Province Table'!A:D, 4, FALSE)/12 * IF(OR(MONTH(DATEVALUE(A119))=12, MONTH(DATEVALUE(A119))=1, MONTH(DATEVALUE(A119))=2), 1.2, IF(OR(MONTH(DATEVALUE(A119))=5, MONTH(DATEVALUE(A119))=6, MONTH(DATEVALUE(A119))=7, MONTH(DATEVALUE(A119))=8), 0.8, 1))
</f>
        <v>23750</v>
      </c>
      <c r="F119" s="11">
        <f t="shared" si="1"/>
        <v>97900</v>
      </c>
      <c r="G119" s="12">
        <v>1.0</v>
      </c>
      <c r="H119" s="13">
        <v>1.45</v>
      </c>
      <c r="I119" s="13">
        <v>0.23</v>
      </c>
      <c r="J119" s="12">
        <f t="shared" si="2"/>
        <v>83562.5</v>
      </c>
      <c r="K119" s="9">
        <f> J119 / VLOOKUP(B119, Province_Info!A:C, 3, FALSE)</f>
        <v>0.20890625</v>
      </c>
      <c r="L119" s="13">
        <f>F119 / VLOOKUP(B119, Province_Info!A:C, 3, FALSE)</f>
        <v>0.24475</v>
      </c>
      <c r="M119" s="12">
        <f> J119 / VLOOKUP(B119, Province_Info!A:D, 4, FALSE)</f>
        <v>28.49045346</v>
      </c>
      <c r="N119" s="9">
        <f>F119/ VLOOKUP(B119, Province_Info!A:D, 4, FALSE)</f>
        <v>33.37879304</v>
      </c>
      <c r="O119" s="9">
        <f t="shared" si="3"/>
        <v>41912.5</v>
      </c>
      <c r="P119" s="9">
        <f t="shared" si="4"/>
        <v>41650</v>
      </c>
      <c r="Q119" s="9">
        <f t="shared" si="5"/>
        <v>34437.5</v>
      </c>
      <c r="R119" s="9">
        <f t="shared" si="6"/>
        <v>7475</v>
      </c>
    </row>
    <row r="120" ht="15.75" customHeight="1">
      <c r="A120" s="9" t="s">
        <v>39</v>
      </c>
      <c r="B120" s="9" t="s">
        <v>29</v>
      </c>
      <c r="C120" s="10">
        <f>VLOOKUP(B120, 'Province Table'!A:D, 2, FALSE) / 12 *
IF(OR(MONTH(DATEVALUE(A120))=1, MONTH(DATEVALUE(A120))=2, MONTH(DATEVALUE(A120))=12), 1.22,
 IF(OR(MONTH(DATEVALUE(A120))=5, MONTH(DATEVALUE(A120))=6, MONTH(DATEVALUE(A120))=7, MONTH(DATEVALUE(A120))=8), 0.82,
 1.02))
</f>
        <v>43775</v>
      </c>
      <c r="D120" s="11">
        <f>VLOOKUP(B120, 'Province Table'!A:D, 3, FALSE)/12 * IF(OR(MONTH(DATEVALUE(A120))=12, MONTH(DATEVALUE(A120))=1, MONTH(DATEVALUE(A120))=2), 1.2, IF(OR(MONTH(DATEVALUE(A120))=5, MONTH(DATEVALUE(A120))=6, MONTH(DATEVALUE(A120))=7, MONTH(DATEVALUE(A120))=8), 0.8, 1))
</f>
        <v>34166.66667</v>
      </c>
      <c r="E120" s="11">
        <f>VLOOKUP(B120, 'Province Table'!A:D, 4, FALSE)/12 * IF(OR(MONTH(DATEVALUE(A120))=12, MONTH(DATEVALUE(A120))=1, MONTH(DATEVALUE(A120))=2), 1.2, IF(OR(MONTH(DATEVALUE(A120))=5, MONTH(DATEVALUE(A120))=6, MONTH(DATEVALUE(A120))=7, MONTH(DATEVALUE(A120))=8), 0.8, 1))
</f>
        <v>25416.66667</v>
      </c>
      <c r="F120" s="11">
        <f t="shared" si="1"/>
        <v>103358.3333</v>
      </c>
      <c r="G120" s="12">
        <v>1.0</v>
      </c>
      <c r="H120" s="13">
        <v>1.45</v>
      </c>
      <c r="I120" s="13">
        <v>0.23</v>
      </c>
      <c r="J120" s="12">
        <f t="shared" si="2"/>
        <v>88487.5</v>
      </c>
      <c r="K120" s="9">
        <f> J120 / VLOOKUP(B120, Province_Info!A:C, 3, FALSE)</f>
        <v>0.03403365385</v>
      </c>
      <c r="L120" s="13">
        <f>F120 / VLOOKUP(B120, Province_Info!A:C, 3, FALSE)</f>
        <v>0.03975320513</v>
      </c>
      <c r="M120" s="12">
        <f> J120 / VLOOKUP(B120, Province_Info!A:D, 4, FALSE)</f>
        <v>17.41194412</v>
      </c>
      <c r="N120" s="9">
        <f>F120/ VLOOKUP(B120, Province_Info!A:D, 4, FALSE)</f>
        <v>20.33812147</v>
      </c>
      <c r="O120" s="9">
        <f t="shared" si="3"/>
        <v>44712.5</v>
      </c>
      <c r="P120" s="9">
        <f t="shared" si="4"/>
        <v>43775</v>
      </c>
      <c r="Q120" s="9">
        <f t="shared" si="5"/>
        <v>36854.16667</v>
      </c>
      <c r="R120" s="9">
        <f t="shared" si="6"/>
        <v>7858.333333</v>
      </c>
    </row>
    <row r="121" ht="15.75" customHeight="1">
      <c r="A121" s="9" t="s">
        <v>39</v>
      </c>
      <c r="B121" s="9" t="s">
        <v>30</v>
      </c>
      <c r="C121" s="10">
        <f>VLOOKUP(B121, 'Province Table'!A:D, 2, FALSE) / 12 *
IF(OR(MONTH(DATEVALUE(A121))=1, MONTH(DATEVALUE(A121))=2, MONTH(DATEVALUE(A121))=12), 1.22,
 IF(OR(MONTH(DATEVALUE(A121))=5, MONTH(DATEVALUE(A121))=6, MONTH(DATEVALUE(A121))=7, MONTH(DATEVALUE(A121))=8), 0.82,
 1.02))
</f>
        <v>42500</v>
      </c>
      <c r="D121" s="11">
        <f>VLOOKUP(B121, 'Province Table'!A:D, 3, FALSE)/12 * IF(OR(MONTH(DATEVALUE(A121))=12, MONTH(DATEVALUE(A121))=1, MONTH(DATEVALUE(A121))=2), 1.2, IF(OR(MONTH(DATEVALUE(A121))=5, MONTH(DATEVALUE(A121))=6, MONTH(DATEVALUE(A121))=7, MONTH(DATEVALUE(A121))=8), 0.8, 1))
</f>
        <v>33333.33333</v>
      </c>
      <c r="E121" s="11">
        <f>VLOOKUP(B121, 'Province Table'!A:D, 4, FALSE)/12 * IF(OR(MONTH(DATEVALUE(A121))=12, MONTH(DATEVALUE(A121))=1, MONTH(DATEVALUE(A121))=2), 1.2, IF(OR(MONTH(DATEVALUE(A121))=5, MONTH(DATEVALUE(A121))=6, MONTH(DATEVALUE(A121))=7, MONTH(DATEVALUE(A121))=8), 0.8, 1))
</f>
        <v>25000</v>
      </c>
      <c r="F121" s="11">
        <f t="shared" si="1"/>
        <v>100833.3333</v>
      </c>
      <c r="G121" s="12">
        <v>1.0</v>
      </c>
      <c r="H121" s="13">
        <v>1.45</v>
      </c>
      <c r="I121" s="13">
        <v>0.23</v>
      </c>
      <c r="J121" s="12">
        <f t="shared" si="2"/>
        <v>86416.66667</v>
      </c>
      <c r="K121" s="9">
        <f> J121 / VLOOKUP(B121, Province_Info!A:C, 3, FALSE)</f>
        <v>0.07856060606</v>
      </c>
      <c r="L121" s="13">
        <f>F121 / VLOOKUP(B121, Province_Info!A:C, 3, FALSE)</f>
        <v>0.09166666667</v>
      </c>
      <c r="M121" s="12">
        <f> J121 / VLOOKUP(B121, Province_Info!A:D, 4, FALSE)</f>
        <v>39.12026558</v>
      </c>
      <c r="N121" s="9">
        <f>F121/ VLOOKUP(B121, Province_Info!A:D, 4, FALSE)</f>
        <v>45.64659725</v>
      </c>
      <c r="O121" s="9">
        <f t="shared" si="3"/>
        <v>43916.66667</v>
      </c>
      <c r="P121" s="9">
        <f t="shared" si="4"/>
        <v>42500</v>
      </c>
      <c r="Q121" s="9">
        <f t="shared" si="5"/>
        <v>36250</v>
      </c>
      <c r="R121" s="9">
        <f t="shared" si="6"/>
        <v>7666.666667</v>
      </c>
    </row>
    <row r="122" ht="15.75" customHeight="1">
      <c r="A122" s="9" t="s">
        <v>40</v>
      </c>
      <c r="B122" s="9" t="s">
        <v>19</v>
      </c>
      <c r="C122" s="10">
        <f>VLOOKUP(B122, 'Province Table'!A:D, 2, FALSE) / 12 *
IF(OR(MONTH(DATEVALUE(A122))=1, MONTH(DATEVALUE(A122))=2, MONTH(DATEVALUE(A122))=12), 1.22,
 IF(OR(MONTH(DATEVALUE(A122))=5, MONTH(DATEVALUE(A122))=6, MONTH(DATEVALUE(A122))=7, MONTH(DATEVALUE(A122))=8), 0.82,
 1.02))
</f>
        <v>41791.695</v>
      </c>
      <c r="D122" s="11">
        <f>VLOOKUP(B122, 'Province Table'!A:D, 3, FALSE)/12 * IF(OR(MONTH(DATEVALUE(A122))=12, MONTH(DATEVALUE(A122))=1, MONTH(DATEVALUE(A122))=2), 1.2, IF(OR(MONTH(DATEVALUE(A122))=5, MONTH(DATEVALUE(A122))=6, MONTH(DATEVALUE(A122))=7, MONTH(DATEVALUE(A122))=8), 0.8, 1))
</f>
        <v>33333.33333</v>
      </c>
      <c r="E122" s="11">
        <f>VLOOKUP(B122, 'Province Table'!A:D, 4, FALSE)/12 * IF(OR(MONTH(DATEVALUE(A122))=12, MONTH(DATEVALUE(A122))=1, MONTH(DATEVALUE(A122))=2), 1.2, IF(OR(MONTH(DATEVALUE(A122))=5, MONTH(DATEVALUE(A122))=6, MONTH(DATEVALUE(A122))=7, MONTH(DATEVALUE(A122))=8), 0.8, 1))
</f>
        <v>25000</v>
      </c>
      <c r="F122" s="11">
        <f t="shared" si="1"/>
        <v>100125.0283</v>
      </c>
      <c r="G122" s="12">
        <v>1.0</v>
      </c>
      <c r="H122" s="13">
        <v>1.45</v>
      </c>
      <c r="I122" s="13">
        <v>0.23</v>
      </c>
      <c r="J122" s="12">
        <f t="shared" si="2"/>
        <v>85708.36167</v>
      </c>
      <c r="K122" s="9">
        <f> J122 / VLOOKUP(B122, Province_Info!A:C, 3, FALSE)</f>
        <v>0.02955460747</v>
      </c>
      <c r="L122" s="13">
        <f>F122 / VLOOKUP(B122, Province_Info!A:C, 3, FALSE)</f>
        <v>0.03452587184</v>
      </c>
      <c r="M122" s="12">
        <f> J122 / VLOOKUP(B122, Province_Info!A:D, 4, FALSE)</f>
        <v>32.08849183</v>
      </c>
      <c r="N122" s="9">
        <f>F122/ VLOOKUP(B122, Province_Info!A:D, 4, FALSE)</f>
        <v>37.48597092</v>
      </c>
      <c r="O122" s="9">
        <f t="shared" si="3"/>
        <v>43916.66667</v>
      </c>
      <c r="P122" s="9">
        <f t="shared" si="4"/>
        <v>41791.695</v>
      </c>
      <c r="Q122" s="9">
        <f t="shared" si="5"/>
        <v>36250</v>
      </c>
      <c r="R122" s="9">
        <f t="shared" si="6"/>
        <v>7666.666667</v>
      </c>
    </row>
    <row r="123" ht="15.75" customHeight="1">
      <c r="A123" s="9" t="s">
        <v>40</v>
      </c>
      <c r="B123" s="9" t="s">
        <v>20</v>
      </c>
      <c r="C123" s="10">
        <f>VLOOKUP(B123, 'Province Table'!A:D, 2, FALSE) / 12 *
IF(OR(MONTH(DATEVALUE(A123))=1, MONTH(DATEVALUE(A123))=2, MONTH(DATEVALUE(A123))=12), 1.22,
 IF(OR(MONTH(DATEVALUE(A123))=5, MONTH(DATEVALUE(A123))=6, MONTH(DATEVALUE(A123))=7, MONTH(DATEVALUE(A123))=8), 0.82,
 1.02))
</f>
        <v>44200</v>
      </c>
      <c r="D123" s="11">
        <f>VLOOKUP(B123, 'Province Table'!A:D, 3, FALSE)/12 * IF(OR(MONTH(DATEVALUE(A123))=12, MONTH(DATEVALUE(A123))=1, MONTH(DATEVALUE(A123))=2), 1.2, IF(OR(MONTH(DATEVALUE(A123))=5, MONTH(DATEVALUE(A123))=6, MONTH(DATEVALUE(A123))=7, MONTH(DATEVALUE(A123))=8), 0.8, 1))
</f>
        <v>35000</v>
      </c>
      <c r="E123" s="11">
        <f>VLOOKUP(B123, 'Province Table'!A:D, 4, FALSE)/12 * IF(OR(MONTH(DATEVALUE(A123))=12, MONTH(DATEVALUE(A123))=1, MONTH(DATEVALUE(A123))=2), 1.2, IF(OR(MONTH(DATEVALUE(A123))=5, MONTH(DATEVALUE(A123))=6, MONTH(DATEVALUE(A123))=7, MONTH(DATEVALUE(A123))=8), 0.8, 1))
</f>
        <v>25833.33333</v>
      </c>
      <c r="F123" s="11">
        <f t="shared" si="1"/>
        <v>105033.3333</v>
      </c>
      <c r="G123" s="12">
        <v>1.0</v>
      </c>
      <c r="H123" s="13">
        <v>1.45</v>
      </c>
      <c r="I123" s="13">
        <v>0.23</v>
      </c>
      <c r="J123" s="12">
        <f t="shared" si="2"/>
        <v>89708.33333</v>
      </c>
      <c r="K123" s="9">
        <f> J123 / VLOOKUP(B123, Province_Info!A:C, 3, FALSE)</f>
        <v>0.0242454955</v>
      </c>
      <c r="L123" s="13">
        <f>F123 / VLOOKUP(B123, Province_Info!A:C, 3, FALSE)</f>
        <v>0.02838738739</v>
      </c>
      <c r="M123" s="12">
        <f> J123 / VLOOKUP(B123, Province_Info!A:D, 4, FALSE)</f>
        <v>26.36154374</v>
      </c>
      <c r="N123" s="9">
        <f>F123/ VLOOKUP(B123, Province_Info!A:D, 4, FALSE)</f>
        <v>30.86492311</v>
      </c>
      <c r="O123" s="9">
        <f t="shared" si="3"/>
        <v>45508.33333</v>
      </c>
      <c r="P123" s="9">
        <f t="shared" si="4"/>
        <v>44200</v>
      </c>
      <c r="Q123" s="9">
        <f t="shared" si="5"/>
        <v>37458.33333</v>
      </c>
      <c r="R123" s="9">
        <f t="shared" si="6"/>
        <v>8050</v>
      </c>
    </row>
    <row r="124" ht="15.75" customHeight="1">
      <c r="A124" s="9" t="s">
        <v>40</v>
      </c>
      <c r="B124" s="9" t="s">
        <v>21</v>
      </c>
      <c r="C124" s="10">
        <f>VLOOKUP(B124, 'Province Table'!A:D, 2, FALSE) / 12 *
IF(OR(MONTH(DATEVALUE(A124))=1, MONTH(DATEVALUE(A124))=2, MONTH(DATEVALUE(A124))=12), 1.22,
 IF(OR(MONTH(DATEVALUE(A124))=5, MONTH(DATEVALUE(A124))=6, MONTH(DATEVALUE(A124))=7, MONTH(DATEVALUE(A124))=8), 0.82,
 1.02))
</f>
        <v>43350</v>
      </c>
      <c r="D124" s="11">
        <f>VLOOKUP(B124, 'Province Table'!A:D, 3, FALSE)/12 * IF(OR(MONTH(DATEVALUE(A124))=12, MONTH(DATEVALUE(A124))=1, MONTH(DATEVALUE(A124))=2), 1.2, IF(OR(MONTH(DATEVALUE(A124))=5, MONTH(DATEVALUE(A124))=6, MONTH(DATEVALUE(A124))=7, MONTH(DATEVALUE(A124))=8), 0.8, 1))
</f>
        <v>34166.66667</v>
      </c>
      <c r="E124" s="11">
        <f>VLOOKUP(B124, 'Province Table'!A:D, 4, FALSE)/12 * IF(OR(MONTH(DATEVALUE(A124))=12, MONTH(DATEVALUE(A124))=1, MONTH(DATEVALUE(A124))=2), 1.2, IF(OR(MONTH(DATEVALUE(A124))=5, MONTH(DATEVALUE(A124))=6, MONTH(DATEVALUE(A124))=7, MONTH(DATEVALUE(A124))=8), 0.8, 1))
</f>
        <v>25416.66667</v>
      </c>
      <c r="F124" s="11">
        <f t="shared" si="1"/>
        <v>102933.3333</v>
      </c>
      <c r="G124" s="12">
        <v>1.0</v>
      </c>
      <c r="H124" s="13">
        <v>1.45</v>
      </c>
      <c r="I124" s="13">
        <v>0.23</v>
      </c>
      <c r="J124" s="12">
        <f t="shared" si="2"/>
        <v>88062.5</v>
      </c>
      <c r="K124" s="9">
        <f> J124 / VLOOKUP(B124, Province_Info!A:C, 3, FALSE)</f>
        <v>0.06774038462</v>
      </c>
      <c r="L124" s="13">
        <f>F124 / VLOOKUP(B124, Province_Info!A:C, 3, FALSE)</f>
        <v>0.07917948718</v>
      </c>
      <c r="M124" s="12">
        <f> J124 / VLOOKUP(B124, Province_Info!A:D, 4, FALSE)</f>
        <v>60.77467219</v>
      </c>
      <c r="N124" s="9">
        <f>F124/ VLOOKUP(B124, Province_Info!A:D, 4, FALSE)</f>
        <v>71.03749712</v>
      </c>
      <c r="O124" s="9">
        <f t="shared" si="3"/>
        <v>44712.5</v>
      </c>
      <c r="P124" s="9">
        <f t="shared" si="4"/>
        <v>43350</v>
      </c>
      <c r="Q124" s="9">
        <f t="shared" si="5"/>
        <v>36854.16667</v>
      </c>
      <c r="R124" s="9">
        <f t="shared" si="6"/>
        <v>7858.333333</v>
      </c>
    </row>
    <row r="125" ht="15.75" customHeight="1">
      <c r="A125" s="9" t="s">
        <v>40</v>
      </c>
      <c r="B125" s="9" t="s">
        <v>22</v>
      </c>
      <c r="C125" s="10">
        <f>VLOOKUP(B125, 'Province Table'!A:D, 2, FALSE) / 12 *
IF(OR(MONTH(DATEVALUE(A125))=1, MONTH(DATEVALUE(A125))=2, MONTH(DATEVALUE(A125))=12), 1.22,
 IF(OR(MONTH(DATEVALUE(A125))=5, MONTH(DATEVALUE(A125))=6, MONTH(DATEVALUE(A125))=7, MONTH(DATEVALUE(A125))=8), 0.82,
 1.02))
</f>
        <v>42075</v>
      </c>
      <c r="D125" s="11">
        <f>VLOOKUP(B125, 'Province Table'!A:D, 3, FALSE)/12 * IF(OR(MONTH(DATEVALUE(A125))=12, MONTH(DATEVALUE(A125))=1, MONTH(DATEVALUE(A125))=2), 1.2, IF(OR(MONTH(DATEVALUE(A125))=5, MONTH(DATEVALUE(A125))=6, MONTH(DATEVALUE(A125))=7, MONTH(DATEVALUE(A125))=8), 0.8, 1))
</f>
        <v>32916.66667</v>
      </c>
      <c r="E125" s="11">
        <f>VLOOKUP(B125, 'Province Table'!A:D, 4, FALSE)/12 * IF(OR(MONTH(DATEVALUE(A125))=12, MONTH(DATEVALUE(A125))=1, MONTH(DATEVALUE(A125))=2), 1.2, IF(OR(MONTH(DATEVALUE(A125))=5, MONTH(DATEVALUE(A125))=6, MONTH(DATEVALUE(A125))=7, MONTH(DATEVALUE(A125))=8), 0.8, 1))
</f>
        <v>24583.33333</v>
      </c>
      <c r="F125" s="11">
        <f t="shared" si="1"/>
        <v>99575</v>
      </c>
      <c r="G125" s="12">
        <v>1.0</v>
      </c>
      <c r="H125" s="13">
        <v>1.45</v>
      </c>
      <c r="I125" s="13">
        <v>0.23</v>
      </c>
      <c r="J125" s="12">
        <f t="shared" si="2"/>
        <v>85291.66667</v>
      </c>
      <c r="K125" s="9">
        <f> J125 / VLOOKUP(B125, Province_Info!A:C, 3, FALSE)</f>
        <v>0.1421527778</v>
      </c>
      <c r="L125" s="13">
        <f>F125 / VLOOKUP(B125, Province_Info!A:C, 3, FALSE)</f>
        <v>0.1659583333</v>
      </c>
      <c r="M125" s="12">
        <f> J125 / VLOOKUP(B125, Province_Info!A:D, 4, FALSE)</f>
        <v>28.81475225</v>
      </c>
      <c r="N125" s="9">
        <f>F125/ VLOOKUP(B125, Province_Info!A:D, 4, FALSE)</f>
        <v>33.6402027</v>
      </c>
      <c r="O125" s="9">
        <f t="shared" si="3"/>
        <v>43216.66667</v>
      </c>
      <c r="P125" s="9">
        <f t="shared" si="4"/>
        <v>42075</v>
      </c>
      <c r="Q125" s="9">
        <f t="shared" si="5"/>
        <v>35645.83333</v>
      </c>
      <c r="R125" s="9">
        <f t="shared" si="6"/>
        <v>7570.833333</v>
      </c>
    </row>
    <row r="126" ht="15.75" customHeight="1">
      <c r="A126" s="9" t="s">
        <v>40</v>
      </c>
      <c r="B126" s="9" t="s">
        <v>23</v>
      </c>
      <c r="C126" s="10">
        <f>VLOOKUP(B126, 'Province Table'!A:D, 2, FALSE) / 12 *
IF(OR(MONTH(DATEVALUE(A126))=1, MONTH(DATEVALUE(A126))=2, MONTH(DATEVALUE(A126))=12), 1.22,
 IF(OR(MONTH(DATEVALUE(A126))=5, MONTH(DATEVALUE(A126))=6, MONTH(DATEVALUE(A126))=7, MONTH(DATEVALUE(A126))=8), 0.82,
 1.02))
</f>
        <v>43350</v>
      </c>
      <c r="D126" s="11">
        <f>VLOOKUP(B126, 'Province Table'!A:D, 3, FALSE)/12 * IF(OR(MONTH(DATEVALUE(A126))=12, MONTH(DATEVALUE(A126))=1, MONTH(DATEVALUE(A126))=2), 1.2, IF(OR(MONTH(DATEVALUE(A126))=5, MONTH(DATEVALUE(A126))=6, MONTH(DATEVALUE(A126))=7, MONTH(DATEVALUE(A126))=8), 0.8, 1))
</f>
        <v>33750</v>
      </c>
      <c r="E126" s="11">
        <f>VLOOKUP(B126, 'Province Table'!A:D, 4, FALSE)/12 * IF(OR(MONTH(DATEVALUE(A126))=12, MONTH(DATEVALUE(A126))=1, MONTH(DATEVALUE(A126))=2), 1.2, IF(OR(MONTH(DATEVALUE(A126))=5, MONTH(DATEVALUE(A126))=6, MONTH(DATEVALUE(A126))=7, MONTH(DATEVALUE(A126))=8), 0.8, 1))
</f>
        <v>25000</v>
      </c>
      <c r="F126" s="11">
        <f t="shared" si="1"/>
        <v>102100</v>
      </c>
      <c r="G126" s="12">
        <v>1.0</v>
      </c>
      <c r="H126" s="13">
        <v>1.45</v>
      </c>
      <c r="I126" s="13">
        <v>0.23</v>
      </c>
      <c r="J126" s="12">
        <f t="shared" si="2"/>
        <v>87362.5</v>
      </c>
      <c r="K126" s="9">
        <f> J126 / VLOOKUP(B126, Province_Info!A:C, 3, FALSE)</f>
        <v>0.1456041667</v>
      </c>
      <c r="L126" s="13">
        <f>F126 / VLOOKUP(B126, Province_Info!A:C, 3, FALSE)</f>
        <v>0.1701666667</v>
      </c>
      <c r="M126" s="12">
        <f> J126 / VLOOKUP(B126, Province_Info!A:D, 4, FALSE)</f>
        <v>26.08614512</v>
      </c>
      <c r="N126" s="9">
        <f>F126/ VLOOKUP(B126, Province_Info!A:D, 4, FALSE)</f>
        <v>30.48671245</v>
      </c>
      <c r="O126" s="9">
        <f t="shared" si="3"/>
        <v>44012.5</v>
      </c>
      <c r="P126" s="9">
        <f t="shared" si="4"/>
        <v>43350</v>
      </c>
      <c r="Q126" s="9">
        <f t="shared" si="5"/>
        <v>36250</v>
      </c>
      <c r="R126" s="9">
        <f t="shared" si="6"/>
        <v>7762.5</v>
      </c>
    </row>
    <row r="127" ht="15.75" customHeight="1">
      <c r="A127" s="9" t="s">
        <v>40</v>
      </c>
      <c r="B127" s="9" t="s">
        <v>24</v>
      </c>
      <c r="C127" s="10">
        <f>VLOOKUP(B127, 'Province Table'!A:D, 2, FALSE) / 12 *
IF(OR(MONTH(DATEVALUE(A127))=1, MONTH(DATEVALUE(A127))=2, MONTH(DATEVALUE(A127))=12), 1.22,
 IF(OR(MONTH(DATEVALUE(A127))=5, MONTH(DATEVALUE(A127))=6, MONTH(DATEVALUE(A127))=7, MONTH(DATEVALUE(A127))=8), 0.82,
 1.02))
</f>
        <v>42925</v>
      </c>
      <c r="D127" s="11">
        <f>VLOOKUP(B127, 'Province Table'!A:D, 3, FALSE)/12 * IF(OR(MONTH(DATEVALUE(A127))=12, MONTH(DATEVALUE(A127))=1, MONTH(DATEVALUE(A127))=2), 1.2, IF(OR(MONTH(DATEVALUE(A127))=5, MONTH(DATEVALUE(A127))=6, MONTH(DATEVALUE(A127))=7, MONTH(DATEVALUE(A127))=8), 0.8, 1))
</f>
        <v>33333.33333</v>
      </c>
      <c r="E127" s="11">
        <f>VLOOKUP(B127, 'Province Table'!A:D, 4, FALSE)/12 * IF(OR(MONTH(DATEVALUE(A127))=12, MONTH(DATEVALUE(A127))=1, MONTH(DATEVALUE(A127))=2), 1.2, IF(OR(MONTH(DATEVALUE(A127))=5, MONTH(DATEVALUE(A127))=6, MONTH(DATEVALUE(A127))=7, MONTH(DATEVALUE(A127))=8), 0.8, 1))
</f>
        <v>24583.33333</v>
      </c>
      <c r="F127" s="11">
        <f t="shared" si="1"/>
        <v>100841.6667</v>
      </c>
      <c r="G127" s="12">
        <v>1.0</v>
      </c>
      <c r="H127" s="13">
        <v>1.45</v>
      </c>
      <c r="I127" s="13">
        <v>0.23</v>
      </c>
      <c r="J127" s="12">
        <f t="shared" si="2"/>
        <v>86237.5</v>
      </c>
      <c r="K127" s="9">
        <f> J127 / VLOOKUP(B127, Province_Info!A:C, 3, FALSE)</f>
        <v>0.172475</v>
      </c>
      <c r="L127" s="13">
        <f>F127 / VLOOKUP(B127, Province_Info!A:C, 3, FALSE)</f>
        <v>0.2016833333</v>
      </c>
      <c r="M127" s="12">
        <f> J127 / VLOOKUP(B127, Province_Info!A:D, 4, FALSE)</f>
        <v>32.17817164</v>
      </c>
      <c r="N127" s="9">
        <f>F127/ VLOOKUP(B127, Province_Info!A:D, 4, FALSE)</f>
        <v>37.62748756</v>
      </c>
      <c r="O127" s="9">
        <f t="shared" si="3"/>
        <v>43312.5</v>
      </c>
      <c r="P127" s="9">
        <f t="shared" si="4"/>
        <v>42925</v>
      </c>
      <c r="Q127" s="9">
        <f t="shared" si="5"/>
        <v>35645.83333</v>
      </c>
      <c r="R127" s="9">
        <f t="shared" si="6"/>
        <v>7666.666667</v>
      </c>
    </row>
    <row r="128" ht="15.75" customHeight="1">
      <c r="A128" s="9" t="s">
        <v>40</v>
      </c>
      <c r="B128" s="9" t="s">
        <v>25</v>
      </c>
      <c r="C128" s="10">
        <f>VLOOKUP(B128, 'Province Table'!A:D, 2, FALSE) / 12 *
IF(OR(MONTH(DATEVALUE(A128))=1, MONTH(DATEVALUE(A128))=2, MONTH(DATEVALUE(A128))=12), 1.22,
 IF(OR(MONTH(DATEVALUE(A128))=5, MONTH(DATEVALUE(A128))=6, MONTH(DATEVALUE(A128))=7, MONTH(DATEVALUE(A128))=8), 0.82,
 1.02))
</f>
        <v>42075</v>
      </c>
      <c r="D128" s="11">
        <f>VLOOKUP(B128, 'Province Table'!A:D, 3, FALSE)/12 * IF(OR(MONTH(DATEVALUE(A128))=12, MONTH(DATEVALUE(A128))=1, MONTH(DATEVALUE(A128))=2), 1.2, IF(OR(MONTH(DATEVALUE(A128))=5, MONTH(DATEVALUE(A128))=6, MONTH(DATEVALUE(A128))=7, MONTH(DATEVALUE(A128))=8), 0.8, 1))
</f>
        <v>32916.66667</v>
      </c>
      <c r="E128" s="11">
        <f>VLOOKUP(B128, 'Province Table'!A:D, 4, FALSE)/12 * IF(OR(MONTH(DATEVALUE(A128))=12, MONTH(DATEVALUE(A128))=1, MONTH(DATEVALUE(A128))=2), 1.2, IF(OR(MONTH(DATEVALUE(A128))=5, MONTH(DATEVALUE(A128))=6, MONTH(DATEVALUE(A128))=7, MONTH(DATEVALUE(A128))=8), 0.8, 1))
</f>
        <v>24166.66667</v>
      </c>
      <c r="F128" s="11">
        <f t="shared" si="1"/>
        <v>99158.33333</v>
      </c>
      <c r="G128" s="12">
        <v>1.0</v>
      </c>
      <c r="H128" s="13">
        <v>1.45</v>
      </c>
      <c r="I128" s="13">
        <v>0.23</v>
      </c>
      <c r="J128" s="12">
        <f t="shared" si="2"/>
        <v>84687.5</v>
      </c>
      <c r="K128" s="9">
        <f> J128 / VLOOKUP(B128, Province_Info!A:C, 3, FALSE)</f>
        <v>0.21171875</v>
      </c>
      <c r="L128" s="13">
        <f>F128 / VLOOKUP(B128, Province_Info!A:C, 3, FALSE)</f>
        <v>0.2478958333</v>
      </c>
      <c r="M128" s="12">
        <f> J128 / VLOOKUP(B128, Province_Info!A:D, 4, FALSE)</f>
        <v>35.11090381</v>
      </c>
      <c r="N128" s="9">
        <f>F128/ VLOOKUP(B128, Province_Info!A:D, 4, FALSE)</f>
        <v>41.11042012</v>
      </c>
      <c r="O128" s="9">
        <f t="shared" si="3"/>
        <v>42612.5</v>
      </c>
      <c r="P128" s="9">
        <f t="shared" si="4"/>
        <v>42075</v>
      </c>
      <c r="Q128" s="9">
        <f t="shared" si="5"/>
        <v>35041.66667</v>
      </c>
      <c r="R128" s="9">
        <f t="shared" si="6"/>
        <v>7570.833333</v>
      </c>
    </row>
    <row r="129" ht="15.75" customHeight="1">
      <c r="A129" s="9" t="s">
        <v>40</v>
      </c>
      <c r="B129" s="9" t="s">
        <v>26</v>
      </c>
      <c r="C129" s="10">
        <f>VLOOKUP(B129, 'Province Table'!A:D, 2, FALSE) / 12 *
IF(OR(MONTH(DATEVALUE(A129))=1, MONTH(DATEVALUE(A129))=2, MONTH(DATEVALUE(A129))=12), 1.22,
 IF(OR(MONTH(DATEVALUE(A129))=5, MONTH(DATEVALUE(A129))=6, MONTH(DATEVALUE(A129))=7, MONTH(DATEVALUE(A129))=8), 0.82,
 1.02))
</f>
        <v>44200</v>
      </c>
      <c r="D129" s="11">
        <f>VLOOKUP(B129, 'Province Table'!A:D, 3, FALSE)/12 * IF(OR(MONTH(DATEVALUE(A129))=12, MONTH(DATEVALUE(A129))=1, MONTH(DATEVALUE(A129))=2), 1.2, IF(OR(MONTH(DATEVALUE(A129))=5, MONTH(DATEVALUE(A129))=6, MONTH(DATEVALUE(A129))=7, MONTH(DATEVALUE(A129))=8), 0.8, 1))
</f>
        <v>34583.33333</v>
      </c>
      <c r="E129" s="11">
        <f>VLOOKUP(B129, 'Province Table'!A:D, 4, FALSE)/12 * IF(OR(MONTH(DATEVALUE(A129))=12, MONTH(DATEVALUE(A129))=1, MONTH(DATEVALUE(A129))=2), 1.2, IF(OR(MONTH(DATEVALUE(A129))=5, MONTH(DATEVALUE(A129))=6, MONTH(DATEVALUE(A129))=7, MONTH(DATEVALUE(A129))=8), 0.8, 1))
</f>
        <v>25833.33333</v>
      </c>
      <c r="F129" s="11">
        <f t="shared" si="1"/>
        <v>104616.6667</v>
      </c>
      <c r="G129" s="12">
        <v>1.0</v>
      </c>
      <c r="H129" s="13">
        <v>1.45</v>
      </c>
      <c r="I129" s="13">
        <v>0.23</v>
      </c>
      <c r="J129" s="12">
        <f t="shared" si="2"/>
        <v>89612.5</v>
      </c>
      <c r="K129" s="9">
        <f> J129 / VLOOKUP(B129, Province_Info!A:C, 3, FALSE)</f>
        <v>0.08146590909</v>
      </c>
      <c r="L129" s="13">
        <f>F129 / VLOOKUP(B129, Province_Info!A:C, 3, FALSE)</f>
        <v>0.09510606061</v>
      </c>
      <c r="M129" s="12">
        <f> J129 / VLOOKUP(B129, Province_Info!A:D, 4, FALSE)</f>
        <v>26.92683293</v>
      </c>
      <c r="N129" s="9">
        <f>F129/ VLOOKUP(B129, Province_Info!A:D, 4, FALSE)</f>
        <v>31.43529647</v>
      </c>
      <c r="O129" s="9">
        <f t="shared" si="3"/>
        <v>45412.5</v>
      </c>
      <c r="P129" s="9">
        <f t="shared" si="4"/>
        <v>44200</v>
      </c>
      <c r="Q129" s="9">
        <f t="shared" si="5"/>
        <v>37458.33333</v>
      </c>
      <c r="R129" s="9">
        <f t="shared" si="6"/>
        <v>7954.166667</v>
      </c>
    </row>
    <row r="130" ht="15.75" customHeight="1">
      <c r="A130" s="9" t="s">
        <v>40</v>
      </c>
      <c r="B130" s="9" t="s">
        <v>27</v>
      </c>
      <c r="C130" s="10">
        <f>VLOOKUP(B130, 'Province Table'!A:D, 2, FALSE) / 12 *
IF(OR(MONTH(DATEVALUE(A130))=1, MONTH(DATEVALUE(A130))=2, MONTH(DATEVALUE(A130))=12), 1.22,
 IF(OR(MONTH(DATEVALUE(A130))=5, MONTH(DATEVALUE(A130))=6, MONTH(DATEVALUE(A130))=7, MONTH(DATEVALUE(A130))=8), 0.82,
 1.02))
</f>
        <v>42925</v>
      </c>
      <c r="D130" s="11">
        <f>VLOOKUP(B130, 'Province Table'!A:D, 3, FALSE)/12 * IF(OR(MONTH(DATEVALUE(A130))=12, MONTH(DATEVALUE(A130))=1, MONTH(DATEVALUE(A130))=2), 1.2, IF(OR(MONTH(DATEVALUE(A130))=5, MONTH(DATEVALUE(A130))=6, MONTH(DATEVALUE(A130))=7, MONTH(DATEVALUE(A130))=8), 0.8, 1))
</f>
        <v>33333.33333</v>
      </c>
      <c r="E130" s="11">
        <f>VLOOKUP(B130, 'Province Table'!A:D, 4, FALSE)/12 * IF(OR(MONTH(DATEVALUE(A130))=12, MONTH(DATEVALUE(A130))=1, MONTH(DATEVALUE(A130))=2), 1.2, IF(OR(MONTH(DATEVALUE(A130))=5, MONTH(DATEVALUE(A130))=6, MONTH(DATEVALUE(A130))=7, MONTH(DATEVALUE(A130))=8), 0.8, 1))
</f>
        <v>25000</v>
      </c>
      <c r="F130" s="11">
        <f t="shared" si="1"/>
        <v>101258.3333</v>
      </c>
      <c r="G130" s="12">
        <v>1.0</v>
      </c>
      <c r="H130" s="13">
        <v>1.45</v>
      </c>
      <c r="I130" s="13">
        <v>0.23</v>
      </c>
      <c r="J130" s="12">
        <f t="shared" si="2"/>
        <v>86841.66667</v>
      </c>
      <c r="K130" s="9">
        <f> J130 / VLOOKUP(B130, Province_Info!A:C, 3, FALSE)</f>
        <v>0.04342083333</v>
      </c>
      <c r="L130" s="13">
        <f>F130 / VLOOKUP(B130, Province_Info!A:C, 3, FALSE)</f>
        <v>0.05062916667</v>
      </c>
      <c r="M130" s="12">
        <f> J130 / VLOOKUP(B130, Province_Info!A:D, 4, FALSE)</f>
        <v>16.9051327</v>
      </c>
      <c r="N130" s="9">
        <f>F130/ VLOOKUP(B130, Province_Info!A:D, 4, FALSE)</f>
        <v>19.71156966</v>
      </c>
      <c r="O130" s="9">
        <f t="shared" si="3"/>
        <v>43916.66667</v>
      </c>
      <c r="P130" s="9">
        <f t="shared" si="4"/>
        <v>42925</v>
      </c>
      <c r="Q130" s="9">
        <f t="shared" si="5"/>
        <v>36250</v>
      </c>
      <c r="R130" s="9">
        <f t="shared" si="6"/>
        <v>7666.666667</v>
      </c>
    </row>
    <row r="131" ht="15.75" customHeight="1">
      <c r="A131" s="9" t="s">
        <v>40</v>
      </c>
      <c r="B131" s="9" t="s">
        <v>28</v>
      </c>
      <c r="C131" s="10">
        <f>VLOOKUP(B131, 'Province Table'!A:D, 2, FALSE) / 12 *
IF(OR(MONTH(DATEVALUE(A131))=1, MONTH(DATEVALUE(A131))=2, MONTH(DATEVALUE(A131))=12), 1.22,
 IF(OR(MONTH(DATEVALUE(A131))=5, MONTH(DATEVALUE(A131))=6, MONTH(DATEVALUE(A131))=7, MONTH(DATEVALUE(A131))=8), 0.82,
 1.02))
</f>
        <v>41650</v>
      </c>
      <c r="D131" s="11">
        <f>VLOOKUP(B131, 'Province Table'!A:D, 3, FALSE)/12 * IF(OR(MONTH(DATEVALUE(A131))=12, MONTH(DATEVALUE(A131))=1, MONTH(DATEVALUE(A131))=2), 1.2, IF(OR(MONTH(DATEVALUE(A131))=5, MONTH(DATEVALUE(A131))=6, MONTH(DATEVALUE(A131))=7, MONTH(DATEVALUE(A131))=8), 0.8, 1))
</f>
        <v>32500</v>
      </c>
      <c r="E131" s="11">
        <f>VLOOKUP(B131, 'Province Table'!A:D, 4, FALSE)/12 * IF(OR(MONTH(DATEVALUE(A131))=12, MONTH(DATEVALUE(A131))=1, MONTH(DATEVALUE(A131))=2), 1.2, IF(OR(MONTH(DATEVALUE(A131))=5, MONTH(DATEVALUE(A131))=6, MONTH(DATEVALUE(A131))=7, MONTH(DATEVALUE(A131))=8), 0.8, 1))
</f>
        <v>23750</v>
      </c>
      <c r="F131" s="11">
        <f t="shared" si="1"/>
        <v>97900</v>
      </c>
      <c r="G131" s="12">
        <v>1.0</v>
      </c>
      <c r="H131" s="13">
        <v>1.45</v>
      </c>
      <c r="I131" s="13">
        <v>0.23</v>
      </c>
      <c r="J131" s="12">
        <f t="shared" si="2"/>
        <v>83562.5</v>
      </c>
      <c r="K131" s="9">
        <f> J131 / VLOOKUP(B131, Province_Info!A:C, 3, FALSE)</f>
        <v>0.20890625</v>
      </c>
      <c r="L131" s="13">
        <f>F131 / VLOOKUP(B131, Province_Info!A:C, 3, FALSE)</f>
        <v>0.24475</v>
      </c>
      <c r="M131" s="12">
        <f> J131 / VLOOKUP(B131, Province_Info!A:D, 4, FALSE)</f>
        <v>28.49045346</v>
      </c>
      <c r="N131" s="9">
        <f>F131/ VLOOKUP(B131, Province_Info!A:D, 4, FALSE)</f>
        <v>33.37879304</v>
      </c>
      <c r="O131" s="9">
        <f t="shared" si="3"/>
        <v>41912.5</v>
      </c>
      <c r="P131" s="9">
        <f t="shared" si="4"/>
        <v>41650</v>
      </c>
      <c r="Q131" s="9">
        <f t="shared" si="5"/>
        <v>34437.5</v>
      </c>
      <c r="R131" s="9">
        <f t="shared" si="6"/>
        <v>7475</v>
      </c>
    </row>
    <row r="132" ht="15.75" customHeight="1">
      <c r="A132" s="9" t="s">
        <v>40</v>
      </c>
      <c r="B132" s="9" t="s">
        <v>29</v>
      </c>
      <c r="C132" s="10">
        <f>VLOOKUP(B132, 'Province Table'!A:D, 2, FALSE) / 12 *
IF(OR(MONTH(DATEVALUE(A132))=1, MONTH(DATEVALUE(A132))=2, MONTH(DATEVALUE(A132))=12), 1.22,
 IF(OR(MONTH(DATEVALUE(A132))=5, MONTH(DATEVALUE(A132))=6, MONTH(DATEVALUE(A132))=7, MONTH(DATEVALUE(A132))=8), 0.82,
 1.02))
</f>
        <v>43775</v>
      </c>
      <c r="D132" s="11">
        <f>VLOOKUP(B132, 'Province Table'!A:D, 3, FALSE)/12 * IF(OR(MONTH(DATEVALUE(A132))=12, MONTH(DATEVALUE(A132))=1, MONTH(DATEVALUE(A132))=2), 1.2, IF(OR(MONTH(DATEVALUE(A132))=5, MONTH(DATEVALUE(A132))=6, MONTH(DATEVALUE(A132))=7, MONTH(DATEVALUE(A132))=8), 0.8, 1))
</f>
        <v>34166.66667</v>
      </c>
      <c r="E132" s="11">
        <f>VLOOKUP(B132, 'Province Table'!A:D, 4, FALSE)/12 * IF(OR(MONTH(DATEVALUE(A132))=12, MONTH(DATEVALUE(A132))=1, MONTH(DATEVALUE(A132))=2), 1.2, IF(OR(MONTH(DATEVALUE(A132))=5, MONTH(DATEVALUE(A132))=6, MONTH(DATEVALUE(A132))=7, MONTH(DATEVALUE(A132))=8), 0.8, 1))
</f>
        <v>25416.66667</v>
      </c>
      <c r="F132" s="11">
        <f t="shared" si="1"/>
        <v>103358.3333</v>
      </c>
      <c r="G132" s="12">
        <v>1.0</v>
      </c>
      <c r="H132" s="13">
        <v>1.45</v>
      </c>
      <c r="I132" s="13">
        <v>0.23</v>
      </c>
      <c r="J132" s="12">
        <f t="shared" si="2"/>
        <v>88487.5</v>
      </c>
      <c r="K132" s="9">
        <f> J132 / VLOOKUP(B132, Province_Info!A:C, 3, FALSE)</f>
        <v>0.03403365385</v>
      </c>
      <c r="L132" s="13">
        <f>F132 / VLOOKUP(B132, Province_Info!A:C, 3, FALSE)</f>
        <v>0.03975320513</v>
      </c>
      <c r="M132" s="12">
        <f> J132 / VLOOKUP(B132, Province_Info!A:D, 4, FALSE)</f>
        <v>17.41194412</v>
      </c>
      <c r="N132" s="9">
        <f>F132/ VLOOKUP(B132, Province_Info!A:D, 4, FALSE)</f>
        <v>20.33812147</v>
      </c>
      <c r="O132" s="9">
        <f t="shared" si="3"/>
        <v>44712.5</v>
      </c>
      <c r="P132" s="9">
        <f t="shared" si="4"/>
        <v>43775</v>
      </c>
      <c r="Q132" s="9">
        <f t="shared" si="5"/>
        <v>36854.16667</v>
      </c>
      <c r="R132" s="9">
        <f t="shared" si="6"/>
        <v>7858.333333</v>
      </c>
    </row>
    <row r="133" ht="15.75" customHeight="1">
      <c r="A133" s="9" t="s">
        <v>40</v>
      </c>
      <c r="B133" s="9" t="s">
        <v>30</v>
      </c>
      <c r="C133" s="10">
        <f>VLOOKUP(B133, 'Province Table'!A:D, 2, FALSE) / 12 *
IF(OR(MONTH(DATEVALUE(A133))=1, MONTH(DATEVALUE(A133))=2, MONTH(DATEVALUE(A133))=12), 1.22,
 IF(OR(MONTH(DATEVALUE(A133))=5, MONTH(DATEVALUE(A133))=6, MONTH(DATEVALUE(A133))=7, MONTH(DATEVALUE(A133))=8), 0.82,
 1.02))
</f>
        <v>42500</v>
      </c>
      <c r="D133" s="11">
        <f>VLOOKUP(B133, 'Province Table'!A:D, 3, FALSE)/12 * IF(OR(MONTH(DATEVALUE(A133))=12, MONTH(DATEVALUE(A133))=1, MONTH(DATEVALUE(A133))=2), 1.2, IF(OR(MONTH(DATEVALUE(A133))=5, MONTH(DATEVALUE(A133))=6, MONTH(DATEVALUE(A133))=7, MONTH(DATEVALUE(A133))=8), 0.8, 1))
</f>
        <v>33333.33333</v>
      </c>
      <c r="E133" s="11">
        <f>VLOOKUP(B133, 'Province Table'!A:D, 4, FALSE)/12 * IF(OR(MONTH(DATEVALUE(A133))=12, MONTH(DATEVALUE(A133))=1, MONTH(DATEVALUE(A133))=2), 1.2, IF(OR(MONTH(DATEVALUE(A133))=5, MONTH(DATEVALUE(A133))=6, MONTH(DATEVALUE(A133))=7, MONTH(DATEVALUE(A133))=8), 0.8, 1))
</f>
        <v>25000</v>
      </c>
      <c r="F133" s="11">
        <f t="shared" si="1"/>
        <v>100833.3333</v>
      </c>
      <c r="G133" s="12">
        <v>1.0</v>
      </c>
      <c r="H133" s="13">
        <v>1.45</v>
      </c>
      <c r="I133" s="13">
        <v>0.23</v>
      </c>
      <c r="J133" s="12">
        <f t="shared" si="2"/>
        <v>86416.66667</v>
      </c>
      <c r="K133" s="9">
        <f> J133 / VLOOKUP(B133, Province_Info!A:C, 3, FALSE)</f>
        <v>0.07856060606</v>
      </c>
      <c r="L133" s="13">
        <f>F133 / VLOOKUP(B133, Province_Info!A:C, 3, FALSE)</f>
        <v>0.09166666667</v>
      </c>
      <c r="M133" s="12">
        <f> J133 / VLOOKUP(B133, Province_Info!A:D, 4, FALSE)</f>
        <v>39.12026558</v>
      </c>
      <c r="N133" s="9">
        <f>F133/ VLOOKUP(B133, Province_Info!A:D, 4, FALSE)</f>
        <v>45.64659725</v>
      </c>
      <c r="O133" s="9">
        <f t="shared" si="3"/>
        <v>43916.66667</v>
      </c>
      <c r="P133" s="9">
        <f t="shared" si="4"/>
        <v>42500</v>
      </c>
      <c r="Q133" s="9">
        <f t="shared" si="5"/>
        <v>36250</v>
      </c>
      <c r="R133" s="9">
        <f t="shared" si="6"/>
        <v>7666.666667</v>
      </c>
    </row>
    <row r="134" ht="15.75" customHeight="1">
      <c r="A134" s="9" t="s">
        <v>41</v>
      </c>
      <c r="B134" s="9" t="s">
        <v>19</v>
      </c>
      <c r="C134" s="10">
        <f>VLOOKUP(B134, 'Province Table'!A:D, 2, FALSE) / 12 *
IF(OR(MONTH(DATEVALUE(A134))=1, MONTH(DATEVALUE(A134))=2, MONTH(DATEVALUE(A134))=12), 1.22,
 IF(OR(MONTH(DATEVALUE(A134))=5, MONTH(DATEVALUE(A134))=6, MONTH(DATEVALUE(A134))=7, MONTH(DATEVALUE(A134))=8), 0.82,
 1.02))
</f>
        <v>49986.145</v>
      </c>
      <c r="D134" s="11">
        <f>VLOOKUP(B134, 'Province Table'!A:D, 3, FALSE)/12 * IF(OR(MONTH(DATEVALUE(A134))=12, MONTH(DATEVALUE(A134))=1, MONTH(DATEVALUE(A134))=2), 1.2, IF(OR(MONTH(DATEVALUE(A134))=5, MONTH(DATEVALUE(A134))=6, MONTH(DATEVALUE(A134))=7, MONTH(DATEVALUE(A134))=8), 0.8, 1))
</f>
        <v>40000</v>
      </c>
      <c r="E134" s="11">
        <f>VLOOKUP(B134, 'Province Table'!A:D, 4, FALSE)/12 * IF(OR(MONTH(DATEVALUE(A134))=12, MONTH(DATEVALUE(A134))=1, MONTH(DATEVALUE(A134))=2), 1.2, IF(OR(MONTH(DATEVALUE(A134))=5, MONTH(DATEVALUE(A134))=6, MONTH(DATEVALUE(A134))=7, MONTH(DATEVALUE(A134))=8), 0.8, 1))
</f>
        <v>30000</v>
      </c>
      <c r="F134" s="11">
        <f t="shared" si="1"/>
        <v>119986.145</v>
      </c>
      <c r="G134" s="12">
        <v>1.0</v>
      </c>
      <c r="H134" s="13">
        <v>1.45</v>
      </c>
      <c r="I134" s="13">
        <v>0.23</v>
      </c>
      <c r="J134" s="12">
        <f t="shared" si="2"/>
        <v>102686.145</v>
      </c>
      <c r="K134" s="9">
        <f> J134 / VLOOKUP(B134, Province_Info!A:C, 3, FALSE)</f>
        <v>0.03540901552</v>
      </c>
      <c r="L134" s="13">
        <f>F134 / VLOOKUP(B134, Province_Info!A:C, 3, FALSE)</f>
        <v>0.04137453276</v>
      </c>
      <c r="M134" s="12">
        <f> J134 / VLOOKUP(B134, Province_Info!A:D, 4, FALSE)</f>
        <v>38.44483152</v>
      </c>
      <c r="N134" s="9">
        <f>F134/ VLOOKUP(B134, Province_Info!A:D, 4, FALSE)</f>
        <v>44.92180644</v>
      </c>
      <c r="O134" s="9">
        <f t="shared" si="3"/>
        <v>52700</v>
      </c>
      <c r="P134" s="9">
        <f t="shared" si="4"/>
        <v>49986.145</v>
      </c>
      <c r="Q134" s="9">
        <f t="shared" si="5"/>
        <v>43500</v>
      </c>
      <c r="R134" s="9">
        <f t="shared" si="6"/>
        <v>9200</v>
      </c>
    </row>
    <row r="135" ht="15.75" customHeight="1">
      <c r="A135" s="9" t="s">
        <v>41</v>
      </c>
      <c r="B135" s="9" t="s">
        <v>20</v>
      </c>
      <c r="C135" s="10">
        <f>VLOOKUP(B135, 'Province Table'!A:D, 2, FALSE) / 12 *
IF(OR(MONTH(DATEVALUE(A135))=1, MONTH(DATEVALUE(A135))=2, MONTH(DATEVALUE(A135))=12), 1.22,
 IF(OR(MONTH(DATEVALUE(A135))=5, MONTH(DATEVALUE(A135))=6, MONTH(DATEVALUE(A135))=7, MONTH(DATEVALUE(A135))=8), 0.82,
 1.02))
</f>
        <v>52866.66667</v>
      </c>
      <c r="D135" s="11">
        <f>VLOOKUP(B135, 'Province Table'!A:D, 3, FALSE)/12 * IF(OR(MONTH(DATEVALUE(A135))=12, MONTH(DATEVALUE(A135))=1, MONTH(DATEVALUE(A135))=2), 1.2, IF(OR(MONTH(DATEVALUE(A135))=5, MONTH(DATEVALUE(A135))=6, MONTH(DATEVALUE(A135))=7, MONTH(DATEVALUE(A135))=8), 0.8, 1))
</f>
        <v>42000</v>
      </c>
      <c r="E135" s="11">
        <f>VLOOKUP(B135, 'Province Table'!A:D, 4, FALSE)/12 * IF(OR(MONTH(DATEVALUE(A135))=12, MONTH(DATEVALUE(A135))=1, MONTH(DATEVALUE(A135))=2), 1.2, IF(OR(MONTH(DATEVALUE(A135))=5, MONTH(DATEVALUE(A135))=6, MONTH(DATEVALUE(A135))=7, MONTH(DATEVALUE(A135))=8), 0.8, 1))
</f>
        <v>31000</v>
      </c>
      <c r="F135" s="11">
        <f t="shared" si="1"/>
        <v>125866.6667</v>
      </c>
      <c r="G135" s="12">
        <v>1.0</v>
      </c>
      <c r="H135" s="13">
        <v>1.45</v>
      </c>
      <c r="I135" s="13">
        <v>0.23</v>
      </c>
      <c r="J135" s="12">
        <f t="shared" si="2"/>
        <v>107476.6667</v>
      </c>
      <c r="K135" s="9">
        <f> J135 / VLOOKUP(B135, Province_Info!A:C, 3, FALSE)</f>
        <v>0.02904774775</v>
      </c>
      <c r="L135" s="13">
        <f>F135 / VLOOKUP(B135, Province_Info!A:C, 3, FALSE)</f>
        <v>0.03401801802</v>
      </c>
      <c r="M135" s="12">
        <f> J135 / VLOOKUP(B135, Province_Info!A:D, 4, FALSE)</f>
        <v>31.58291703</v>
      </c>
      <c r="N135" s="9">
        <f>F135/ VLOOKUP(B135, Province_Info!A:D, 4, FALSE)</f>
        <v>36.98697228</v>
      </c>
      <c r="O135" s="9">
        <f t="shared" si="3"/>
        <v>54610</v>
      </c>
      <c r="P135" s="9">
        <f t="shared" si="4"/>
        <v>52866.66667</v>
      </c>
      <c r="Q135" s="9">
        <f t="shared" si="5"/>
        <v>44950</v>
      </c>
      <c r="R135" s="9">
        <f t="shared" si="6"/>
        <v>9660</v>
      </c>
    </row>
    <row r="136" ht="15.75" customHeight="1">
      <c r="A136" s="9" t="s">
        <v>41</v>
      </c>
      <c r="B136" s="9" t="s">
        <v>21</v>
      </c>
      <c r="C136" s="10">
        <f>VLOOKUP(B136, 'Province Table'!A:D, 2, FALSE) / 12 *
IF(OR(MONTH(DATEVALUE(A136))=1, MONTH(DATEVALUE(A136))=2, MONTH(DATEVALUE(A136))=12), 1.22,
 IF(OR(MONTH(DATEVALUE(A136))=5, MONTH(DATEVALUE(A136))=6, MONTH(DATEVALUE(A136))=7, MONTH(DATEVALUE(A136))=8), 0.82,
 1.02))
</f>
        <v>51850</v>
      </c>
      <c r="D136" s="11">
        <f>VLOOKUP(B136, 'Province Table'!A:D, 3, FALSE)/12 * IF(OR(MONTH(DATEVALUE(A136))=12, MONTH(DATEVALUE(A136))=1, MONTH(DATEVALUE(A136))=2), 1.2, IF(OR(MONTH(DATEVALUE(A136))=5, MONTH(DATEVALUE(A136))=6, MONTH(DATEVALUE(A136))=7, MONTH(DATEVALUE(A136))=8), 0.8, 1))
</f>
        <v>41000</v>
      </c>
      <c r="E136" s="11">
        <f>VLOOKUP(B136, 'Province Table'!A:D, 4, FALSE)/12 * IF(OR(MONTH(DATEVALUE(A136))=12, MONTH(DATEVALUE(A136))=1, MONTH(DATEVALUE(A136))=2), 1.2, IF(OR(MONTH(DATEVALUE(A136))=5, MONTH(DATEVALUE(A136))=6, MONTH(DATEVALUE(A136))=7, MONTH(DATEVALUE(A136))=8), 0.8, 1))
</f>
        <v>30500</v>
      </c>
      <c r="F136" s="11">
        <f t="shared" si="1"/>
        <v>123350</v>
      </c>
      <c r="G136" s="12">
        <v>1.0</v>
      </c>
      <c r="H136" s="13">
        <v>1.45</v>
      </c>
      <c r="I136" s="13">
        <v>0.23</v>
      </c>
      <c r="J136" s="12">
        <f t="shared" si="2"/>
        <v>105505</v>
      </c>
      <c r="K136" s="9">
        <f> J136 / VLOOKUP(B136, Province_Info!A:C, 3, FALSE)</f>
        <v>0.08115769231</v>
      </c>
      <c r="L136" s="13">
        <f>F136 / VLOOKUP(B136, Province_Info!A:C, 3, FALSE)</f>
        <v>0.09488461538</v>
      </c>
      <c r="M136" s="12">
        <f> J136 / VLOOKUP(B136, Province_Info!A:D, 4, FALSE)</f>
        <v>72.81228433</v>
      </c>
      <c r="N136" s="9">
        <f>F136/ VLOOKUP(B136, Province_Info!A:D, 4, FALSE)</f>
        <v>85.12767426</v>
      </c>
      <c r="O136" s="9">
        <f t="shared" si="3"/>
        <v>53655</v>
      </c>
      <c r="P136" s="9">
        <f t="shared" si="4"/>
        <v>51850</v>
      </c>
      <c r="Q136" s="9">
        <f t="shared" si="5"/>
        <v>44225</v>
      </c>
      <c r="R136" s="9">
        <f t="shared" si="6"/>
        <v>9430</v>
      </c>
    </row>
    <row r="137" ht="15.75" customHeight="1">
      <c r="A137" s="9" t="s">
        <v>41</v>
      </c>
      <c r="B137" s="9" t="s">
        <v>22</v>
      </c>
      <c r="C137" s="10">
        <f>VLOOKUP(B137, 'Province Table'!A:D, 2, FALSE) / 12 *
IF(OR(MONTH(DATEVALUE(A137))=1, MONTH(DATEVALUE(A137))=2, MONTH(DATEVALUE(A137))=12), 1.22,
 IF(OR(MONTH(DATEVALUE(A137))=5, MONTH(DATEVALUE(A137))=6, MONTH(DATEVALUE(A137))=7, MONTH(DATEVALUE(A137))=8), 0.82,
 1.02))
</f>
        <v>50325</v>
      </c>
      <c r="D137" s="11">
        <f>VLOOKUP(B137, 'Province Table'!A:D, 3, FALSE)/12 * IF(OR(MONTH(DATEVALUE(A137))=12, MONTH(DATEVALUE(A137))=1, MONTH(DATEVALUE(A137))=2), 1.2, IF(OR(MONTH(DATEVALUE(A137))=5, MONTH(DATEVALUE(A137))=6, MONTH(DATEVALUE(A137))=7, MONTH(DATEVALUE(A137))=8), 0.8, 1))
</f>
        <v>39500</v>
      </c>
      <c r="E137" s="11">
        <f>VLOOKUP(B137, 'Province Table'!A:D, 4, FALSE)/12 * IF(OR(MONTH(DATEVALUE(A137))=12, MONTH(DATEVALUE(A137))=1, MONTH(DATEVALUE(A137))=2), 1.2, IF(OR(MONTH(DATEVALUE(A137))=5, MONTH(DATEVALUE(A137))=6, MONTH(DATEVALUE(A137))=7, MONTH(DATEVALUE(A137))=8), 0.8, 1))
</f>
        <v>29500</v>
      </c>
      <c r="F137" s="11">
        <f t="shared" si="1"/>
        <v>119325</v>
      </c>
      <c r="G137" s="12">
        <v>1.0</v>
      </c>
      <c r="H137" s="13">
        <v>1.45</v>
      </c>
      <c r="I137" s="13">
        <v>0.23</v>
      </c>
      <c r="J137" s="12">
        <f t="shared" si="2"/>
        <v>102185</v>
      </c>
      <c r="K137" s="9">
        <f> J137 / VLOOKUP(B137, Province_Info!A:C, 3, FALSE)</f>
        <v>0.1703083333</v>
      </c>
      <c r="L137" s="13">
        <f>F137 / VLOOKUP(B137, Province_Info!A:C, 3, FALSE)</f>
        <v>0.198875</v>
      </c>
      <c r="M137" s="12">
        <f> J137 / VLOOKUP(B137, Province_Info!A:D, 4, FALSE)</f>
        <v>34.52195946</v>
      </c>
      <c r="N137" s="9">
        <f>F137/ VLOOKUP(B137, Province_Info!A:D, 4, FALSE)</f>
        <v>40.3125</v>
      </c>
      <c r="O137" s="9">
        <f t="shared" si="3"/>
        <v>51860</v>
      </c>
      <c r="P137" s="9">
        <f t="shared" si="4"/>
        <v>50325</v>
      </c>
      <c r="Q137" s="9">
        <f t="shared" si="5"/>
        <v>42775</v>
      </c>
      <c r="R137" s="9">
        <f t="shared" si="6"/>
        <v>9085</v>
      </c>
    </row>
    <row r="138" ht="15.75" customHeight="1">
      <c r="A138" s="9" t="s">
        <v>41</v>
      </c>
      <c r="B138" s="9" t="s">
        <v>23</v>
      </c>
      <c r="C138" s="10">
        <f>VLOOKUP(B138, 'Province Table'!A:D, 2, FALSE) / 12 *
IF(OR(MONTH(DATEVALUE(A138))=1, MONTH(DATEVALUE(A138))=2, MONTH(DATEVALUE(A138))=12), 1.22,
 IF(OR(MONTH(DATEVALUE(A138))=5, MONTH(DATEVALUE(A138))=6, MONTH(DATEVALUE(A138))=7, MONTH(DATEVALUE(A138))=8), 0.82,
 1.02))
</f>
        <v>51850</v>
      </c>
      <c r="D138" s="11">
        <f>VLOOKUP(B138, 'Province Table'!A:D, 3, FALSE)/12 * IF(OR(MONTH(DATEVALUE(A138))=12, MONTH(DATEVALUE(A138))=1, MONTH(DATEVALUE(A138))=2), 1.2, IF(OR(MONTH(DATEVALUE(A138))=5, MONTH(DATEVALUE(A138))=6, MONTH(DATEVALUE(A138))=7, MONTH(DATEVALUE(A138))=8), 0.8, 1))
</f>
        <v>40500</v>
      </c>
      <c r="E138" s="11">
        <f>VLOOKUP(B138, 'Province Table'!A:D, 4, FALSE)/12 * IF(OR(MONTH(DATEVALUE(A138))=12, MONTH(DATEVALUE(A138))=1, MONTH(DATEVALUE(A138))=2), 1.2, IF(OR(MONTH(DATEVALUE(A138))=5, MONTH(DATEVALUE(A138))=6, MONTH(DATEVALUE(A138))=7, MONTH(DATEVALUE(A138))=8), 0.8, 1))
</f>
        <v>30000</v>
      </c>
      <c r="F138" s="11">
        <f t="shared" si="1"/>
        <v>122350</v>
      </c>
      <c r="G138" s="12">
        <v>1.0</v>
      </c>
      <c r="H138" s="13">
        <v>1.45</v>
      </c>
      <c r="I138" s="13">
        <v>0.23</v>
      </c>
      <c r="J138" s="12">
        <f t="shared" si="2"/>
        <v>104665</v>
      </c>
      <c r="K138" s="9">
        <f> J138 / VLOOKUP(B138, Province_Info!A:C, 3, FALSE)</f>
        <v>0.1744416667</v>
      </c>
      <c r="L138" s="13">
        <f>F138 / VLOOKUP(B138, Province_Info!A:C, 3, FALSE)</f>
        <v>0.2039166667</v>
      </c>
      <c r="M138" s="12">
        <f> J138 / VLOOKUP(B138, Province_Info!A:D, 4, FALSE)</f>
        <v>31.25261272</v>
      </c>
      <c r="N138" s="9">
        <f>F138/ VLOOKUP(B138, Province_Info!A:D, 4, FALSE)</f>
        <v>36.53329352</v>
      </c>
      <c r="O138" s="9">
        <f t="shared" si="3"/>
        <v>52815</v>
      </c>
      <c r="P138" s="9">
        <f t="shared" si="4"/>
        <v>51850</v>
      </c>
      <c r="Q138" s="9">
        <f t="shared" si="5"/>
        <v>43500</v>
      </c>
      <c r="R138" s="9">
        <f t="shared" si="6"/>
        <v>9315</v>
      </c>
    </row>
    <row r="139" ht="15.75" customHeight="1">
      <c r="A139" s="9" t="s">
        <v>41</v>
      </c>
      <c r="B139" s="9" t="s">
        <v>24</v>
      </c>
      <c r="C139" s="10">
        <f>VLOOKUP(B139, 'Province Table'!A:D, 2, FALSE) / 12 *
IF(OR(MONTH(DATEVALUE(A139))=1, MONTH(DATEVALUE(A139))=2, MONTH(DATEVALUE(A139))=12), 1.22,
 IF(OR(MONTH(DATEVALUE(A139))=5, MONTH(DATEVALUE(A139))=6, MONTH(DATEVALUE(A139))=7, MONTH(DATEVALUE(A139))=8), 0.82,
 1.02))
</f>
        <v>51341.66667</v>
      </c>
      <c r="D139" s="11">
        <f>VLOOKUP(B139, 'Province Table'!A:D, 3, FALSE)/12 * IF(OR(MONTH(DATEVALUE(A139))=12, MONTH(DATEVALUE(A139))=1, MONTH(DATEVALUE(A139))=2), 1.2, IF(OR(MONTH(DATEVALUE(A139))=5, MONTH(DATEVALUE(A139))=6, MONTH(DATEVALUE(A139))=7, MONTH(DATEVALUE(A139))=8), 0.8, 1))
</f>
        <v>40000</v>
      </c>
      <c r="E139" s="11">
        <f>VLOOKUP(B139, 'Province Table'!A:D, 4, FALSE)/12 * IF(OR(MONTH(DATEVALUE(A139))=12, MONTH(DATEVALUE(A139))=1, MONTH(DATEVALUE(A139))=2), 1.2, IF(OR(MONTH(DATEVALUE(A139))=5, MONTH(DATEVALUE(A139))=6, MONTH(DATEVALUE(A139))=7, MONTH(DATEVALUE(A139))=8), 0.8, 1))
</f>
        <v>29500</v>
      </c>
      <c r="F139" s="11">
        <f t="shared" si="1"/>
        <v>120841.6667</v>
      </c>
      <c r="G139" s="12">
        <v>1.0</v>
      </c>
      <c r="H139" s="13">
        <v>1.45</v>
      </c>
      <c r="I139" s="13">
        <v>0.23</v>
      </c>
      <c r="J139" s="12">
        <f t="shared" si="2"/>
        <v>103316.6667</v>
      </c>
      <c r="K139" s="9">
        <f> J139 / VLOOKUP(B139, Province_Info!A:C, 3, FALSE)</f>
        <v>0.2066333333</v>
      </c>
      <c r="L139" s="13">
        <f>F139 / VLOOKUP(B139, Province_Info!A:C, 3, FALSE)</f>
        <v>0.2416833333</v>
      </c>
      <c r="M139" s="12">
        <f> J139 / VLOOKUP(B139, Province_Info!A:D, 4, FALSE)</f>
        <v>38.55099502</v>
      </c>
      <c r="N139" s="9">
        <f>F139/ VLOOKUP(B139, Province_Info!A:D, 4, FALSE)</f>
        <v>45.09017413</v>
      </c>
      <c r="O139" s="9">
        <f t="shared" si="3"/>
        <v>51975</v>
      </c>
      <c r="P139" s="9">
        <f t="shared" si="4"/>
        <v>51341.66667</v>
      </c>
      <c r="Q139" s="9">
        <f t="shared" si="5"/>
        <v>42775</v>
      </c>
      <c r="R139" s="9">
        <f t="shared" si="6"/>
        <v>9200</v>
      </c>
    </row>
    <row r="140" ht="15.75" customHeight="1">
      <c r="A140" s="9" t="s">
        <v>41</v>
      </c>
      <c r="B140" s="9" t="s">
        <v>25</v>
      </c>
      <c r="C140" s="10">
        <f>VLOOKUP(B140, 'Province Table'!A:D, 2, FALSE) / 12 *
IF(OR(MONTH(DATEVALUE(A140))=1, MONTH(DATEVALUE(A140))=2, MONTH(DATEVALUE(A140))=12), 1.22,
 IF(OR(MONTH(DATEVALUE(A140))=5, MONTH(DATEVALUE(A140))=6, MONTH(DATEVALUE(A140))=7, MONTH(DATEVALUE(A140))=8), 0.82,
 1.02))
</f>
        <v>50325</v>
      </c>
      <c r="D140" s="11">
        <f>VLOOKUP(B140, 'Province Table'!A:D, 3, FALSE)/12 * IF(OR(MONTH(DATEVALUE(A140))=12, MONTH(DATEVALUE(A140))=1, MONTH(DATEVALUE(A140))=2), 1.2, IF(OR(MONTH(DATEVALUE(A140))=5, MONTH(DATEVALUE(A140))=6, MONTH(DATEVALUE(A140))=7, MONTH(DATEVALUE(A140))=8), 0.8, 1))
</f>
        <v>39500</v>
      </c>
      <c r="E140" s="11">
        <f>VLOOKUP(B140, 'Province Table'!A:D, 4, FALSE)/12 * IF(OR(MONTH(DATEVALUE(A140))=12, MONTH(DATEVALUE(A140))=1, MONTH(DATEVALUE(A140))=2), 1.2, IF(OR(MONTH(DATEVALUE(A140))=5, MONTH(DATEVALUE(A140))=6, MONTH(DATEVALUE(A140))=7, MONTH(DATEVALUE(A140))=8), 0.8, 1))
</f>
        <v>29000</v>
      </c>
      <c r="F140" s="11">
        <f t="shared" si="1"/>
        <v>118825</v>
      </c>
      <c r="G140" s="12">
        <v>1.0</v>
      </c>
      <c r="H140" s="13">
        <v>1.45</v>
      </c>
      <c r="I140" s="13">
        <v>0.23</v>
      </c>
      <c r="J140" s="12">
        <f t="shared" si="2"/>
        <v>101460</v>
      </c>
      <c r="K140" s="9">
        <f> J140 / VLOOKUP(B140, Province_Info!A:C, 3, FALSE)</f>
        <v>0.25365</v>
      </c>
      <c r="L140" s="13">
        <f>F140 / VLOOKUP(B140, Province_Info!A:C, 3, FALSE)</f>
        <v>0.2970625</v>
      </c>
      <c r="M140" s="12">
        <f> J140 / VLOOKUP(B140, Province_Info!A:D, 4, FALSE)</f>
        <v>42.06467662</v>
      </c>
      <c r="N140" s="9">
        <f>F140/ VLOOKUP(B140, Province_Info!A:D, 4, FALSE)</f>
        <v>49.26409619</v>
      </c>
      <c r="O140" s="9">
        <f t="shared" si="3"/>
        <v>51135</v>
      </c>
      <c r="P140" s="9">
        <f t="shared" si="4"/>
        <v>50325</v>
      </c>
      <c r="Q140" s="9">
        <f t="shared" si="5"/>
        <v>42050</v>
      </c>
      <c r="R140" s="9">
        <f t="shared" si="6"/>
        <v>9085</v>
      </c>
    </row>
    <row r="141" ht="15.75" customHeight="1">
      <c r="A141" s="9" t="s">
        <v>41</v>
      </c>
      <c r="B141" s="9" t="s">
        <v>26</v>
      </c>
      <c r="C141" s="10">
        <f>VLOOKUP(B141, 'Province Table'!A:D, 2, FALSE) / 12 *
IF(OR(MONTH(DATEVALUE(A141))=1, MONTH(DATEVALUE(A141))=2, MONTH(DATEVALUE(A141))=12), 1.22,
 IF(OR(MONTH(DATEVALUE(A141))=5, MONTH(DATEVALUE(A141))=6, MONTH(DATEVALUE(A141))=7, MONTH(DATEVALUE(A141))=8), 0.82,
 1.02))
</f>
        <v>52866.66667</v>
      </c>
      <c r="D141" s="11">
        <f>VLOOKUP(B141, 'Province Table'!A:D, 3, FALSE)/12 * IF(OR(MONTH(DATEVALUE(A141))=12, MONTH(DATEVALUE(A141))=1, MONTH(DATEVALUE(A141))=2), 1.2, IF(OR(MONTH(DATEVALUE(A141))=5, MONTH(DATEVALUE(A141))=6, MONTH(DATEVALUE(A141))=7, MONTH(DATEVALUE(A141))=8), 0.8, 1))
</f>
        <v>41500</v>
      </c>
      <c r="E141" s="11">
        <f>VLOOKUP(B141, 'Province Table'!A:D, 4, FALSE)/12 * IF(OR(MONTH(DATEVALUE(A141))=12, MONTH(DATEVALUE(A141))=1, MONTH(DATEVALUE(A141))=2), 1.2, IF(OR(MONTH(DATEVALUE(A141))=5, MONTH(DATEVALUE(A141))=6, MONTH(DATEVALUE(A141))=7, MONTH(DATEVALUE(A141))=8), 0.8, 1))
</f>
        <v>31000</v>
      </c>
      <c r="F141" s="11">
        <f t="shared" si="1"/>
        <v>125366.6667</v>
      </c>
      <c r="G141" s="12">
        <v>1.0</v>
      </c>
      <c r="H141" s="13">
        <v>1.45</v>
      </c>
      <c r="I141" s="13">
        <v>0.23</v>
      </c>
      <c r="J141" s="12">
        <f t="shared" si="2"/>
        <v>107361.6667</v>
      </c>
      <c r="K141" s="9">
        <f> J141 / VLOOKUP(B141, Province_Info!A:C, 3, FALSE)</f>
        <v>0.09760151515</v>
      </c>
      <c r="L141" s="13">
        <f>F141 / VLOOKUP(B141, Province_Info!A:C, 3, FALSE)</f>
        <v>0.113969697</v>
      </c>
      <c r="M141" s="12">
        <f> J141 / VLOOKUP(B141, Province_Info!A:D, 4, FALSE)</f>
        <v>32.26011619</v>
      </c>
      <c r="N141" s="9">
        <f>F141/ VLOOKUP(B141, Province_Info!A:D, 4, FALSE)</f>
        <v>37.67027244</v>
      </c>
      <c r="O141" s="9">
        <f t="shared" si="3"/>
        <v>54495</v>
      </c>
      <c r="P141" s="9">
        <f t="shared" si="4"/>
        <v>52866.66667</v>
      </c>
      <c r="Q141" s="9">
        <f t="shared" si="5"/>
        <v>44950</v>
      </c>
      <c r="R141" s="9">
        <f t="shared" si="6"/>
        <v>9545</v>
      </c>
    </row>
    <row r="142" ht="15.75" customHeight="1">
      <c r="A142" s="9" t="s">
        <v>41</v>
      </c>
      <c r="B142" s="9" t="s">
        <v>27</v>
      </c>
      <c r="C142" s="10">
        <f>VLOOKUP(B142, 'Province Table'!A:D, 2, FALSE) / 12 *
IF(OR(MONTH(DATEVALUE(A142))=1, MONTH(DATEVALUE(A142))=2, MONTH(DATEVALUE(A142))=12), 1.22,
 IF(OR(MONTH(DATEVALUE(A142))=5, MONTH(DATEVALUE(A142))=6, MONTH(DATEVALUE(A142))=7, MONTH(DATEVALUE(A142))=8), 0.82,
 1.02))
</f>
        <v>51341.66667</v>
      </c>
      <c r="D142" s="11">
        <f>VLOOKUP(B142, 'Province Table'!A:D, 3, FALSE)/12 * IF(OR(MONTH(DATEVALUE(A142))=12, MONTH(DATEVALUE(A142))=1, MONTH(DATEVALUE(A142))=2), 1.2, IF(OR(MONTH(DATEVALUE(A142))=5, MONTH(DATEVALUE(A142))=6, MONTH(DATEVALUE(A142))=7, MONTH(DATEVALUE(A142))=8), 0.8, 1))
</f>
        <v>40000</v>
      </c>
      <c r="E142" s="11">
        <f>VLOOKUP(B142, 'Province Table'!A:D, 4, FALSE)/12 * IF(OR(MONTH(DATEVALUE(A142))=12, MONTH(DATEVALUE(A142))=1, MONTH(DATEVALUE(A142))=2), 1.2, IF(OR(MONTH(DATEVALUE(A142))=5, MONTH(DATEVALUE(A142))=6, MONTH(DATEVALUE(A142))=7, MONTH(DATEVALUE(A142))=8), 0.8, 1))
</f>
        <v>30000</v>
      </c>
      <c r="F142" s="11">
        <f t="shared" si="1"/>
        <v>121341.6667</v>
      </c>
      <c r="G142" s="12">
        <v>1.0</v>
      </c>
      <c r="H142" s="13">
        <v>1.45</v>
      </c>
      <c r="I142" s="13">
        <v>0.23</v>
      </c>
      <c r="J142" s="12">
        <f t="shared" si="2"/>
        <v>104041.6667</v>
      </c>
      <c r="K142" s="9">
        <f> J142 / VLOOKUP(B142, Province_Info!A:C, 3, FALSE)</f>
        <v>0.05202083333</v>
      </c>
      <c r="L142" s="13">
        <f>F142 / VLOOKUP(B142, Province_Info!A:C, 3, FALSE)</f>
        <v>0.06067083333</v>
      </c>
      <c r="M142" s="12">
        <f> J142 / VLOOKUP(B142, Province_Info!A:D, 4, FALSE)</f>
        <v>20.25339044</v>
      </c>
      <c r="N142" s="9">
        <f>F142/ VLOOKUP(B142, Province_Info!A:D, 4, FALSE)</f>
        <v>23.62111479</v>
      </c>
      <c r="O142" s="9">
        <f t="shared" si="3"/>
        <v>52700</v>
      </c>
      <c r="P142" s="9">
        <f t="shared" si="4"/>
        <v>51341.66667</v>
      </c>
      <c r="Q142" s="9">
        <f t="shared" si="5"/>
        <v>43500</v>
      </c>
      <c r="R142" s="9">
        <f t="shared" si="6"/>
        <v>9200</v>
      </c>
    </row>
    <row r="143" ht="15.75" customHeight="1">
      <c r="A143" s="9" t="s">
        <v>41</v>
      </c>
      <c r="B143" s="9" t="s">
        <v>28</v>
      </c>
      <c r="C143" s="10">
        <f>VLOOKUP(B143, 'Province Table'!A:D, 2, FALSE) / 12 *
IF(OR(MONTH(DATEVALUE(A143))=1, MONTH(DATEVALUE(A143))=2, MONTH(DATEVALUE(A143))=12), 1.22,
 IF(OR(MONTH(DATEVALUE(A143))=5, MONTH(DATEVALUE(A143))=6, MONTH(DATEVALUE(A143))=7, MONTH(DATEVALUE(A143))=8), 0.82,
 1.02))
</f>
        <v>49816.66667</v>
      </c>
      <c r="D143" s="11">
        <f>VLOOKUP(B143, 'Province Table'!A:D, 3, FALSE)/12 * IF(OR(MONTH(DATEVALUE(A143))=12, MONTH(DATEVALUE(A143))=1, MONTH(DATEVALUE(A143))=2), 1.2, IF(OR(MONTH(DATEVALUE(A143))=5, MONTH(DATEVALUE(A143))=6, MONTH(DATEVALUE(A143))=7, MONTH(DATEVALUE(A143))=8), 0.8, 1))
</f>
        <v>39000</v>
      </c>
      <c r="E143" s="11">
        <f>VLOOKUP(B143, 'Province Table'!A:D, 4, FALSE)/12 * IF(OR(MONTH(DATEVALUE(A143))=12, MONTH(DATEVALUE(A143))=1, MONTH(DATEVALUE(A143))=2), 1.2, IF(OR(MONTH(DATEVALUE(A143))=5, MONTH(DATEVALUE(A143))=6, MONTH(DATEVALUE(A143))=7, MONTH(DATEVALUE(A143))=8), 0.8, 1))
</f>
        <v>28500</v>
      </c>
      <c r="F143" s="11">
        <f t="shared" si="1"/>
        <v>117316.6667</v>
      </c>
      <c r="G143" s="12">
        <v>1.0</v>
      </c>
      <c r="H143" s="13">
        <v>1.45</v>
      </c>
      <c r="I143" s="13">
        <v>0.23</v>
      </c>
      <c r="J143" s="12">
        <f t="shared" si="2"/>
        <v>100111.6667</v>
      </c>
      <c r="K143" s="9">
        <f> J143 / VLOOKUP(B143, Province_Info!A:C, 3, FALSE)</f>
        <v>0.2502791667</v>
      </c>
      <c r="L143" s="13">
        <f>F143 / VLOOKUP(B143, Province_Info!A:C, 3, FALSE)</f>
        <v>0.2932916667</v>
      </c>
      <c r="M143" s="12">
        <f> J143 / VLOOKUP(B143, Province_Info!A:D, 4, FALSE)</f>
        <v>34.13285601</v>
      </c>
      <c r="N143" s="9">
        <f>F143/ VLOOKUP(B143, Province_Info!A:D, 4, FALSE)</f>
        <v>39.99886351</v>
      </c>
      <c r="O143" s="9">
        <f t="shared" si="3"/>
        <v>50295</v>
      </c>
      <c r="P143" s="9">
        <f t="shared" si="4"/>
        <v>49816.66667</v>
      </c>
      <c r="Q143" s="9">
        <f t="shared" si="5"/>
        <v>41325</v>
      </c>
      <c r="R143" s="9">
        <f t="shared" si="6"/>
        <v>8970</v>
      </c>
    </row>
    <row r="144" ht="15.75" customHeight="1">
      <c r="A144" s="9" t="s">
        <v>41</v>
      </c>
      <c r="B144" s="9" t="s">
        <v>29</v>
      </c>
      <c r="C144" s="10">
        <f>VLOOKUP(B144, 'Province Table'!A:D, 2, FALSE) / 12 *
IF(OR(MONTH(DATEVALUE(A144))=1, MONTH(DATEVALUE(A144))=2, MONTH(DATEVALUE(A144))=12), 1.22,
 IF(OR(MONTH(DATEVALUE(A144))=5, MONTH(DATEVALUE(A144))=6, MONTH(DATEVALUE(A144))=7, MONTH(DATEVALUE(A144))=8), 0.82,
 1.02))
</f>
        <v>52358.33333</v>
      </c>
      <c r="D144" s="11">
        <f>VLOOKUP(B144, 'Province Table'!A:D, 3, FALSE)/12 * IF(OR(MONTH(DATEVALUE(A144))=12, MONTH(DATEVALUE(A144))=1, MONTH(DATEVALUE(A144))=2), 1.2, IF(OR(MONTH(DATEVALUE(A144))=5, MONTH(DATEVALUE(A144))=6, MONTH(DATEVALUE(A144))=7, MONTH(DATEVALUE(A144))=8), 0.8, 1))
</f>
        <v>41000</v>
      </c>
      <c r="E144" s="11">
        <f>VLOOKUP(B144, 'Province Table'!A:D, 4, FALSE)/12 * IF(OR(MONTH(DATEVALUE(A144))=12, MONTH(DATEVALUE(A144))=1, MONTH(DATEVALUE(A144))=2), 1.2, IF(OR(MONTH(DATEVALUE(A144))=5, MONTH(DATEVALUE(A144))=6, MONTH(DATEVALUE(A144))=7, MONTH(DATEVALUE(A144))=8), 0.8, 1))
</f>
        <v>30500</v>
      </c>
      <c r="F144" s="11">
        <f t="shared" si="1"/>
        <v>123858.3333</v>
      </c>
      <c r="G144" s="12">
        <v>1.0</v>
      </c>
      <c r="H144" s="13">
        <v>1.45</v>
      </c>
      <c r="I144" s="13">
        <v>0.23</v>
      </c>
      <c r="J144" s="12">
        <f t="shared" si="2"/>
        <v>106013.3333</v>
      </c>
      <c r="K144" s="9">
        <f> J144 / VLOOKUP(B144, Province_Info!A:C, 3, FALSE)</f>
        <v>0.04077435897</v>
      </c>
      <c r="L144" s="13">
        <f>F144 / VLOOKUP(B144, Province_Info!A:C, 3, FALSE)</f>
        <v>0.04763782051</v>
      </c>
      <c r="M144" s="12">
        <f> J144 / VLOOKUP(B144, Province_Info!A:D, 4, FALSE)</f>
        <v>20.86055359</v>
      </c>
      <c r="N144" s="9">
        <f>F144/ VLOOKUP(B144, Province_Info!A:D, 4, FALSE)</f>
        <v>24.37196642</v>
      </c>
      <c r="O144" s="9">
        <f t="shared" si="3"/>
        <v>53655</v>
      </c>
      <c r="P144" s="9">
        <f t="shared" si="4"/>
        <v>52358.33333</v>
      </c>
      <c r="Q144" s="9">
        <f t="shared" si="5"/>
        <v>44225</v>
      </c>
      <c r="R144" s="9">
        <f t="shared" si="6"/>
        <v>9430</v>
      </c>
    </row>
    <row r="145" ht="15.75" customHeight="1">
      <c r="A145" s="9" t="s">
        <v>41</v>
      </c>
      <c r="B145" s="9" t="s">
        <v>30</v>
      </c>
      <c r="C145" s="10">
        <f>VLOOKUP(B145, 'Province Table'!A:D, 2, FALSE) / 12 *
IF(OR(MONTH(DATEVALUE(A145))=1, MONTH(DATEVALUE(A145))=2, MONTH(DATEVALUE(A145))=12), 1.22,
 IF(OR(MONTH(DATEVALUE(A145))=5, MONTH(DATEVALUE(A145))=6, MONTH(DATEVALUE(A145))=7, MONTH(DATEVALUE(A145))=8), 0.82,
 1.02))
</f>
        <v>50833.33333</v>
      </c>
      <c r="D145" s="11">
        <f>VLOOKUP(B145, 'Province Table'!A:D, 3, FALSE)/12 * IF(OR(MONTH(DATEVALUE(A145))=12, MONTH(DATEVALUE(A145))=1, MONTH(DATEVALUE(A145))=2), 1.2, IF(OR(MONTH(DATEVALUE(A145))=5, MONTH(DATEVALUE(A145))=6, MONTH(DATEVALUE(A145))=7, MONTH(DATEVALUE(A145))=8), 0.8, 1))
</f>
        <v>40000</v>
      </c>
      <c r="E145" s="11">
        <f>VLOOKUP(B145, 'Province Table'!A:D, 4, FALSE)/12 * IF(OR(MONTH(DATEVALUE(A145))=12, MONTH(DATEVALUE(A145))=1, MONTH(DATEVALUE(A145))=2), 1.2, IF(OR(MONTH(DATEVALUE(A145))=5, MONTH(DATEVALUE(A145))=6, MONTH(DATEVALUE(A145))=7, MONTH(DATEVALUE(A145))=8), 0.8, 1))
</f>
        <v>30000</v>
      </c>
      <c r="F145" s="11">
        <f t="shared" si="1"/>
        <v>120833.3333</v>
      </c>
      <c r="G145" s="12">
        <v>1.0</v>
      </c>
      <c r="H145" s="13">
        <v>1.45</v>
      </c>
      <c r="I145" s="13">
        <v>0.23</v>
      </c>
      <c r="J145" s="12">
        <f t="shared" si="2"/>
        <v>103533.3333</v>
      </c>
      <c r="K145" s="9">
        <f> J145 / VLOOKUP(B145, Province_Info!A:C, 3, FALSE)</f>
        <v>0.09412121212</v>
      </c>
      <c r="L145" s="13">
        <f>F145 / VLOOKUP(B145, Province_Info!A:C, 3, FALSE)</f>
        <v>0.1098484848</v>
      </c>
      <c r="M145" s="12">
        <f> J145 / VLOOKUP(B145, Province_Info!A:D, 4, FALSE)</f>
        <v>46.86886978</v>
      </c>
      <c r="N145" s="9">
        <f>F145/ VLOOKUP(B145, Province_Info!A:D, 4, FALSE)</f>
        <v>54.70046778</v>
      </c>
      <c r="O145" s="9">
        <f t="shared" si="3"/>
        <v>52700</v>
      </c>
      <c r="P145" s="9">
        <f t="shared" si="4"/>
        <v>50833.33333</v>
      </c>
      <c r="Q145" s="9">
        <f t="shared" si="5"/>
        <v>43500</v>
      </c>
      <c r="R145" s="9">
        <f t="shared" si="6"/>
        <v>9200</v>
      </c>
    </row>
    <row r="146" ht="15.75" customHeight="1">
      <c r="C146" s="10"/>
      <c r="D146" s="11"/>
      <c r="E146" s="11"/>
      <c r="F146" s="11">
        <f>SUM(F2:F145)</f>
        <v>14371272.56</v>
      </c>
      <c r="G146" s="16"/>
      <c r="J146" s="16"/>
      <c r="M146" s="16"/>
      <c r="S146" s="13"/>
    </row>
    <row r="147" ht="15.75" customHeight="1">
      <c r="E147" s="11"/>
      <c r="F147" s="13"/>
      <c r="G147" s="16"/>
      <c r="J147" s="16"/>
      <c r="M147" s="16"/>
    </row>
    <row r="148" ht="15.75" customHeight="1">
      <c r="C148" s="13"/>
      <c r="E148" s="11"/>
      <c r="G148" s="16"/>
      <c r="J148" s="16"/>
      <c r="M148" s="16"/>
    </row>
    <row r="149" ht="15.75" customHeight="1">
      <c r="G149" s="16"/>
      <c r="J149" s="16"/>
      <c r="M149" s="16"/>
    </row>
    <row r="150" ht="15.75" customHeight="1">
      <c r="C150" s="11"/>
      <c r="D150" s="11"/>
      <c r="E150" s="11"/>
      <c r="G150" s="16"/>
      <c r="J150" s="16"/>
      <c r="M150" s="16"/>
    </row>
    <row r="151" ht="15.75" customHeight="1">
      <c r="C151" s="11"/>
      <c r="D151" s="11"/>
      <c r="E151" s="11"/>
      <c r="G151" s="16"/>
      <c r="J151" s="16"/>
      <c r="M151" s="16"/>
    </row>
    <row r="152" ht="15.75" customHeight="1">
      <c r="C152" s="11"/>
      <c r="D152" s="11"/>
      <c r="E152" s="11"/>
      <c r="G152" s="16"/>
      <c r="J152" s="16"/>
      <c r="M152" s="16"/>
    </row>
    <row r="153" ht="15.75" customHeight="1">
      <c r="C153" s="11"/>
      <c r="D153" s="11"/>
      <c r="E153" s="11"/>
      <c r="G153" s="16"/>
      <c r="J153" s="16"/>
      <c r="M153" s="16"/>
    </row>
    <row r="154" ht="15.75" customHeight="1">
      <c r="C154" s="11"/>
      <c r="D154" s="11"/>
      <c r="E154" s="11"/>
      <c r="G154" s="16"/>
      <c r="J154" s="16"/>
      <c r="M154" s="16"/>
    </row>
    <row r="155" ht="15.75" customHeight="1">
      <c r="C155" s="11"/>
      <c r="D155" s="11"/>
      <c r="E155" s="11"/>
      <c r="G155" s="16"/>
      <c r="J155" s="16"/>
      <c r="M155" s="16"/>
    </row>
    <row r="156" ht="15.75" customHeight="1">
      <c r="C156" s="11"/>
      <c r="D156" s="11"/>
      <c r="E156" s="11"/>
      <c r="G156" s="16"/>
      <c r="J156" s="16"/>
      <c r="M156" s="16"/>
    </row>
    <row r="157" ht="15.75" customHeight="1">
      <c r="C157" s="11"/>
      <c r="D157" s="11"/>
      <c r="E157" s="11"/>
      <c r="G157" s="16"/>
      <c r="J157" s="16"/>
      <c r="M157" s="16"/>
    </row>
    <row r="158" ht="15.75" customHeight="1">
      <c r="C158" s="11"/>
      <c r="D158" s="11"/>
      <c r="E158" s="11"/>
      <c r="G158" s="16"/>
      <c r="J158" s="16"/>
      <c r="M158" s="16"/>
    </row>
    <row r="159" ht="15.75" customHeight="1">
      <c r="C159" s="11"/>
      <c r="D159" s="11"/>
      <c r="E159" s="11"/>
      <c r="G159" s="16"/>
      <c r="J159" s="16"/>
      <c r="M159" s="16"/>
    </row>
    <row r="160" ht="15.75" customHeight="1">
      <c r="C160" s="11"/>
      <c r="D160" s="11"/>
      <c r="E160" s="11"/>
      <c r="G160" s="16"/>
      <c r="J160" s="16"/>
      <c r="M160" s="16"/>
    </row>
    <row r="161" ht="15.75" customHeight="1">
      <c r="C161" s="11"/>
      <c r="D161" s="11"/>
      <c r="E161" s="11"/>
      <c r="G161" s="16"/>
      <c r="J161" s="16"/>
      <c r="M161" s="16"/>
    </row>
    <row r="162" ht="15.75" customHeight="1">
      <c r="C162" s="11"/>
      <c r="D162" s="11"/>
      <c r="E162" s="11"/>
      <c r="G162" s="16"/>
      <c r="J162" s="16"/>
      <c r="M162" s="16"/>
    </row>
    <row r="163" ht="15.75" customHeight="1">
      <c r="C163" s="11"/>
      <c r="D163" s="11"/>
      <c r="E163" s="11"/>
      <c r="G163" s="16"/>
      <c r="J163" s="16"/>
      <c r="M163" s="16"/>
    </row>
    <row r="164" ht="15.75" customHeight="1">
      <c r="C164" s="11"/>
      <c r="D164" s="11"/>
      <c r="E164" s="11"/>
      <c r="G164" s="16"/>
      <c r="J164" s="16"/>
      <c r="M164" s="16"/>
    </row>
    <row r="165" ht="15.75" customHeight="1">
      <c r="C165" s="11"/>
      <c r="D165" s="11"/>
      <c r="E165" s="11"/>
      <c r="G165" s="16"/>
      <c r="J165" s="16"/>
      <c r="M165" s="16"/>
    </row>
    <row r="166" ht="15.75" customHeight="1">
      <c r="C166" s="11"/>
      <c r="D166" s="11"/>
      <c r="E166" s="11"/>
      <c r="G166" s="16"/>
      <c r="J166" s="16"/>
      <c r="M166" s="16"/>
    </row>
    <row r="167" ht="15.75" customHeight="1">
      <c r="C167" s="11"/>
      <c r="D167" s="11"/>
      <c r="E167" s="11"/>
      <c r="G167" s="16"/>
      <c r="J167" s="16"/>
      <c r="M167" s="16"/>
    </row>
    <row r="168" ht="15.75" customHeight="1">
      <c r="C168" s="11"/>
      <c r="D168" s="11"/>
      <c r="E168" s="11"/>
      <c r="G168" s="16"/>
      <c r="J168" s="16"/>
      <c r="M168" s="16"/>
    </row>
    <row r="169" ht="15.75" customHeight="1">
      <c r="C169" s="11"/>
      <c r="D169" s="11"/>
      <c r="E169" s="11"/>
      <c r="G169" s="16"/>
      <c r="J169" s="16"/>
      <c r="M169" s="16"/>
    </row>
    <row r="170" ht="15.75" customHeight="1">
      <c r="C170" s="11"/>
      <c r="D170" s="11"/>
      <c r="E170" s="11"/>
      <c r="G170" s="16"/>
      <c r="J170" s="16"/>
      <c r="M170" s="16"/>
    </row>
    <row r="171" ht="15.75" customHeight="1">
      <c r="C171" s="11"/>
      <c r="D171" s="11"/>
      <c r="E171" s="11"/>
      <c r="G171" s="16"/>
      <c r="J171" s="16"/>
      <c r="M171" s="16"/>
    </row>
    <row r="172" ht="15.75" customHeight="1">
      <c r="C172" s="11"/>
      <c r="D172" s="11"/>
      <c r="E172" s="11"/>
      <c r="G172" s="16"/>
      <c r="J172" s="16"/>
      <c r="M172" s="16"/>
    </row>
    <row r="173" ht="15.75" customHeight="1">
      <c r="C173" s="11"/>
      <c r="D173" s="11"/>
      <c r="E173" s="11"/>
      <c r="G173" s="16"/>
      <c r="J173" s="16"/>
      <c r="M173" s="16"/>
    </row>
    <row r="174" ht="15.75" customHeight="1">
      <c r="C174" s="11"/>
      <c r="D174" s="11"/>
      <c r="E174" s="11"/>
      <c r="G174" s="16"/>
      <c r="J174" s="16"/>
      <c r="M174" s="16"/>
    </row>
    <row r="175" ht="15.75" customHeight="1">
      <c r="C175" s="11"/>
      <c r="D175" s="11"/>
      <c r="E175" s="11"/>
      <c r="G175" s="16"/>
      <c r="J175" s="16"/>
      <c r="M175" s="16"/>
    </row>
    <row r="176" ht="15.75" customHeight="1">
      <c r="C176" s="11"/>
      <c r="D176" s="11"/>
      <c r="E176" s="11"/>
      <c r="G176" s="16"/>
      <c r="J176" s="16"/>
      <c r="M176" s="16"/>
    </row>
    <row r="177" ht="15.75" customHeight="1">
      <c r="C177" s="11"/>
      <c r="D177" s="11"/>
      <c r="E177" s="11"/>
      <c r="G177" s="16"/>
      <c r="J177" s="16"/>
      <c r="M177" s="16"/>
    </row>
    <row r="178" ht="15.75" customHeight="1">
      <c r="C178" s="11"/>
      <c r="D178" s="11"/>
      <c r="E178" s="11"/>
      <c r="G178" s="16"/>
      <c r="J178" s="16"/>
      <c r="M178" s="16"/>
    </row>
    <row r="179" ht="15.75" customHeight="1">
      <c r="C179" s="11"/>
      <c r="D179" s="11"/>
      <c r="E179" s="11"/>
      <c r="G179" s="16"/>
      <c r="J179" s="16"/>
      <c r="M179" s="16"/>
    </row>
    <row r="180" ht="15.75" customHeight="1">
      <c r="C180" s="11"/>
      <c r="D180" s="11"/>
      <c r="E180" s="11"/>
      <c r="G180" s="16"/>
      <c r="J180" s="16"/>
      <c r="M180" s="16"/>
    </row>
    <row r="181" ht="15.75" customHeight="1">
      <c r="C181" s="11"/>
      <c r="D181" s="11"/>
      <c r="E181" s="11"/>
      <c r="G181" s="16"/>
      <c r="J181" s="16"/>
      <c r="M181" s="16"/>
    </row>
    <row r="182" ht="15.75" customHeight="1">
      <c r="C182" s="11"/>
      <c r="D182" s="11"/>
      <c r="E182" s="11"/>
      <c r="G182" s="16"/>
      <c r="J182" s="16"/>
      <c r="M182" s="16"/>
    </row>
    <row r="183" ht="15.75" customHeight="1">
      <c r="C183" s="11"/>
      <c r="D183" s="11"/>
      <c r="E183" s="11"/>
      <c r="G183" s="16"/>
      <c r="J183" s="16"/>
      <c r="M183" s="16"/>
    </row>
    <row r="184" ht="15.75" customHeight="1">
      <c r="C184" s="11"/>
      <c r="D184" s="11"/>
      <c r="E184" s="11"/>
      <c r="G184" s="16"/>
      <c r="J184" s="16"/>
      <c r="M184" s="16"/>
    </row>
    <row r="185" ht="15.75" customHeight="1">
      <c r="C185" s="11"/>
      <c r="D185" s="11"/>
      <c r="E185" s="11"/>
      <c r="G185" s="16"/>
      <c r="J185" s="16"/>
      <c r="M185" s="16"/>
    </row>
    <row r="186" ht="15.75" customHeight="1">
      <c r="C186" s="11"/>
      <c r="D186" s="11"/>
      <c r="E186" s="11"/>
      <c r="G186" s="16"/>
      <c r="J186" s="16"/>
      <c r="M186" s="16"/>
    </row>
    <row r="187" ht="15.75" customHeight="1">
      <c r="C187" s="11"/>
      <c r="D187" s="11"/>
      <c r="E187" s="11"/>
      <c r="G187" s="16"/>
      <c r="J187" s="16"/>
      <c r="M187" s="16"/>
    </row>
    <row r="188" ht="15.75" customHeight="1">
      <c r="C188" s="11"/>
      <c r="D188" s="11"/>
      <c r="E188" s="11"/>
      <c r="G188" s="16"/>
      <c r="J188" s="16"/>
      <c r="M188" s="16"/>
    </row>
    <row r="189" ht="15.75" customHeight="1">
      <c r="C189" s="11"/>
      <c r="D189" s="11"/>
      <c r="E189" s="11"/>
      <c r="G189" s="16"/>
      <c r="J189" s="16"/>
      <c r="M189" s="16"/>
    </row>
    <row r="190" ht="15.75" customHeight="1">
      <c r="C190" s="11"/>
      <c r="D190" s="11"/>
      <c r="E190" s="11"/>
      <c r="G190" s="16"/>
      <c r="J190" s="16"/>
      <c r="M190" s="16"/>
    </row>
    <row r="191" ht="15.75" customHeight="1">
      <c r="C191" s="11"/>
      <c r="D191" s="11"/>
      <c r="E191" s="11"/>
      <c r="G191" s="16"/>
      <c r="J191" s="16"/>
      <c r="M191" s="16"/>
    </row>
    <row r="192" ht="15.75" customHeight="1">
      <c r="C192" s="11"/>
      <c r="D192" s="11"/>
      <c r="E192" s="11"/>
      <c r="G192" s="16"/>
      <c r="J192" s="16"/>
      <c r="M192" s="16"/>
    </row>
    <row r="193" ht="15.75" customHeight="1">
      <c r="C193" s="11"/>
      <c r="D193" s="11"/>
      <c r="E193" s="11"/>
      <c r="G193" s="16"/>
      <c r="J193" s="16"/>
      <c r="M193" s="16"/>
    </row>
    <row r="194" ht="15.75" customHeight="1">
      <c r="C194" s="11"/>
      <c r="D194" s="11"/>
      <c r="E194" s="11"/>
      <c r="G194" s="16"/>
      <c r="J194" s="16"/>
      <c r="M194" s="16"/>
    </row>
    <row r="195" ht="15.75" customHeight="1">
      <c r="C195" s="11"/>
      <c r="D195" s="11"/>
      <c r="E195" s="11"/>
      <c r="G195" s="16"/>
      <c r="J195" s="16"/>
      <c r="M195" s="16"/>
    </row>
    <row r="196" ht="15.75" customHeight="1">
      <c r="C196" s="11"/>
      <c r="D196" s="11"/>
      <c r="E196" s="11"/>
      <c r="G196" s="16"/>
      <c r="J196" s="16"/>
      <c r="M196" s="16"/>
    </row>
    <row r="197" ht="15.75" customHeight="1">
      <c r="C197" s="11"/>
      <c r="D197" s="11"/>
      <c r="E197" s="11"/>
      <c r="G197" s="16"/>
      <c r="J197" s="16"/>
      <c r="M197" s="16"/>
    </row>
    <row r="198" ht="15.75" customHeight="1">
      <c r="C198" s="11"/>
      <c r="D198" s="11"/>
      <c r="E198" s="11"/>
      <c r="G198" s="16"/>
      <c r="J198" s="16"/>
      <c r="M198" s="16"/>
    </row>
    <row r="199" ht="15.75" customHeight="1">
      <c r="C199" s="11"/>
      <c r="D199" s="11"/>
      <c r="E199" s="11"/>
      <c r="G199" s="16"/>
      <c r="J199" s="16"/>
      <c r="M199" s="16"/>
    </row>
    <row r="200" ht="15.75" customHeight="1">
      <c r="C200" s="11"/>
      <c r="D200" s="11"/>
      <c r="E200" s="11"/>
      <c r="G200" s="16"/>
      <c r="J200" s="16"/>
      <c r="M200" s="16"/>
    </row>
    <row r="201" ht="15.75" customHeight="1">
      <c r="C201" s="11"/>
      <c r="D201" s="11"/>
      <c r="E201" s="11"/>
      <c r="G201" s="16"/>
      <c r="J201" s="16"/>
      <c r="M201" s="16"/>
    </row>
    <row r="202" ht="15.75" customHeight="1">
      <c r="C202" s="11"/>
      <c r="D202" s="11"/>
      <c r="E202" s="11"/>
      <c r="G202" s="16"/>
      <c r="J202" s="16"/>
      <c r="M202" s="16"/>
    </row>
    <row r="203" ht="15.75" customHeight="1">
      <c r="C203" s="11"/>
      <c r="D203" s="11"/>
      <c r="E203" s="11"/>
      <c r="G203" s="16"/>
      <c r="J203" s="16"/>
      <c r="M203" s="16"/>
    </row>
    <row r="204" ht="15.75" customHeight="1">
      <c r="C204" s="11"/>
      <c r="D204" s="11"/>
      <c r="E204" s="11"/>
      <c r="G204" s="16"/>
      <c r="J204" s="16"/>
      <c r="M204" s="16"/>
    </row>
    <row r="205" ht="15.75" customHeight="1">
      <c r="C205" s="11"/>
      <c r="D205" s="11"/>
      <c r="E205" s="11"/>
      <c r="G205" s="16"/>
      <c r="J205" s="16"/>
      <c r="M205" s="16"/>
    </row>
    <row r="206" ht="15.75" customHeight="1">
      <c r="C206" s="11"/>
      <c r="D206" s="11"/>
      <c r="E206" s="11"/>
      <c r="G206" s="16"/>
      <c r="J206" s="16"/>
      <c r="M206" s="16"/>
    </row>
    <row r="207" ht="15.75" customHeight="1">
      <c r="C207" s="11"/>
      <c r="D207" s="11"/>
      <c r="E207" s="11"/>
      <c r="G207" s="16"/>
      <c r="J207" s="16"/>
      <c r="M207" s="16"/>
    </row>
    <row r="208" ht="15.75" customHeight="1">
      <c r="C208" s="11"/>
      <c r="D208" s="11"/>
      <c r="E208" s="11"/>
      <c r="G208" s="16"/>
      <c r="J208" s="16"/>
      <c r="M208" s="16"/>
    </row>
    <row r="209" ht="15.75" customHeight="1">
      <c r="C209" s="11"/>
      <c r="D209" s="11"/>
      <c r="E209" s="11"/>
      <c r="G209" s="16"/>
      <c r="J209" s="16"/>
      <c r="M209" s="16"/>
    </row>
    <row r="210" ht="15.75" customHeight="1">
      <c r="C210" s="11"/>
      <c r="D210" s="11"/>
      <c r="E210" s="11"/>
      <c r="G210" s="16"/>
      <c r="J210" s="16"/>
      <c r="M210" s="16"/>
    </row>
    <row r="211" ht="15.75" customHeight="1">
      <c r="C211" s="11"/>
      <c r="D211" s="11"/>
      <c r="E211" s="11"/>
      <c r="G211" s="16"/>
      <c r="J211" s="16"/>
      <c r="M211" s="16"/>
    </row>
    <row r="212" ht="15.75" customHeight="1">
      <c r="C212" s="11"/>
      <c r="D212" s="11"/>
      <c r="E212" s="11"/>
      <c r="G212" s="16"/>
      <c r="J212" s="16"/>
      <c r="M212" s="16"/>
    </row>
    <row r="213" ht="15.75" customHeight="1">
      <c r="C213" s="11"/>
      <c r="D213" s="11"/>
      <c r="E213" s="11"/>
      <c r="G213" s="16"/>
      <c r="J213" s="16"/>
      <c r="M213" s="16"/>
    </row>
    <row r="214" ht="15.75" customHeight="1">
      <c r="C214" s="11"/>
      <c r="D214" s="11"/>
      <c r="E214" s="11"/>
      <c r="G214" s="16"/>
      <c r="J214" s="16"/>
      <c r="M214" s="16"/>
    </row>
    <row r="215" ht="15.75" customHeight="1">
      <c r="C215" s="11"/>
      <c r="D215" s="11"/>
      <c r="E215" s="11"/>
      <c r="G215" s="16"/>
      <c r="J215" s="16"/>
      <c r="M215" s="16"/>
    </row>
    <row r="216" ht="15.75" customHeight="1">
      <c r="C216" s="11"/>
      <c r="D216" s="11"/>
      <c r="E216" s="11"/>
      <c r="G216" s="16"/>
      <c r="J216" s="16"/>
      <c r="M216" s="16"/>
    </row>
    <row r="217" ht="15.75" customHeight="1">
      <c r="C217" s="11"/>
      <c r="D217" s="11"/>
      <c r="E217" s="11"/>
      <c r="G217" s="16"/>
      <c r="J217" s="16"/>
      <c r="M217" s="16"/>
    </row>
    <row r="218" ht="15.75" customHeight="1">
      <c r="C218" s="11"/>
      <c r="D218" s="11"/>
      <c r="E218" s="11"/>
      <c r="G218" s="16"/>
      <c r="J218" s="16"/>
      <c r="M218" s="16"/>
    </row>
    <row r="219" ht="15.75" customHeight="1">
      <c r="C219" s="11"/>
      <c r="D219" s="11"/>
      <c r="E219" s="11"/>
      <c r="G219" s="16"/>
      <c r="J219" s="16"/>
      <c r="M219" s="16"/>
    </row>
    <row r="220" ht="15.75" customHeight="1">
      <c r="C220" s="11"/>
      <c r="D220" s="11"/>
      <c r="E220" s="11"/>
      <c r="G220" s="16"/>
      <c r="J220" s="16"/>
      <c r="M220" s="16"/>
    </row>
    <row r="221" ht="15.75" customHeight="1">
      <c r="C221" s="11"/>
      <c r="D221" s="11"/>
      <c r="E221" s="11"/>
      <c r="G221" s="16"/>
      <c r="J221" s="16"/>
      <c r="M221" s="16"/>
    </row>
    <row r="222" ht="15.75" customHeight="1">
      <c r="C222" s="11"/>
      <c r="D222" s="11"/>
      <c r="E222" s="11"/>
      <c r="G222" s="16"/>
      <c r="J222" s="16"/>
      <c r="M222" s="16"/>
    </row>
    <row r="223" ht="15.75" customHeight="1">
      <c r="C223" s="11"/>
      <c r="D223" s="11"/>
      <c r="E223" s="11"/>
      <c r="G223" s="16"/>
      <c r="J223" s="16"/>
      <c r="M223" s="16"/>
    </row>
    <row r="224" ht="15.75" customHeight="1">
      <c r="C224" s="11"/>
      <c r="D224" s="11"/>
      <c r="E224" s="11"/>
      <c r="G224" s="16"/>
      <c r="J224" s="16"/>
      <c r="M224" s="16"/>
    </row>
    <row r="225" ht="15.75" customHeight="1">
      <c r="C225" s="11"/>
      <c r="D225" s="11"/>
      <c r="E225" s="11"/>
      <c r="G225" s="16"/>
      <c r="J225" s="16"/>
      <c r="M225" s="16"/>
    </row>
    <row r="226" ht="15.75" customHeight="1">
      <c r="C226" s="11"/>
      <c r="D226" s="11"/>
      <c r="E226" s="11"/>
      <c r="G226" s="16"/>
      <c r="J226" s="16"/>
      <c r="M226" s="16"/>
    </row>
    <row r="227" ht="15.75" customHeight="1">
      <c r="C227" s="11"/>
      <c r="D227" s="11"/>
      <c r="E227" s="11"/>
      <c r="G227" s="16"/>
      <c r="J227" s="16"/>
      <c r="M227" s="16"/>
    </row>
    <row r="228" ht="15.75" customHeight="1">
      <c r="C228" s="11"/>
      <c r="D228" s="11"/>
      <c r="E228" s="11"/>
      <c r="G228" s="16"/>
      <c r="J228" s="16"/>
      <c r="M228" s="16"/>
    </row>
    <row r="229" ht="15.75" customHeight="1">
      <c r="C229" s="11"/>
      <c r="D229" s="11"/>
      <c r="E229" s="11"/>
      <c r="G229" s="16"/>
      <c r="J229" s="16"/>
      <c r="M229" s="16"/>
    </row>
    <row r="230" ht="15.75" customHeight="1">
      <c r="C230" s="11"/>
      <c r="D230" s="11"/>
      <c r="E230" s="11"/>
      <c r="G230" s="16"/>
      <c r="J230" s="16"/>
      <c r="M230" s="16"/>
    </row>
    <row r="231" ht="15.75" customHeight="1">
      <c r="C231" s="11"/>
      <c r="D231" s="11"/>
      <c r="E231" s="11"/>
      <c r="G231" s="16"/>
      <c r="J231" s="16"/>
      <c r="M231" s="16"/>
    </row>
    <row r="232" ht="15.75" customHeight="1">
      <c r="C232" s="11"/>
      <c r="D232" s="11"/>
      <c r="E232" s="11"/>
      <c r="G232" s="16"/>
      <c r="J232" s="16"/>
      <c r="M232" s="16"/>
    </row>
    <row r="233" ht="15.75" customHeight="1">
      <c r="C233" s="11"/>
      <c r="D233" s="11"/>
      <c r="E233" s="11"/>
      <c r="G233" s="16"/>
      <c r="J233" s="16"/>
      <c r="M233" s="16"/>
    </row>
    <row r="234" ht="15.75" customHeight="1">
      <c r="C234" s="11"/>
      <c r="D234" s="11"/>
      <c r="E234" s="11"/>
      <c r="G234" s="16"/>
      <c r="J234" s="16"/>
      <c r="M234" s="16"/>
    </row>
    <row r="235" ht="15.75" customHeight="1">
      <c r="C235" s="11"/>
      <c r="D235" s="11"/>
      <c r="E235" s="11"/>
      <c r="G235" s="16"/>
      <c r="J235" s="16"/>
      <c r="M235" s="16"/>
    </row>
    <row r="236" ht="15.75" customHeight="1">
      <c r="C236" s="11"/>
      <c r="D236" s="11"/>
      <c r="E236" s="11"/>
      <c r="G236" s="16"/>
      <c r="J236" s="16"/>
      <c r="M236" s="16"/>
    </row>
    <row r="237" ht="15.75" customHeight="1">
      <c r="C237" s="11"/>
      <c r="D237" s="11"/>
      <c r="E237" s="11"/>
      <c r="G237" s="16"/>
      <c r="J237" s="16"/>
      <c r="M237" s="16"/>
    </row>
    <row r="238" ht="15.75" customHeight="1">
      <c r="C238" s="11"/>
      <c r="D238" s="11"/>
      <c r="E238" s="11"/>
      <c r="G238" s="16"/>
      <c r="J238" s="16"/>
      <c r="M238" s="16"/>
    </row>
    <row r="239" ht="15.75" customHeight="1">
      <c r="C239" s="11"/>
      <c r="D239" s="11"/>
      <c r="E239" s="11"/>
      <c r="G239" s="16"/>
      <c r="J239" s="16"/>
      <c r="M239" s="16"/>
    </row>
    <row r="240" ht="15.75" customHeight="1">
      <c r="C240" s="11"/>
      <c r="D240" s="11"/>
      <c r="E240" s="11"/>
      <c r="G240" s="16"/>
      <c r="J240" s="16"/>
      <c r="M240" s="16"/>
    </row>
    <row r="241" ht="15.75" customHeight="1">
      <c r="C241" s="11"/>
      <c r="D241" s="11"/>
      <c r="E241" s="11"/>
      <c r="G241" s="16"/>
      <c r="J241" s="16"/>
      <c r="M241" s="16"/>
    </row>
    <row r="242" ht="15.75" customHeight="1">
      <c r="C242" s="11"/>
      <c r="D242" s="11"/>
      <c r="E242" s="11"/>
      <c r="G242" s="16"/>
      <c r="J242" s="16"/>
      <c r="M242" s="16"/>
    </row>
    <row r="243" ht="15.75" customHeight="1">
      <c r="C243" s="11"/>
      <c r="D243" s="11"/>
      <c r="E243" s="11"/>
      <c r="G243" s="16"/>
      <c r="J243" s="16"/>
      <c r="M243" s="16"/>
    </row>
    <row r="244" ht="15.75" customHeight="1">
      <c r="C244" s="11"/>
      <c r="D244" s="11"/>
      <c r="E244" s="11"/>
      <c r="G244" s="16"/>
      <c r="J244" s="16"/>
      <c r="M244" s="16"/>
    </row>
    <row r="245" ht="15.75" customHeight="1">
      <c r="C245" s="11"/>
      <c r="D245" s="11"/>
      <c r="E245" s="11"/>
      <c r="G245" s="16"/>
      <c r="J245" s="16"/>
      <c r="M245" s="16"/>
    </row>
    <row r="246" ht="15.75" customHeight="1">
      <c r="C246" s="11"/>
      <c r="D246" s="11"/>
      <c r="E246" s="11"/>
      <c r="G246" s="16"/>
      <c r="J246" s="16"/>
      <c r="M246" s="16"/>
    </row>
    <row r="247" ht="15.75" customHeight="1">
      <c r="C247" s="11"/>
      <c r="D247" s="11"/>
      <c r="E247" s="11"/>
      <c r="G247" s="16"/>
      <c r="J247" s="16"/>
      <c r="M247" s="16"/>
    </row>
    <row r="248" ht="15.75" customHeight="1">
      <c r="C248" s="11"/>
      <c r="D248" s="11"/>
      <c r="E248" s="11"/>
      <c r="G248" s="16"/>
      <c r="J248" s="16"/>
      <c r="M248" s="16"/>
    </row>
    <row r="249" ht="15.75" customHeight="1">
      <c r="C249" s="11"/>
      <c r="D249" s="11"/>
      <c r="E249" s="11"/>
      <c r="G249" s="16"/>
      <c r="J249" s="16"/>
      <c r="M249" s="16"/>
    </row>
    <row r="250" ht="15.75" customHeight="1">
      <c r="C250" s="11"/>
      <c r="D250" s="11"/>
      <c r="E250" s="11"/>
      <c r="G250" s="16"/>
      <c r="J250" s="16"/>
      <c r="M250" s="16"/>
    </row>
    <row r="251" ht="15.75" customHeight="1">
      <c r="C251" s="11"/>
      <c r="D251" s="11"/>
      <c r="E251" s="11"/>
      <c r="G251" s="16"/>
      <c r="J251" s="16"/>
      <c r="M251" s="16"/>
    </row>
    <row r="252" ht="15.75" customHeight="1">
      <c r="C252" s="11"/>
      <c r="D252" s="11"/>
      <c r="E252" s="11"/>
      <c r="G252" s="16"/>
      <c r="J252" s="16"/>
      <c r="M252" s="16"/>
    </row>
    <row r="253" ht="15.75" customHeight="1">
      <c r="C253" s="11"/>
      <c r="D253" s="11"/>
      <c r="E253" s="11"/>
      <c r="G253" s="16"/>
      <c r="J253" s="16"/>
      <c r="M253" s="16"/>
    </row>
    <row r="254" ht="15.75" customHeight="1">
      <c r="C254" s="11"/>
      <c r="D254" s="11"/>
      <c r="E254" s="11"/>
      <c r="G254" s="16"/>
      <c r="J254" s="16"/>
      <c r="M254" s="16"/>
    </row>
    <row r="255" ht="15.75" customHeight="1">
      <c r="C255" s="11"/>
      <c r="D255" s="11"/>
      <c r="E255" s="11"/>
      <c r="G255" s="16"/>
      <c r="J255" s="16"/>
      <c r="M255" s="16"/>
    </row>
    <row r="256" ht="15.75" customHeight="1">
      <c r="C256" s="11"/>
      <c r="D256" s="11"/>
      <c r="E256" s="11"/>
      <c r="G256" s="16"/>
      <c r="J256" s="16"/>
      <c r="M256" s="16"/>
    </row>
    <row r="257" ht="15.75" customHeight="1">
      <c r="C257" s="11"/>
      <c r="D257" s="11"/>
      <c r="E257" s="11"/>
      <c r="G257" s="16"/>
      <c r="J257" s="16"/>
      <c r="M257" s="16"/>
    </row>
    <row r="258" ht="15.75" customHeight="1">
      <c r="C258" s="11"/>
      <c r="D258" s="11"/>
      <c r="E258" s="11"/>
      <c r="G258" s="16"/>
      <c r="J258" s="16"/>
      <c r="M258" s="16"/>
    </row>
    <row r="259" ht="15.75" customHeight="1">
      <c r="C259" s="11"/>
      <c r="D259" s="11"/>
      <c r="E259" s="11"/>
      <c r="G259" s="16"/>
      <c r="J259" s="16"/>
      <c r="M259" s="16"/>
    </row>
    <row r="260" ht="15.75" customHeight="1">
      <c r="C260" s="11"/>
      <c r="D260" s="11"/>
      <c r="E260" s="11"/>
      <c r="G260" s="16"/>
      <c r="J260" s="16"/>
      <c r="M260" s="16"/>
    </row>
    <row r="261" ht="15.75" customHeight="1">
      <c r="C261" s="11"/>
      <c r="D261" s="11"/>
      <c r="E261" s="11"/>
      <c r="G261" s="16"/>
      <c r="J261" s="16"/>
      <c r="M261" s="16"/>
    </row>
    <row r="262" ht="15.75" customHeight="1">
      <c r="C262" s="11"/>
      <c r="D262" s="11"/>
      <c r="E262" s="11"/>
      <c r="G262" s="16"/>
      <c r="J262" s="16"/>
      <c r="M262" s="16"/>
    </row>
    <row r="263" ht="15.75" customHeight="1">
      <c r="C263" s="11"/>
      <c r="D263" s="11"/>
      <c r="E263" s="11"/>
      <c r="G263" s="16"/>
      <c r="J263" s="16"/>
      <c r="M263" s="16"/>
    </row>
    <row r="264" ht="15.75" customHeight="1">
      <c r="C264" s="11"/>
      <c r="D264" s="11"/>
      <c r="E264" s="11"/>
      <c r="G264" s="16"/>
      <c r="J264" s="16"/>
      <c r="M264" s="16"/>
    </row>
    <row r="265" ht="15.75" customHeight="1">
      <c r="C265" s="11"/>
      <c r="D265" s="11"/>
      <c r="E265" s="11"/>
      <c r="G265" s="16"/>
      <c r="J265" s="16"/>
      <c r="M265" s="16"/>
    </row>
    <row r="266" ht="15.75" customHeight="1">
      <c r="C266" s="11"/>
      <c r="D266" s="11"/>
      <c r="E266" s="11"/>
      <c r="G266" s="16"/>
      <c r="J266" s="16"/>
      <c r="M266" s="16"/>
    </row>
    <row r="267" ht="15.75" customHeight="1">
      <c r="C267" s="11"/>
      <c r="D267" s="11"/>
      <c r="E267" s="11"/>
      <c r="G267" s="16"/>
      <c r="J267" s="16"/>
      <c r="M267" s="16"/>
    </row>
    <row r="268" ht="15.75" customHeight="1">
      <c r="C268" s="11"/>
      <c r="D268" s="11"/>
      <c r="E268" s="11"/>
      <c r="G268" s="16"/>
      <c r="J268" s="16"/>
      <c r="M268" s="16"/>
    </row>
    <row r="269" ht="15.75" customHeight="1">
      <c r="C269" s="11"/>
      <c r="D269" s="11"/>
      <c r="E269" s="11"/>
      <c r="G269" s="16"/>
      <c r="J269" s="16"/>
      <c r="M269" s="16"/>
    </row>
    <row r="270" ht="15.75" customHeight="1">
      <c r="C270" s="11"/>
      <c r="D270" s="11"/>
      <c r="E270" s="11"/>
      <c r="G270" s="16"/>
      <c r="J270" s="16"/>
      <c r="M270" s="16"/>
    </row>
    <row r="271" ht="15.75" customHeight="1">
      <c r="C271" s="11"/>
      <c r="D271" s="11"/>
      <c r="E271" s="11"/>
      <c r="G271" s="16"/>
      <c r="J271" s="16"/>
      <c r="M271" s="16"/>
    </row>
    <row r="272" ht="15.75" customHeight="1">
      <c r="C272" s="11"/>
      <c r="D272" s="11"/>
      <c r="E272" s="11"/>
      <c r="G272" s="16"/>
      <c r="J272" s="16"/>
      <c r="M272" s="16"/>
    </row>
    <row r="273" ht="15.75" customHeight="1">
      <c r="C273" s="11"/>
      <c r="D273" s="11"/>
      <c r="E273" s="11"/>
      <c r="G273" s="16"/>
      <c r="J273" s="16"/>
      <c r="M273" s="16"/>
    </row>
    <row r="274" ht="15.75" customHeight="1">
      <c r="C274" s="11"/>
      <c r="D274" s="11"/>
      <c r="E274" s="11"/>
      <c r="G274" s="16"/>
      <c r="J274" s="16"/>
      <c r="M274" s="16"/>
    </row>
    <row r="275" ht="15.75" customHeight="1">
      <c r="C275" s="11"/>
      <c r="D275" s="11"/>
      <c r="E275" s="11"/>
      <c r="G275" s="16"/>
      <c r="J275" s="16"/>
      <c r="M275" s="16"/>
    </row>
    <row r="276" ht="15.75" customHeight="1">
      <c r="C276" s="11"/>
      <c r="D276" s="11"/>
      <c r="E276" s="11"/>
      <c r="G276" s="16"/>
      <c r="J276" s="16"/>
      <c r="M276" s="16"/>
    </row>
    <row r="277" ht="15.75" customHeight="1">
      <c r="C277" s="11"/>
      <c r="D277" s="11"/>
      <c r="E277" s="11"/>
      <c r="G277" s="16"/>
      <c r="J277" s="16"/>
      <c r="M277" s="16"/>
    </row>
    <row r="278" ht="15.75" customHeight="1">
      <c r="C278" s="11"/>
      <c r="D278" s="11"/>
      <c r="E278" s="11"/>
      <c r="G278" s="16"/>
      <c r="J278" s="16"/>
      <c r="M278" s="16"/>
    </row>
    <row r="279" ht="15.75" customHeight="1">
      <c r="C279" s="11"/>
      <c r="D279" s="11"/>
      <c r="E279" s="11"/>
      <c r="G279" s="16"/>
      <c r="J279" s="16"/>
      <c r="M279" s="16"/>
    </row>
    <row r="280" ht="15.75" customHeight="1">
      <c r="C280" s="11"/>
      <c r="D280" s="11"/>
      <c r="E280" s="11"/>
      <c r="G280" s="16"/>
      <c r="J280" s="16"/>
      <c r="M280" s="16"/>
    </row>
    <row r="281" ht="15.75" customHeight="1">
      <c r="C281" s="11"/>
      <c r="D281" s="11"/>
      <c r="E281" s="11"/>
      <c r="G281" s="16"/>
      <c r="J281" s="16"/>
      <c r="M281" s="16"/>
    </row>
    <row r="282" ht="15.75" customHeight="1">
      <c r="C282" s="11"/>
      <c r="D282" s="11"/>
      <c r="E282" s="11"/>
      <c r="G282" s="16"/>
      <c r="J282" s="16"/>
      <c r="M282" s="16"/>
    </row>
    <row r="283" ht="15.75" customHeight="1">
      <c r="C283" s="11"/>
      <c r="D283" s="11"/>
      <c r="E283" s="11"/>
      <c r="G283" s="16"/>
      <c r="J283" s="16"/>
      <c r="M283" s="16"/>
    </row>
    <row r="284" ht="15.75" customHeight="1">
      <c r="C284" s="11"/>
      <c r="D284" s="11"/>
      <c r="E284" s="11"/>
      <c r="G284" s="16"/>
      <c r="J284" s="16"/>
      <c r="M284" s="16"/>
    </row>
    <row r="285" ht="15.75" customHeight="1">
      <c r="C285" s="11"/>
      <c r="D285" s="11"/>
      <c r="E285" s="11"/>
      <c r="G285" s="16"/>
      <c r="J285" s="16"/>
      <c r="M285" s="16"/>
    </row>
    <row r="286" ht="15.75" customHeight="1">
      <c r="C286" s="11"/>
      <c r="D286" s="11"/>
      <c r="E286" s="11"/>
      <c r="G286" s="16"/>
      <c r="J286" s="16"/>
      <c r="M286" s="16"/>
    </row>
    <row r="287" ht="15.75" customHeight="1">
      <c r="C287" s="11"/>
      <c r="D287" s="11"/>
      <c r="E287" s="11"/>
      <c r="G287" s="16"/>
      <c r="J287" s="16"/>
      <c r="M287" s="16"/>
    </row>
    <row r="288" ht="15.75" customHeight="1">
      <c r="C288" s="11"/>
      <c r="D288" s="11"/>
      <c r="E288" s="11"/>
      <c r="G288" s="16"/>
      <c r="J288" s="16"/>
      <c r="M288" s="16"/>
    </row>
    <row r="289" ht="15.75" customHeight="1">
      <c r="C289" s="11"/>
      <c r="D289" s="11"/>
      <c r="E289" s="11"/>
      <c r="G289" s="16"/>
      <c r="J289" s="16"/>
      <c r="M289" s="16"/>
    </row>
    <row r="290" ht="15.75" customHeight="1">
      <c r="C290" s="11"/>
      <c r="D290" s="11"/>
      <c r="E290" s="11"/>
      <c r="G290" s="16"/>
      <c r="J290" s="16"/>
      <c r="M290" s="16"/>
    </row>
    <row r="291" ht="15.75" customHeight="1">
      <c r="C291" s="11"/>
      <c r="D291" s="11"/>
      <c r="E291" s="11"/>
      <c r="G291" s="16"/>
      <c r="J291" s="16"/>
      <c r="M291" s="16"/>
    </row>
    <row r="292" ht="15.75" customHeight="1">
      <c r="C292" s="11"/>
      <c r="D292" s="11"/>
      <c r="E292" s="11"/>
      <c r="G292" s="16"/>
      <c r="J292" s="16"/>
      <c r="M292" s="16"/>
    </row>
    <row r="293" ht="15.75" customHeight="1">
      <c r="C293" s="11"/>
      <c r="D293" s="11"/>
      <c r="E293" s="11"/>
      <c r="G293" s="16"/>
      <c r="J293" s="16"/>
      <c r="M293" s="16"/>
    </row>
    <row r="294" ht="15.75" customHeight="1">
      <c r="C294" s="11"/>
      <c r="D294" s="11"/>
      <c r="E294" s="11"/>
      <c r="G294" s="16"/>
      <c r="J294" s="16"/>
      <c r="M294" s="16"/>
    </row>
    <row r="295" ht="15.75" customHeight="1">
      <c r="C295" s="11"/>
      <c r="D295" s="11"/>
      <c r="E295" s="11"/>
      <c r="G295" s="16"/>
      <c r="J295" s="16"/>
      <c r="M295" s="16"/>
    </row>
    <row r="296" ht="15.75" customHeight="1">
      <c r="C296" s="11"/>
      <c r="D296" s="11"/>
      <c r="E296" s="11"/>
      <c r="G296" s="16"/>
      <c r="J296" s="16"/>
      <c r="M296" s="16"/>
    </row>
    <row r="297" ht="15.75" customHeight="1">
      <c r="C297" s="11"/>
      <c r="D297" s="11"/>
      <c r="E297" s="11"/>
      <c r="G297" s="16"/>
      <c r="J297" s="16"/>
      <c r="M297" s="16"/>
    </row>
    <row r="298" ht="15.75" customHeight="1">
      <c r="C298" s="11"/>
      <c r="D298" s="11"/>
      <c r="E298" s="11"/>
      <c r="G298" s="16"/>
      <c r="J298" s="16"/>
      <c r="M298" s="16"/>
    </row>
    <row r="299" ht="15.75" customHeight="1">
      <c r="C299" s="11"/>
      <c r="D299" s="11"/>
      <c r="E299" s="11"/>
      <c r="G299" s="16"/>
      <c r="J299" s="16"/>
      <c r="M299" s="16"/>
    </row>
    <row r="300" ht="15.75" customHeight="1">
      <c r="C300" s="11"/>
      <c r="D300" s="11"/>
      <c r="E300" s="11"/>
      <c r="G300" s="16"/>
      <c r="J300" s="16"/>
      <c r="M300" s="16"/>
    </row>
    <row r="301" ht="15.75" customHeight="1">
      <c r="C301" s="11"/>
      <c r="D301" s="11"/>
      <c r="E301" s="11"/>
      <c r="G301" s="16"/>
      <c r="J301" s="16"/>
      <c r="M301" s="16"/>
    </row>
    <row r="302" ht="15.75" customHeight="1">
      <c r="C302" s="11"/>
      <c r="D302" s="11"/>
      <c r="E302" s="11"/>
      <c r="G302" s="16"/>
      <c r="J302" s="16"/>
      <c r="M302" s="16"/>
    </row>
    <row r="303" ht="15.75" customHeight="1">
      <c r="C303" s="11"/>
      <c r="D303" s="11"/>
      <c r="E303" s="11"/>
      <c r="G303" s="16"/>
      <c r="J303" s="16"/>
      <c r="M303" s="16"/>
    </row>
    <row r="304" ht="15.75" customHeight="1">
      <c r="C304" s="11"/>
      <c r="D304" s="11"/>
      <c r="E304" s="11"/>
      <c r="G304" s="16"/>
      <c r="J304" s="16"/>
      <c r="M304" s="16"/>
    </row>
    <row r="305" ht="15.75" customHeight="1">
      <c r="C305" s="11"/>
      <c r="D305" s="11"/>
      <c r="E305" s="11"/>
      <c r="G305" s="16"/>
      <c r="J305" s="16"/>
      <c r="M305" s="16"/>
    </row>
    <row r="306" ht="15.75" customHeight="1">
      <c r="C306" s="11"/>
      <c r="D306" s="11"/>
      <c r="E306" s="11"/>
      <c r="G306" s="16"/>
      <c r="J306" s="16"/>
      <c r="M306" s="16"/>
    </row>
    <row r="307" ht="15.75" customHeight="1">
      <c r="C307" s="11"/>
      <c r="D307" s="11"/>
      <c r="E307" s="11"/>
      <c r="G307" s="16"/>
      <c r="J307" s="16"/>
      <c r="M307" s="16"/>
    </row>
    <row r="308" ht="15.75" customHeight="1">
      <c r="C308" s="11"/>
      <c r="D308" s="11"/>
      <c r="E308" s="11"/>
      <c r="G308" s="16"/>
      <c r="J308" s="16"/>
      <c r="M308" s="16"/>
    </row>
    <row r="309" ht="15.75" customHeight="1">
      <c r="C309" s="11"/>
      <c r="D309" s="11"/>
      <c r="E309" s="11"/>
      <c r="G309" s="16"/>
      <c r="J309" s="16"/>
      <c r="M309" s="16"/>
    </row>
    <row r="310" ht="15.75" customHeight="1">
      <c r="C310" s="11"/>
      <c r="D310" s="11"/>
      <c r="E310" s="11"/>
      <c r="G310" s="16"/>
      <c r="J310" s="16"/>
      <c r="M310" s="16"/>
    </row>
    <row r="311" ht="15.75" customHeight="1">
      <c r="C311" s="11"/>
      <c r="D311" s="11"/>
      <c r="E311" s="11"/>
      <c r="G311" s="16"/>
      <c r="J311" s="16"/>
      <c r="M311" s="16"/>
    </row>
    <row r="312" ht="15.75" customHeight="1">
      <c r="C312" s="11"/>
      <c r="D312" s="11"/>
      <c r="E312" s="11"/>
      <c r="G312" s="16"/>
      <c r="J312" s="16"/>
      <c r="M312" s="16"/>
    </row>
    <row r="313" ht="15.75" customHeight="1">
      <c r="C313" s="11"/>
      <c r="D313" s="11"/>
      <c r="E313" s="11"/>
      <c r="G313" s="16"/>
      <c r="J313" s="16"/>
      <c r="M313" s="16"/>
    </row>
    <row r="314" ht="15.75" customHeight="1">
      <c r="C314" s="11"/>
      <c r="D314" s="11"/>
      <c r="E314" s="11"/>
      <c r="G314" s="16"/>
      <c r="J314" s="16"/>
      <c r="M314" s="16"/>
    </row>
    <row r="315" ht="15.75" customHeight="1">
      <c r="C315" s="11"/>
      <c r="D315" s="11"/>
      <c r="E315" s="11"/>
      <c r="G315" s="16"/>
      <c r="J315" s="16"/>
      <c r="M315" s="16"/>
    </row>
    <row r="316" ht="15.75" customHeight="1">
      <c r="C316" s="11"/>
      <c r="D316" s="11"/>
      <c r="E316" s="11"/>
      <c r="G316" s="16"/>
      <c r="J316" s="16"/>
      <c r="M316" s="16"/>
    </row>
    <row r="317" ht="15.75" customHeight="1">
      <c r="C317" s="11"/>
      <c r="D317" s="11"/>
      <c r="E317" s="11"/>
      <c r="G317" s="16"/>
      <c r="J317" s="16"/>
      <c r="M317" s="16"/>
    </row>
    <row r="318" ht="15.75" customHeight="1">
      <c r="C318" s="11"/>
      <c r="D318" s="11"/>
      <c r="E318" s="11"/>
      <c r="G318" s="16"/>
      <c r="J318" s="16"/>
      <c r="M318" s="16"/>
    </row>
    <row r="319" ht="15.75" customHeight="1">
      <c r="C319" s="11"/>
      <c r="D319" s="11"/>
      <c r="E319" s="11"/>
      <c r="G319" s="16"/>
      <c r="J319" s="16"/>
      <c r="M319" s="16"/>
    </row>
    <row r="320" ht="15.75" customHeight="1">
      <c r="C320" s="11"/>
      <c r="D320" s="11"/>
      <c r="E320" s="11"/>
      <c r="G320" s="16"/>
      <c r="J320" s="16"/>
      <c r="M320" s="16"/>
    </row>
    <row r="321" ht="15.75" customHeight="1">
      <c r="C321" s="11"/>
      <c r="D321" s="11"/>
      <c r="E321" s="11"/>
      <c r="G321" s="16"/>
      <c r="J321" s="16"/>
      <c r="M321" s="16"/>
    </row>
    <row r="322" ht="15.75" customHeight="1">
      <c r="C322" s="11"/>
      <c r="D322" s="11"/>
      <c r="E322" s="11"/>
      <c r="G322" s="16"/>
      <c r="J322" s="16"/>
      <c r="M322" s="16"/>
    </row>
    <row r="323" ht="15.75" customHeight="1">
      <c r="C323" s="11"/>
      <c r="D323" s="11"/>
      <c r="E323" s="11"/>
      <c r="G323" s="16"/>
      <c r="J323" s="16"/>
      <c r="M323" s="16"/>
    </row>
    <row r="324" ht="15.75" customHeight="1">
      <c r="C324" s="11"/>
      <c r="D324" s="11"/>
      <c r="E324" s="11"/>
      <c r="G324" s="16"/>
      <c r="J324" s="16"/>
      <c r="M324" s="16"/>
    </row>
    <row r="325" ht="15.75" customHeight="1">
      <c r="C325" s="11"/>
      <c r="D325" s="11"/>
      <c r="E325" s="11"/>
      <c r="G325" s="16"/>
      <c r="J325" s="16"/>
      <c r="M325" s="16"/>
    </row>
    <row r="326" ht="15.75" customHeight="1">
      <c r="C326" s="11"/>
      <c r="D326" s="11"/>
      <c r="E326" s="11"/>
      <c r="G326" s="16"/>
      <c r="J326" s="16"/>
      <c r="M326" s="16"/>
    </row>
    <row r="327" ht="15.75" customHeight="1">
      <c r="C327" s="11"/>
      <c r="D327" s="11"/>
      <c r="E327" s="11"/>
      <c r="G327" s="16"/>
      <c r="J327" s="16"/>
      <c r="M327" s="16"/>
    </row>
    <row r="328" ht="15.75" customHeight="1">
      <c r="C328" s="11"/>
      <c r="D328" s="11"/>
      <c r="E328" s="11"/>
      <c r="G328" s="16"/>
      <c r="J328" s="16"/>
      <c r="M328" s="16"/>
    </row>
    <row r="329" ht="15.75" customHeight="1">
      <c r="C329" s="11"/>
      <c r="D329" s="11"/>
      <c r="E329" s="11"/>
      <c r="G329" s="16"/>
      <c r="J329" s="16"/>
      <c r="M329" s="16"/>
    </row>
    <row r="330" ht="15.75" customHeight="1">
      <c r="C330" s="11"/>
      <c r="D330" s="11"/>
      <c r="E330" s="11"/>
      <c r="G330" s="16"/>
      <c r="J330" s="16"/>
      <c r="M330" s="16"/>
    </row>
    <row r="331" ht="15.75" customHeight="1">
      <c r="C331" s="11"/>
      <c r="D331" s="11"/>
      <c r="E331" s="11"/>
      <c r="G331" s="16"/>
      <c r="J331" s="16"/>
      <c r="M331" s="16"/>
    </row>
    <row r="332" ht="15.75" customHeight="1">
      <c r="C332" s="11"/>
      <c r="D332" s="11"/>
      <c r="E332" s="11"/>
      <c r="G332" s="16"/>
      <c r="J332" s="16"/>
      <c r="M332" s="16"/>
    </row>
    <row r="333" ht="15.75" customHeight="1">
      <c r="C333" s="11"/>
      <c r="D333" s="11"/>
      <c r="E333" s="11"/>
      <c r="G333" s="16"/>
      <c r="J333" s="16"/>
      <c r="M333" s="16"/>
    </row>
    <row r="334" ht="15.75" customHeight="1">
      <c r="C334" s="11"/>
      <c r="D334" s="11"/>
      <c r="E334" s="11"/>
      <c r="G334" s="16"/>
      <c r="J334" s="16"/>
      <c r="M334" s="16"/>
    </row>
    <row r="335" ht="15.75" customHeight="1">
      <c r="C335" s="11"/>
      <c r="D335" s="11"/>
      <c r="E335" s="11"/>
      <c r="G335" s="16"/>
      <c r="J335" s="16"/>
      <c r="M335" s="16"/>
    </row>
    <row r="336" ht="15.75" customHeight="1">
      <c r="C336" s="11"/>
      <c r="D336" s="11"/>
      <c r="E336" s="11"/>
      <c r="G336" s="16"/>
      <c r="J336" s="16"/>
      <c r="M336" s="16"/>
    </row>
    <row r="337" ht="15.75" customHeight="1">
      <c r="C337" s="11"/>
      <c r="D337" s="11"/>
      <c r="E337" s="11"/>
      <c r="G337" s="16"/>
      <c r="J337" s="16"/>
      <c r="M337" s="16"/>
    </row>
    <row r="338" ht="15.75" customHeight="1">
      <c r="C338" s="11"/>
      <c r="D338" s="11"/>
      <c r="E338" s="11"/>
      <c r="G338" s="16"/>
      <c r="J338" s="16"/>
      <c r="M338" s="16"/>
    </row>
    <row r="339" ht="15.75" customHeight="1">
      <c r="C339" s="11"/>
      <c r="D339" s="11"/>
      <c r="E339" s="11"/>
      <c r="G339" s="16"/>
      <c r="J339" s="16"/>
      <c r="M339" s="16"/>
    </row>
    <row r="340" ht="15.75" customHeight="1">
      <c r="C340" s="11"/>
      <c r="D340" s="11"/>
      <c r="E340" s="11"/>
      <c r="G340" s="16"/>
      <c r="J340" s="16"/>
      <c r="M340" s="16"/>
    </row>
    <row r="341" ht="15.75" customHeight="1">
      <c r="C341" s="11"/>
      <c r="D341" s="11"/>
      <c r="E341" s="11"/>
      <c r="G341" s="16"/>
      <c r="J341" s="16"/>
      <c r="M341" s="16"/>
    </row>
    <row r="342" ht="15.75" customHeight="1">
      <c r="C342" s="11"/>
      <c r="D342" s="11"/>
      <c r="E342" s="11"/>
      <c r="G342" s="16"/>
      <c r="J342" s="16"/>
      <c r="M342" s="16"/>
    </row>
    <row r="343" ht="15.75" customHeight="1">
      <c r="C343" s="11"/>
      <c r="D343" s="11"/>
      <c r="E343" s="11"/>
      <c r="G343" s="16"/>
      <c r="J343" s="16"/>
      <c r="M343" s="16"/>
    </row>
    <row r="344" ht="15.75" customHeight="1">
      <c r="C344" s="11"/>
      <c r="D344" s="11"/>
      <c r="E344" s="11"/>
      <c r="G344" s="16"/>
      <c r="J344" s="16"/>
      <c r="M344" s="16"/>
    </row>
    <row r="345" ht="15.75" customHeight="1">
      <c r="C345" s="11"/>
      <c r="D345" s="11"/>
      <c r="E345" s="11"/>
      <c r="G345" s="16"/>
      <c r="J345" s="16"/>
      <c r="M345" s="16"/>
    </row>
    <row r="346" ht="15.75" customHeight="1">
      <c r="C346" s="11"/>
      <c r="D346" s="11"/>
      <c r="E346" s="11"/>
      <c r="G346" s="16"/>
      <c r="J346" s="16"/>
      <c r="M346" s="16"/>
    </row>
    <row r="347" ht="15.75" customHeight="1">
      <c r="C347" s="11"/>
      <c r="D347" s="11"/>
      <c r="E347" s="11"/>
      <c r="G347" s="16"/>
      <c r="J347" s="16"/>
      <c r="M347" s="16"/>
    </row>
    <row r="348" ht="15.75" customHeight="1">
      <c r="C348" s="11"/>
      <c r="D348" s="11"/>
      <c r="E348" s="11"/>
      <c r="G348" s="16"/>
      <c r="J348" s="16"/>
      <c r="M348" s="16"/>
    </row>
    <row r="349" ht="15.75" customHeight="1">
      <c r="C349" s="11"/>
      <c r="D349" s="11"/>
      <c r="E349" s="11"/>
      <c r="G349" s="16"/>
      <c r="J349" s="16"/>
      <c r="M349" s="16"/>
    </row>
    <row r="350" ht="15.75" customHeight="1">
      <c r="C350" s="11"/>
      <c r="D350" s="11"/>
      <c r="E350" s="11"/>
      <c r="G350" s="16"/>
      <c r="J350" s="16"/>
      <c r="M350" s="16"/>
    </row>
    <row r="351" ht="15.75" customHeight="1">
      <c r="C351" s="11"/>
      <c r="D351" s="11"/>
      <c r="E351" s="11"/>
      <c r="G351" s="16"/>
      <c r="J351" s="16"/>
      <c r="M351" s="16"/>
    </row>
    <row r="352" ht="15.75" customHeight="1">
      <c r="C352" s="11"/>
      <c r="D352" s="11"/>
      <c r="E352" s="11"/>
      <c r="G352" s="16"/>
      <c r="J352" s="16"/>
      <c r="M352" s="16"/>
    </row>
    <row r="353" ht="15.75" customHeight="1">
      <c r="C353" s="11"/>
      <c r="D353" s="11"/>
      <c r="E353" s="11"/>
      <c r="G353" s="16"/>
      <c r="J353" s="16"/>
      <c r="M353" s="16"/>
    </row>
    <row r="354" ht="15.75" customHeight="1">
      <c r="C354" s="11"/>
      <c r="D354" s="11"/>
      <c r="E354" s="11"/>
      <c r="G354" s="16"/>
      <c r="J354" s="16"/>
      <c r="M354" s="16"/>
    </row>
    <row r="355" ht="15.75" customHeight="1">
      <c r="C355" s="11"/>
      <c r="D355" s="11"/>
      <c r="E355" s="11"/>
      <c r="G355" s="16"/>
      <c r="J355" s="16"/>
      <c r="M355" s="16"/>
    </row>
    <row r="356" ht="15.75" customHeight="1">
      <c r="C356" s="11"/>
      <c r="D356" s="11"/>
      <c r="E356" s="11"/>
      <c r="G356" s="16"/>
      <c r="J356" s="16"/>
      <c r="M356" s="16"/>
    </row>
    <row r="357" ht="15.75" customHeight="1">
      <c r="C357" s="11"/>
      <c r="D357" s="11"/>
      <c r="E357" s="11"/>
      <c r="G357" s="16"/>
      <c r="J357" s="16"/>
      <c r="M357" s="16"/>
    </row>
    <row r="358" ht="15.75" customHeight="1">
      <c r="C358" s="11"/>
      <c r="D358" s="11"/>
      <c r="E358" s="11"/>
      <c r="G358" s="16"/>
      <c r="J358" s="16"/>
      <c r="M358" s="16"/>
    </row>
    <row r="359" ht="15.75" customHeight="1">
      <c r="C359" s="11"/>
      <c r="D359" s="11"/>
      <c r="E359" s="11"/>
      <c r="G359" s="16"/>
      <c r="J359" s="16"/>
      <c r="M359" s="16"/>
    </row>
    <row r="360" ht="15.75" customHeight="1">
      <c r="C360" s="11"/>
      <c r="D360" s="11"/>
      <c r="E360" s="11"/>
      <c r="G360" s="16"/>
      <c r="J360" s="16"/>
      <c r="M360" s="16"/>
    </row>
    <row r="361" ht="15.75" customHeight="1">
      <c r="C361" s="11"/>
      <c r="D361" s="11"/>
      <c r="E361" s="11"/>
      <c r="G361" s="16"/>
      <c r="J361" s="16"/>
      <c r="M361" s="16"/>
    </row>
    <row r="362" ht="15.75" customHeight="1">
      <c r="C362" s="11"/>
      <c r="D362" s="11"/>
      <c r="E362" s="11"/>
      <c r="G362" s="16"/>
      <c r="J362" s="16"/>
      <c r="M362" s="16"/>
    </row>
    <row r="363" ht="15.75" customHeight="1">
      <c r="C363" s="11"/>
      <c r="D363" s="11"/>
      <c r="E363" s="11"/>
      <c r="G363" s="16"/>
      <c r="J363" s="16"/>
      <c r="M363" s="16"/>
    </row>
    <row r="364" ht="15.75" customHeight="1">
      <c r="C364" s="11"/>
      <c r="D364" s="11"/>
      <c r="E364" s="11"/>
      <c r="G364" s="16"/>
      <c r="J364" s="16"/>
      <c r="M364" s="16"/>
    </row>
    <row r="365" ht="15.75" customHeight="1">
      <c r="C365" s="11"/>
      <c r="D365" s="11"/>
      <c r="E365" s="11"/>
      <c r="G365" s="16"/>
      <c r="J365" s="16"/>
      <c r="M365" s="16"/>
    </row>
    <row r="366" ht="15.75" customHeight="1">
      <c r="C366" s="11"/>
      <c r="D366" s="11"/>
      <c r="E366" s="11"/>
      <c r="G366" s="16"/>
      <c r="J366" s="16"/>
      <c r="M366" s="16"/>
    </row>
    <row r="367" ht="15.75" customHeight="1">
      <c r="C367" s="11"/>
      <c r="D367" s="11"/>
      <c r="E367" s="11"/>
      <c r="G367" s="16"/>
      <c r="J367" s="16"/>
      <c r="M367" s="16"/>
    </row>
    <row r="368" ht="15.75" customHeight="1">
      <c r="C368" s="11"/>
      <c r="D368" s="11"/>
      <c r="E368" s="11"/>
      <c r="G368" s="16"/>
      <c r="J368" s="16"/>
      <c r="M368" s="16"/>
    </row>
    <row r="369" ht="15.75" customHeight="1">
      <c r="C369" s="11"/>
      <c r="D369" s="11"/>
      <c r="E369" s="11"/>
      <c r="G369" s="16"/>
      <c r="J369" s="16"/>
      <c r="M369" s="16"/>
    </row>
    <row r="370" ht="15.75" customHeight="1">
      <c r="C370" s="11"/>
      <c r="D370" s="11"/>
      <c r="E370" s="11"/>
      <c r="G370" s="16"/>
      <c r="J370" s="16"/>
      <c r="M370" s="16"/>
    </row>
    <row r="371" ht="15.75" customHeight="1">
      <c r="C371" s="11"/>
      <c r="D371" s="11"/>
      <c r="E371" s="11"/>
      <c r="G371" s="16"/>
      <c r="J371" s="16"/>
      <c r="M371" s="16"/>
    </row>
    <row r="372" ht="15.75" customHeight="1">
      <c r="C372" s="11"/>
      <c r="D372" s="11"/>
      <c r="E372" s="11"/>
      <c r="G372" s="16"/>
      <c r="J372" s="16"/>
      <c r="M372" s="16"/>
    </row>
    <row r="373" ht="15.75" customHeight="1">
      <c r="C373" s="11"/>
      <c r="D373" s="11"/>
      <c r="E373" s="11"/>
      <c r="G373" s="16"/>
      <c r="J373" s="16"/>
      <c r="M373" s="16"/>
    </row>
    <row r="374" ht="15.75" customHeight="1">
      <c r="C374" s="11"/>
      <c r="D374" s="11"/>
      <c r="E374" s="11"/>
      <c r="G374" s="16"/>
      <c r="J374" s="16"/>
      <c r="M374" s="16"/>
    </row>
    <row r="375" ht="15.75" customHeight="1">
      <c r="C375" s="11"/>
      <c r="D375" s="11"/>
      <c r="E375" s="11"/>
      <c r="G375" s="16"/>
      <c r="J375" s="16"/>
      <c r="M375" s="16"/>
    </row>
    <row r="376" ht="15.75" customHeight="1">
      <c r="C376" s="11"/>
      <c r="D376" s="11"/>
      <c r="E376" s="11"/>
      <c r="G376" s="16"/>
      <c r="J376" s="16"/>
      <c r="M376" s="16"/>
    </row>
    <row r="377" ht="15.75" customHeight="1">
      <c r="C377" s="11"/>
      <c r="D377" s="11"/>
      <c r="E377" s="11"/>
      <c r="G377" s="16"/>
      <c r="J377" s="16"/>
      <c r="M377" s="16"/>
    </row>
    <row r="378" ht="15.75" customHeight="1">
      <c r="C378" s="11"/>
      <c r="D378" s="11"/>
      <c r="E378" s="11"/>
      <c r="G378" s="16"/>
      <c r="J378" s="16"/>
      <c r="M378" s="16"/>
    </row>
    <row r="379" ht="15.75" customHeight="1">
      <c r="C379" s="11"/>
      <c r="D379" s="11"/>
      <c r="E379" s="11"/>
      <c r="G379" s="16"/>
      <c r="J379" s="16"/>
      <c r="M379" s="16"/>
    </row>
    <row r="380" ht="15.75" customHeight="1">
      <c r="C380" s="11"/>
      <c r="D380" s="11"/>
      <c r="E380" s="11"/>
      <c r="G380" s="16"/>
      <c r="J380" s="16"/>
      <c r="M380" s="16"/>
    </row>
    <row r="381" ht="15.75" customHeight="1">
      <c r="C381" s="11"/>
      <c r="D381" s="11"/>
      <c r="E381" s="11"/>
      <c r="G381" s="16"/>
      <c r="J381" s="16"/>
      <c r="M381" s="16"/>
    </row>
    <row r="382" ht="15.75" customHeight="1">
      <c r="C382" s="11"/>
      <c r="D382" s="11"/>
      <c r="E382" s="11"/>
      <c r="G382" s="16"/>
      <c r="J382" s="16"/>
      <c r="M382" s="16"/>
    </row>
    <row r="383" ht="15.75" customHeight="1">
      <c r="C383" s="11"/>
      <c r="D383" s="11"/>
      <c r="E383" s="11"/>
      <c r="G383" s="16"/>
      <c r="J383" s="16"/>
      <c r="M383" s="16"/>
    </row>
    <row r="384" ht="15.75" customHeight="1">
      <c r="C384" s="11"/>
      <c r="D384" s="11"/>
      <c r="E384" s="11"/>
      <c r="G384" s="16"/>
      <c r="J384" s="16"/>
      <c r="M384" s="16"/>
    </row>
    <row r="385" ht="15.75" customHeight="1">
      <c r="C385" s="11"/>
      <c r="D385" s="11"/>
      <c r="E385" s="11"/>
      <c r="G385" s="16"/>
      <c r="J385" s="16"/>
      <c r="M385" s="16"/>
    </row>
    <row r="386" ht="15.75" customHeight="1">
      <c r="C386" s="11"/>
      <c r="D386" s="11"/>
      <c r="E386" s="11"/>
      <c r="G386" s="16"/>
      <c r="J386" s="16"/>
      <c r="M386" s="16"/>
    </row>
    <row r="387" ht="15.75" customHeight="1">
      <c r="C387" s="11"/>
      <c r="D387" s="11"/>
      <c r="E387" s="11"/>
      <c r="G387" s="16"/>
      <c r="J387" s="16"/>
      <c r="M387" s="16"/>
    </row>
    <row r="388" ht="15.75" customHeight="1">
      <c r="C388" s="11"/>
      <c r="D388" s="11"/>
      <c r="E388" s="11"/>
      <c r="G388" s="16"/>
      <c r="J388" s="16"/>
      <c r="M388" s="16"/>
    </row>
    <row r="389" ht="15.75" customHeight="1">
      <c r="C389" s="11"/>
      <c r="D389" s="11"/>
      <c r="E389" s="11"/>
      <c r="G389" s="16"/>
      <c r="J389" s="16"/>
      <c r="M389" s="16"/>
    </row>
    <row r="390" ht="15.75" customHeight="1">
      <c r="C390" s="11"/>
      <c r="D390" s="11"/>
      <c r="E390" s="11"/>
      <c r="G390" s="16"/>
      <c r="J390" s="16"/>
      <c r="M390" s="16"/>
    </row>
    <row r="391" ht="15.75" customHeight="1">
      <c r="C391" s="11"/>
      <c r="D391" s="11"/>
      <c r="E391" s="11"/>
      <c r="G391" s="16"/>
      <c r="J391" s="16"/>
      <c r="M391" s="16"/>
    </row>
    <row r="392" ht="15.75" customHeight="1">
      <c r="C392" s="11"/>
      <c r="D392" s="11"/>
      <c r="E392" s="11"/>
      <c r="G392" s="16"/>
      <c r="J392" s="16"/>
      <c r="M392" s="16"/>
    </row>
    <row r="393" ht="15.75" customHeight="1">
      <c r="C393" s="11"/>
      <c r="D393" s="11"/>
      <c r="E393" s="11"/>
      <c r="G393" s="16"/>
      <c r="J393" s="16"/>
      <c r="M393" s="16"/>
    </row>
    <row r="394" ht="15.75" customHeight="1">
      <c r="C394" s="11"/>
      <c r="D394" s="11"/>
      <c r="E394" s="11"/>
      <c r="G394" s="16"/>
      <c r="J394" s="16"/>
      <c r="M394" s="16"/>
    </row>
    <row r="395" ht="15.75" customHeight="1">
      <c r="C395" s="11"/>
      <c r="D395" s="11"/>
      <c r="E395" s="11"/>
      <c r="G395" s="16"/>
      <c r="J395" s="16"/>
      <c r="M395" s="16"/>
    </row>
    <row r="396" ht="15.75" customHeight="1">
      <c r="C396" s="11"/>
      <c r="D396" s="11"/>
      <c r="E396" s="11"/>
      <c r="G396" s="16"/>
      <c r="J396" s="16"/>
      <c r="M396" s="16"/>
    </row>
    <row r="397" ht="15.75" customHeight="1">
      <c r="C397" s="11"/>
      <c r="D397" s="11"/>
      <c r="E397" s="11"/>
      <c r="G397" s="16"/>
      <c r="J397" s="16"/>
      <c r="M397" s="16"/>
    </row>
    <row r="398" ht="15.75" customHeight="1">
      <c r="C398" s="11"/>
      <c r="D398" s="11"/>
      <c r="E398" s="11"/>
      <c r="G398" s="16"/>
      <c r="J398" s="16"/>
      <c r="M398" s="16"/>
    </row>
    <row r="399" ht="15.75" customHeight="1">
      <c r="C399" s="11"/>
      <c r="D399" s="11"/>
      <c r="E399" s="11"/>
      <c r="G399" s="16"/>
      <c r="J399" s="16"/>
      <c r="M399" s="16"/>
    </row>
    <row r="400" ht="15.75" customHeight="1">
      <c r="C400" s="11"/>
      <c r="D400" s="11"/>
      <c r="E400" s="11"/>
      <c r="G400" s="16"/>
      <c r="J400" s="16"/>
      <c r="M400" s="16"/>
    </row>
    <row r="401" ht="15.75" customHeight="1">
      <c r="C401" s="11"/>
      <c r="D401" s="11"/>
      <c r="E401" s="11"/>
      <c r="G401" s="16"/>
      <c r="J401" s="16"/>
      <c r="M401" s="16"/>
    </row>
    <row r="402" ht="15.75" customHeight="1">
      <c r="C402" s="11"/>
      <c r="D402" s="11"/>
      <c r="E402" s="11"/>
      <c r="G402" s="16"/>
      <c r="J402" s="16"/>
      <c r="M402" s="16"/>
    </row>
    <row r="403" ht="15.75" customHeight="1">
      <c r="C403" s="11"/>
      <c r="D403" s="11"/>
      <c r="E403" s="11"/>
      <c r="G403" s="16"/>
      <c r="J403" s="16"/>
      <c r="M403" s="16"/>
    </row>
    <row r="404" ht="15.75" customHeight="1">
      <c r="C404" s="11"/>
      <c r="D404" s="11"/>
      <c r="E404" s="11"/>
      <c r="G404" s="16"/>
      <c r="J404" s="16"/>
      <c r="M404" s="16"/>
    </row>
    <row r="405" ht="15.75" customHeight="1">
      <c r="C405" s="11"/>
      <c r="D405" s="11"/>
      <c r="E405" s="11"/>
      <c r="G405" s="16"/>
      <c r="J405" s="16"/>
      <c r="M405" s="16"/>
    </row>
    <row r="406" ht="15.75" customHeight="1">
      <c r="C406" s="11"/>
      <c r="D406" s="11"/>
      <c r="E406" s="11"/>
      <c r="G406" s="16"/>
      <c r="J406" s="16"/>
      <c r="M406" s="16"/>
    </row>
    <row r="407" ht="15.75" customHeight="1">
      <c r="C407" s="11"/>
      <c r="D407" s="11"/>
      <c r="E407" s="11"/>
      <c r="G407" s="16"/>
      <c r="J407" s="16"/>
      <c r="M407" s="16"/>
    </row>
    <row r="408" ht="15.75" customHeight="1">
      <c r="C408" s="11"/>
      <c r="D408" s="11"/>
      <c r="E408" s="11"/>
      <c r="G408" s="16"/>
      <c r="J408" s="16"/>
      <c r="M408" s="16"/>
    </row>
    <row r="409" ht="15.75" customHeight="1">
      <c r="C409" s="11"/>
      <c r="D409" s="11"/>
      <c r="E409" s="11"/>
      <c r="G409" s="16"/>
      <c r="J409" s="16"/>
      <c r="M409" s="16"/>
    </row>
    <row r="410" ht="15.75" customHeight="1">
      <c r="C410" s="11"/>
      <c r="D410" s="11"/>
      <c r="E410" s="11"/>
      <c r="G410" s="16"/>
      <c r="J410" s="16"/>
      <c r="M410" s="16"/>
    </row>
    <row r="411" ht="15.75" customHeight="1">
      <c r="C411" s="11"/>
      <c r="D411" s="11"/>
      <c r="E411" s="11"/>
      <c r="G411" s="16"/>
      <c r="J411" s="16"/>
      <c r="M411" s="16"/>
    </row>
    <row r="412" ht="15.75" customHeight="1">
      <c r="C412" s="11"/>
      <c r="D412" s="11"/>
      <c r="E412" s="11"/>
      <c r="G412" s="16"/>
      <c r="J412" s="16"/>
      <c r="M412" s="16"/>
    </row>
    <row r="413" ht="15.75" customHeight="1">
      <c r="C413" s="11"/>
      <c r="D413" s="11"/>
      <c r="E413" s="11"/>
      <c r="G413" s="16"/>
      <c r="J413" s="16"/>
      <c r="M413" s="16"/>
    </row>
    <row r="414" ht="15.75" customHeight="1">
      <c r="C414" s="11"/>
      <c r="D414" s="11"/>
      <c r="E414" s="11"/>
      <c r="G414" s="16"/>
      <c r="J414" s="16"/>
      <c r="M414" s="16"/>
    </row>
    <row r="415" ht="15.75" customHeight="1">
      <c r="C415" s="11"/>
      <c r="D415" s="11"/>
      <c r="E415" s="11"/>
      <c r="G415" s="16"/>
      <c r="J415" s="16"/>
      <c r="M415" s="16"/>
    </row>
    <row r="416" ht="15.75" customHeight="1">
      <c r="C416" s="11"/>
      <c r="D416" s="11"/>
      <c r="E416" s="11"/>
      <c r="G416" s="16"/>
      <c r="J416" s="16"/>
      <c r="M416" s="16"/>
    </row>
    <row r="417" ht="15.75" customHeight="1">
      <c r="C417" s="11"/>
      <c r="D417" s="11"/>
      <c r="E417" s="11"/>
      <c r="G417" s="16"/>
      <c r="J417" s="16"/>
      <c r="M417" s="16"/>
    </row>
    <row r="418" ht="15.75" customHeight="1">
      <c r="C418" s="11"/>
      <c r="D418" s="11"/>
      <c r="E418" s="11"/>
      <c r="G418" s="16"/>
      <c r="J418" s="16"/>
      <c r="M418" s="16"/>
    </row>
    <row r="419" ht="15.75" customHeight="1">
      <c r="C419" s="11"/>
      <c r="D419" s="11"/>
      <c r="E419" s="11"/>
      <c r="G419" s="16"/>
      <c r="J419" s="16"/>
      <c r="M419" s="16"/>
    </row>
    <row r="420" ht="15.75" customHeight="1">
      <c r="C420" s="11"/>
      <c r="D420" s="11"/>
      <c r="E420" s="11"/>
      <c r="G420" s="16"/>
      <c r="J420" s="16"/>
      <c r="M420" s="16"/>
    </row>
    <row r="421" ht="15.75" customHeight="1">
      <c r="C421" s="11"/>
      <c r="D421" s="11"/>
      <c r="E421" s="11"/>
      <c r="G421" s="16"/>
      <c r="J421" s="16"/>
      <c r="M421" s="16"/>
    </row>
    <row r="422" ht="15.75" customHeight="1">
      <c r="C422" s="11"/>
      <c r="D422" s="11"/>
      <c r="E422" s="11"/>
      <c r="G422" s="16"/>
      <c r="J422" s="16"/>
      <c r="M422" s="16"/>
    </row>
    <row r="423" ht="15.75" customHeight="1">
      <c r="C423" s="11"/>
      <c r="D423" s="11"/>
      <c r="E423" s="11"/>
      <c r="G423" s="16"/>
      <c r="J423" s="16"/>
      <c r="M423" s="16"/>
    </row>
    <row r="424" ht="15.75" customHeight="1">
      <c r="C424" s="11"/>
      <c r="D424" s="11"/>
      <c r="E424" s="11"/>
      <c r="G424" s="16"/>
      <c r="J424" s="16"/>
      <c r="M424" s="16"/>
    </row>
    <row r="425" ht="15.75" customHeight="1">
      <c r="C425" s="11"/>
      <c r="D425" s="11"/>
      <c r="E425" s="11"/>
      <c r="G425" s="16"/>
      <c r="J425" s="16"/>
      <c r="M425" s="16"/>
    </row>
    <row r="426" ht="15.75" customHeight="1">
      <c r="C426" s="11"/>
      <c r="D426" s="11"/>
      <c r="E426" s="11"/>
      <c r="G426" s="16"/>
      <c r="J426" s="16"/>
      <c r="M426" s="16"/>
    </row>
    <row r="427" ht="15.75" customHeight="1">
      <c r="C427" s="11"/>
      <c r="D427" s="11"/>
      <c r="E427" s="11"/>
      <c r="G427" s="16"/>
      <c r="J427" s="16"/>
      <c r="M427" s="16"/>
    </row>
    <row r="428" ht="15.75" customHeight="1">
      <c r="C428" s="11"/>
      <c r="D428" s="11"/>
      <c r="E428" s="11"/>
      <c r="G428" s="16"/>
      <c r="J428" s="16"/>
      <c r="M428" s="16"/>
    </row>
    <row r="429" ht="15.75" customHeight="1">
      <c r="C429" s="11"/>
      <c r="D429" s="11"/>
      <c r="E429" s="11"/>
      <c r="G429" s="16"/>
      <c r="J429" s="16"/>
      <c r="M429" s="16"/>
    </row>
    <row r="430" ht="15.75" customHeight="1">
      <c r="C430" s="11"/>
      <c r="D430" s="11"/>
      <c r="E430" s="11"/>
      <c r="G430" s="16"/>
      <c r="J430" s="16"/>
      <c r="M430" s="16"/>
    </row>
    <row r="431" ht="15.75" customHeight="1">
      <c r="C431" s="11"/>
      <c r="D431" s="11"/>
      <c r="E431" s="11"/>
      <c r="G431" s="16"/>
      <c r="J431" s="16"/>
      <c r="M431" s="16"/>
    </row>
    <row r="432" ht="15.75" customHeight="1">
      <c r="C432" s="11"/>
      <c r="D432" s="11"/>
      <c r="E432" s="11"/>
      <c r="G432" s="16"/>
      <c r="J432" s="16"/>
      <c r="M432" s="16"/>
    </row>
    <row r="433" ht="15.75" customHeight="1">
      <c r="C433" s="11"/>
      <c r="D433" s="11"/>
      <c r="E433" s="11"/>
      <c r="G433" s="16"/>
      <c r="J433" s="16"/>
      <c r="M433" s="16"/>
    </row>
    <row r="434" ht="15.75" customHeight="1">
      <c r="C434" s="11"/>
      <c r="D434" s="11"/>
      <c r="E434" s="11"/>
      <c r="G434" s="16"/>
      <c r="J434" s="16"/>
      <c r="M434" s="16"/>
    </row>
    <row r="435" ht="15.75" customHeight="1">
      <c r="C435" s="11"/>
      <c r="D435" s="11"/>
      <c r="E435" s="11"/>
      <c r="G435" s="16"/>
      <c r="J435" s="16"/>
      <c r="M435" s="16"/>
    </row>
    <row r="436" ht="15.75" customHeight="1">
      <c r="C436" s="11"/>
      <c r="D436" s="11"/>
      <c r="E436" s="11"/>
      <c r="G436" s="16"/>
      <c r="J436" s="16"/>
      <c r="M436" s="16"/>
    </row>
    <row r="437" ht="15.75" customHeight="1">
      <c r="C437" s="11"/>
      <c r="D437" s="11"/>
      <c r="E437" s="11"/>
      <c r="G437" s="16"/>
      <c r="J437" s="16"/>
      <c r="M437" s="16"/>
    </row>
    <row r="438" ht="15.75" customHeight="1">
      <c r="C438" s="11"/>
      <c r="D438" s="11"/>
      <c r="E438" s="11"/>
      <c r="G438" s="16"/>
      <c r="J438" s="16"/>
      <c r="M438" s="16"/>
    </row>
    <row r="439" ht="15.75" customHeight="1">
      <c r="C439" s="11"/>
      <c r="D439" s="11"/>
      <c r="E439" s="11"/>
      <c r="G439" s="16"/>
      <c r="J439" s="16"/>
      <c r="M439" s="16"/>
    </row>
    <row r="440" ht="15.75" customHeight="1">
      <c r="C440" s="11"/>
      <c r="D440" s="11"/>
      <c r="E440" s="11"/>
      <c r="G440" s="16"/>
      <c r="J440" s="16"/>
      <c r="M440" s="16"/>
    </row>
    <row r="441" ht="15.75" customHeight="1">
      <c r="C441" s="11"/>
      <c r="D441" s="11"/>
      <c r="E441" s="11"/>
      <c r="G441" s="16"/>
      <c r="J441" s="16"/>
      <c r="M441" s="16"/>
    </row>
    <row r="442" ht="15.75" customHeight="1">
      <c r="C442" s="11"/>
      <c r="D442" s="11"/>
      <c r="E442" s="11"/>
      <c r="G442" s="16"/>
      <c r="J442" s="16"/>
      <c r="M442" s="16"/>
    </row>
    <row r="443" ht="15.75" customHeight="1">
      <c r="C443" s="11"/>
      <c r="D443" s="11"/>
      <c r="E443" s="11"/>
      <c r="G443" s="16"/>
      <c r="J443" s="16"/>
      <c r="M443" s="16"/>
    </row>
    <row r="444" ht="15.75" customHeight="1">
      <c r="C444" s="11"/>
      <c r="D444" s="11"/>
      <c r="E444" s="11"/>
      <c r="G444" s="16"/>
      <c r="J444" s="16"/>
      <c r="M444" s="16"/>
    </row>
    <row r="445" ht="15.75" customHeight="1">
      <c r="C445" s="11"/>
      <c r="D445" s="11"/>
      <c r="E445" s="11"/>
      <c r="G445" s="16"/>
      <c r="J445" s="16"/>
      <c r="M445" s="16"/>
    </row>
    <row r="446" ht="15.75" customHeight="1">
      <c r="C446" s="11"/>
      <c r="D446" s="11"/>
      <c r="E446" s="11"/>
      <c r="G446" s="16"/>
      <c r="J446" s="16"/>
      <c r="M446" s="16"/>
    </row>
    <row r="447" ht="15.75" customHeight="1">
      <c r="C447" s="11"/>
      <c r="D447" s="11"/>
      <c r="E447" s="11"/>
      <c r="G447" s="16"/>
      <c r="J447" s="16"/>
      <c r="M447" s="16"/>
    </row>
    <row r="448" ht="15.75" customHeight="1">
      <c r="C448" s="11"/>
      <c r="D448" s="11"/>
      <c r="E448" s="11"/>
      <c r="G448" s="16"/>
      <c r="J448" s="16"/>
      <c r="M448" s="16"/>
    </row>
    <row r="449" ht="15.75" customHeight="1">
      <c r="C449" s="11"/>
      <c r="D449" s="11"/>
      <c r="E449" s="11"/>
      <c r="G449" s="16"/>
      <c r="J449" s="16"/>
      <c r="M449" s="16"/>
    </row>
    <row r="450" ht="15.75" customHeight="1">
      <c r="C450" s="11"/>
      <c r="D450" s="11"/>
      <c r="E450" s="11"/>
      <c r="G450" s="16"/>
      <c r="J450" s="16"/>
      <c r="M450" s="16"/>
    </row>
    <row r="451" ht="15.75" customHeight="1">
      <c r="C451" s="11"/>
      <c r="D451" s="11"/>
      <c r="E451" s="11"/>
      <c r="G451" s="16"/>
      <c r="J451" s="16"/>
      <c r="M451" s="16"/>
    </row>
    <row r="452" ht="15.75" customHeight="1">
      <c r="C452" s="11"/>
      <c r="D452" s="11"/>
      <c r="E452" s="11"/>
      <c r="G452" s="16"/>
      <c r="J452" s="16"/>
      <c r="M452" s="16"/>
    </row>
    <row r="453" ht="15.75" customHeight="1">
      <c r="C453" s="11"/>
      <c r="D453" s="11"/>
      <c r="E453" s="11"/>
      <c r="G453" s="16"/>
      <c r="J453" s="16"/>
      <c r="M453" s="16"/>
    </row>
    <row r="454" ht="15.75" customHeight="1">
      <c r="C454" s="11"/>
      <c r="D454" s="11"/>
      <c r="E454" s="11"/>
      <c r="G454" s="16"/>
      <c r="J454" s="16"/>
      <c r="M454" s="16"/>
    </row>
    <row r="455" ht="15.75" customHeight="1">
      <c r="C455" s="11"/>
      <c r="D455" s="11"/>
      <c r="E455" s="11"/>
      <c r="G455" s="16"/>
      <c r="J455" s="16"/>
      <c r="M455" s="16"/>
    </row>
    <row r="456" ht="15.75" customHeight="1">
      <c r="C456" s="11"/>
      <c r="D456" s="11"/>
      <c r="E456" s="11"/>
      <c r="G456" s="16"/>
      <c r="J456" s="16"/>
      <c r="M456" s="16"/>
    </row>
    <row r="457" ht="15.75" customHeight="1">
      <c r="C457" s="11"/>
      <c r="D457" s="11"/>
      <c r="E457" s="11"/>
      <c r="G457" s="16"/>
      <c r="J457" s="16"/>
      <c r="M457" s="16"/>
    </row>
    <row r="458" ht="15.75" customHeight="1">
      <c r="C458" s="11"/>
      <c r="D458" s="11"/>
      <c r="E458" s="11"/>
      <c r="G458" s="16"/>
      <c r="J458" s="16"/>
      <c r="M458" s="16"/>
    </row>
    <row r="459" ht="15.75" customHeight="1">
      <c r="C459" s="11"/>
      <c r="D459" s="11"/>
      <c r="E459" s="11"/>
      <c r="G459" s="16"/>
      <c r="J459" s="16"/>
      <c r="M459" s="16"/>
    </row>
    <row r="460" ht="15.75" customHeight="1">
      <c r="C460" s="11"/>
      <c r="D460" s="11"/>
      <c r="E460" s="11"/>
      <c r="G460" s="16"/>
      <c r="J460" s="16"/>
      <c r="M460" s="16"/>
    </row>
    <row r="461" ht="15.75" customHeight="1">
      <c r="C461" s="11"/>
      <c r="D461" s="11"/>
      <c r="E461" s="11"/>
      <c r="G461" s="16"/>
      <c r="J461" s="16"/>
      <c r="M461" s="16"/>
    </row>
    <row r="462" ht="15.75" customHeight="1">
      <c r="C462" s="11"/>
      <c r="D462" s="11"/>
      <c r="E462" s="11"/>
      <c r="G462" s="16"/>
      <c r="J462" s="16"/>
      <c r="M462" s="16"/>
    </row>
    <row r="463" ht="15.75" customHeight="1">
      <c r="C463" s="11"/>
      <c r="D463" s="11"/>
      <c r="E463" s="11"/>
      <c r="G463" s="16"/>
      <c r="J463" s="16"/>
      <c r="M463" s="16"/>
    </row>
    <row r="464" ht="15.75" customHeight="1">
      <c r="C464" s="11"/>
      <c r="D464" s="11"/>
      <c r="E464" s="11"/>
      <c r="G464" s="16"/>
      <c r="J464" s="16"/>
      <c r="M464" s="16"/>
    </row>
    <row r="465" ht="15.75" customHeight="1">
      <c r="C465" s="11"/>
      <c r="D465" s="11"/>
      <c r="E465" s="11"/>
      <c r="G465" s="16"/>
      <c r="J465" s="16"/>
      <c r="M465" s="16"/>
    </row>
    <row r="466" ht="15.75" customHeight="1">
      <c r="C466" s="11"/>
      <c r="D466" s="11"/>
      <c r="E466" s="11"/>
      <c r="G466" s="16"/>
      <c r="J466" s="16"/>
      <c r="M466" s="16"/>
    </row>
    <row r="467" ht="15.75" customHeight="1">
      <c r="C467" s="11"/>
      <c r="D467" s="11"/>
      <c r="E467" s="11"/>
      <c r="G467" s="16"/>
      <c r="J467" s="16"/>
      <c r="M467" s="16"/>
    </row>
    <row r="468" ht="15.75" customHeight="1">
      <c r="C468" s="11"/>
      <c r="D468" s="11"/>
      <c r="E468" s="11"/>
      <c r="G468" s="16"/>
      <c r="J468" s="16"/>
      <c r="M468" s="16"/>
    </row>
    <row r="469" ht="15.75" customHeight="1">
      <c r="C469" s="11"/>
      <c r="D469" s="11"/>
      <c r="E469" s="11"/>
      <c r="G469" s="16"/>
      <c r="J469" s="16"/>
      <c r="M469" s="16"/>
    </row>
    <row r="470" ht="15.75" customHeight="1">
      <c r="C470" s="11"/>
      <c r="D470" s="11"/>
      <c r="E470" s="11"/>
      <c r="G470" s="16"/>
      <c r="J470" s="16"/>
      <c r="M470" s="16"/>
    </row>
    <row r="471" ht="15.75" customHeight="1">
      <c r="C471" s="11"/>
      <c r="D471" s="11"/>
      <c r="E471" s="11"/>
      <c r="G471" s="16"/>
      <c r="J471" s="16"/>
      <c r="M471" s="16"/>
    </row>
    <row r="472" ht="15.75" customHeight="1">
      <c r="C472" s="11"/>
      <c r="D472" s="11"/>
      <c r="E472" s="11"/>
      <c r="G472" s="16"/>
      <c r="J472" s="16"/>
      <c r="M472" s="16"/>
    </row>
    <row r="473" ht="15.75" customHeight="1">
      <c r="C473" s="11"/>
      <c r="D473" s="11"/>
      <c r="E473" s="11"/>
      <c r="G473" s="16"/>
      <c r="J473" s="16"/>
      <c r="M473" s="16"/>
    </row>
    <row r="474" ht="15.75" customHeight="1">
      <c r="C474" s="11"/>
      <c r="D474" s="11"/>
      <c r="E474" s="11"/>
      <c r="G474" s="16"/>
      <c r="J474" s="16"/>
      <c r="M474" s="16"/>
    </row>
    <row r="475" ht="15.75" customHeight="1">
      <c r="C475" s="11"/>
      <c r="D475" s="11"/>
      <c r="E475" s="11"/>
      <c r="G475" s="16"/>
      <c r="J475" s="16"/>
      <c r="M475" s="16"/>
    </row>
    <row r="476" ht="15.75" customHeight="1">
      <c r="C476" s="11"/>
      <c r="D476" s="11"/>
      <c r="E476" s="11"/>
      <c r="G476" s="16"/>
      <c r="J476" s="16"/>
      <c r="M476" s="16"/>
    </row>
    <row r="477" ht="15.75" customHeight="1">
      <c r="C477" s="11"/>
      <c r="D477" s="11"/>
      <c r="E477" s="11"/>
      <c r="G477" s="16"/>
      <c r="J477" s="16"/>
      <c r="M477" s="16"/>
    </row>
    <row r="478" ht="15.75" customHeight="1">
      <c r="C478" s="11"/>
      <c r="D478" s="11"/>
      <c r="E478" s="11"/>
      <c r="G478" s="16"/>
      <c r="J478" s="16"/>
      <c r="M478" s="16"/>
    </row>
    <row r="479" ht="15.75" customHeight="1">
      <c r="C479" s="11"/>
      <c r="D479" s="11"/>
      <c r="E479" s="11"/>
      <c r="G479" s="16"/>
      <c r="J479" s="16"/>
      <c r="M479" s="16"/>
    </row>
    <row r="480" ht="15.75" customHeight="1">
      <c r="C480" s="11"/>
      <c r="D480" s="11"/>
      <c r="E480" s="11"/>
      <c r="G480" s="16"/>
      <c r="J480" s="16"/>
      <c r="M480" s="16"/>
    </row>
    <row r="481" ht="15.75" customHeight="1">
      <c r="C481" s="11"/>
      <c r="D481" s="11"/>
      <c r="E481" s="11"/>
      <c r="G481" s="16"/>
      <c r="J481" s="16"/>
      <c r="M481" s="16"/>
    </row>
    <row r="482" ht="15.75" customHeight="1">
      <c r="C482" s="11"/>
      <c r="D482" s="11"/>
      <c r="E482" s="11"/>
      <c r="G482" s="16"/>
      <c r="J482" s="16"/>
      <c r="M482" s="16"/>
    </row>
    <row r="483" ht="15.75" customHeight="1">
      <c r="C483" s="11"/>
      <c r="D483" s="11"/>
      <c r="E483" s="11"/>
      <c r="G483" s="16"/>
      <c r="J483" s="16"/>
      <c r="M483" s="16"/>
    </row>
    <row r="484" ht="15.75" customHeight="1">
      <c r="C484" s="11"/>
      <c r="D484" s="11"/>
      <c r="E484" s="11"/>
      <c r="G484" s="16"/>
      <c r="J484" s="16"/>
      <c r="M484" s="16"/>
    </row>
    <row r="485" ht="15.75" customHeight="1">
      <c r="C485" s="11"/>
      <c r="D485" s="11"/>
      <c r="E485" s="11"/>
      <c r="G485" s="16"/>
      <c r="J485" s="16"/>
      <c r="M485" s="16"/>
    </row>
    <row r="486" ht="15.75" customHeight="1">
      <c r="C486" s="11"/>
      <c r="D486" s="11"/>
      <c r="E486" s="11"/>
      <c r="G486" s="16"/>
      <c r="J486" s="16"/>
      <c r="M486" s="16"/>
    </row>
    <row r="487" ht="15.75" customHeight="1">
      <c r="C487" s="11"/>
      <c r="D487" s="11"/>
      <c r="E487" s="11"/>
      <c r="G487" s="16"/>
      <c r="J487" s="16"/>
      <c r="M487" s="16"/>
    </row>
    <row r="488" ht="15.75" customHeight="1">
      <c r="C488" s="11"/>
      <c r="D488" s="11"/>
      <c r="E488" s="11"/>
      <c r="G488" s="16"/>
      <c r="J488" s="16"/>
      <c r="M488" s="16"/>
    </row>
    <row r="489" ht="15.75" customHeight="1">
      <c r="C489" s="11"/>
      <c r="D489" s="11"/>
      <c r="E489" s="11"/>
      <c r="G489" s="16"/>
      <c r="J489" s="16"/>
      <c r="M489" s="16"/>
    </row>
    <row r="490" ht="15.75" customHeight="1">
      <c r="C490" s="11"/>
      <c r="D490" s="11"/>
      <c r="E490" s="11"/>
      <c r="G490" s="16"/>
      <c r="J490" s="16"/>
      <c r="M490" s="16"/>
    </row>
    <row r="491" ht="15.75" customHeight="1">
      <c r="C491" s="11"/>
      <c r="D491" s="11"/>
      <c r="E491" s="11"/>
      <c r="G491" s="16"/>
      <c r="J491" s="16"/>
      <c r="M491" s="16"/>
    </row>
    <row r="492" ht="15.75" customHeight="1">
      <c r="C492" s="11"/>
      <c r="D492" s="11"/>
      <c r="E492" s="11"/>
      <c r="G492" s="16"/>
      <c r="J492" s="16"/>
      <c r="M492" s="16"/>
    </row>
    <row r="493" ht="15.75" customHeight="1">
      <c r="C493" s="11"/>
      <c r="D493" s="11"/>
      <c r="E493" s="11"/>
      <c r="G493" s="16"/>
      <c r="J493" s="16"/>
      <c r="M493" s="16"/>
    </row>
    <row r="494" ht="15.75" customHeight="1">
      <c r="C494" s="11"/>
      <c r="D494" s="11"/>
      <c r="E494" s="11"/>
      <c r="G494" s="16"/>
      <c r="J494" s="16"/>
      <c r="M494" s="16"/>
    </row>
    <row r="495" ht="15.75" customHeight="1">
      <c r="C495" s="11"/>
      <c r="D495" s="11"/>
      <c r="E495" s="11"/>
      <c r="G495" s="16"/>
      <c r="J495" s="16"/>
      <c r="M495" s="16"/>
    </row>
    <row r="496" ht="15.75" customHeight="1">
      <c r="C496" s="11"/>
      <c r="D496" s="11"/>
      <c r="E496" s="11"/>
      <c r="G496" s="16"/>
      <c r="J496" s="16"/>
      <c r="M496" s="16"/>
    </row>
    <row r="497" ht="15.75" customHeight="1">
      <c r="C497" s="11"/>
      <c r="D497" s="11"/>
      <c r="E497" s="11"/>
      <c r="G497" s="16"/>
      <c r="J497" s="16"/>
      <c r="M497" s="16"/>
    </row>
    <row r="498" ht="15.75" customHeight="1">
      <c r="C498" s="11"/>
      <c r="D498" s="11"/>
      <c r="E498" s="11"/>
      <c r="G498" s="16"/>
      <c r="J498" s="16"/>
      <c r="M498" s="16"/>
    </row>
    <row r="499" ht="15.75" customHeight="1">
      <c r="C499" s="11"/>
      <c r="D499" s="11"/>
      <c r="E499" s="11"/>
      <c r="G499" s="16"/>
      <c r="J499" s="16"/>
      <c r="M499" s="16"/>
    </row>
    <row r="500" ht="15.75" customHeight="1">
      <c r="C500" s="11"/>
      <c r="D500" s="11"/>
      <c r="E500" s="11"/>
      <c r="G500" s="16"/>
      <c r="J500" s="16"/>
      <c r="M500" s="16"/>
    </row>
    <row r="501" ht="15.75" customHeight="1">
      <c r="C501" s="11"/>
      <c r="D501" s="11"/>
      <c r="E501" s="11"/>
      <c r="G501" s="16"/>
      <c r="J501" s="16"/>
      <c r="M501" s="16"/>
    </row>
    <row r="502" ht="15.75" customHeight="1">
      <c r="C502" s="11"/>
      <c r="D502" s="11"/>
      <c r="E502" s="11"/>
      <c r="G502" s="16"/>
      <c r="J502" s="16"/>
      <c r="M502" s="16"/>
    </row>
    <row r="503" ht="15.75" customHeight="1">
      <c r="C503" s="11"/>
      <c r="D503" s="11"/>
      <c r="E503" s="11"/>
      <c r="G503" s="16"/>
      <c r="J503" s="16"/>
      <c r="M503" s="16"/>
    </row>
    <row r="504" ht="15.75" customHeight="1">
      <c r="C504" s="11"/>
      <c r="D504" s="11"/>
      <c r="E504" s="11"/>
      <c r="G504" s="16"/>
      <c r="J504" s="16"/>
      <c r="M504" s="16"/>
    </row>
    <row r="505" ht="15.75" customHeight="1">
      <c r="C505" s="11"/>
      <c r="D505" s="11"/>
      <c r="E505" s="11"/>
      <c r="G505" s="16"/>
      <c r="J505" s="16"/>
      <c r="M505" s="16"/>
    </row>
    <row r="506" ht="15.75" customHeight="1">
      <c r="C506" s="11"/>
      <c r="D506" s="11"/>
      <c r="E506" s="11"/>
      <c r="G506" s="16"/>
      <c r="J506" s="16"/>
      <c r="M506" s="16"/>
    </row>
    <row r="507" ht="15.75" customHeight="1">
      <c r="C507" s="11"/>
      <c r="D507" s="11"/>
      <c r="E507" s="11"/>
      <c r="G507" s="16"/>
      <c r="J507" s="16"/>
      <c r="M507" s="16"/>
    </row>
    <row r="508" ht="15.75" customHeight="1">
      <c r="C508" s="11"/>
      <c r="D508" s="11"/>
      <c r="E508" s="11"/>
      <c r="G508" s="16"/>
      <c r="J508" s="16"/>
      <c r="M508" s="16"/>
    </row>
    <row r="509" ht="15.75" customHeight="1">
      <c r="C509" s="11"/>
      <c r="D509" s="11"/>
      <c r="E509" s="11"/>
      <c r="G509" s="16"/>
      <c r="J509" s="16"/>
      <c r="M509" s="16"/>
    </row>
    <row r="510" ht="15.75" customHeight="1">
      <c r="C510" s="11"/>
      <c r="D510" s="11"/>
      <c r="E510" s="11"/>
      <c r="G510" s="16"/>
      <c r="J510" s="16"/>
      <c r="M510" s="16"/>
    </row>
    <row r="511" ht="15.75" customHeight="1">
      <c r="C511" s="11"/>
      <c r="D511" s="11"/>
      <c r="E511" s="11"/>
      <c r="G511" s="16"/>
      <c r="J511" s="16"/>
      <c r="M511" s="16"/>
    </row>
    <row r="512" ht="15.75" customHeight="1">
      <c r="C512" s="11"/>
      <c r="D512" s="11"/>
      <c r="E512" s="11"/>
      <c r="G512" s="16"/>
      <c r="J512" s="16"/>
      <c r="M512" s="16"/>
    </row>
    <row r="513" ht="15.75" customHeight="1">
      <c r="C513" s="11"/>
      <c r="D513" s="11"/>
      <c r="E513" s="11"/>
      <c r="G513" s="16"/>
      <c r="J513" s="16"/>
      <c r="M513" s="16"/>
    </row>
    <row r="514" ht="15.75" customHeight="1">
      <c r="C514" s="11"/>
      <c r="D514" s="11"/>
      <c r="E514" s="11"/>
      <c r="G514" s="16"/>
      <c r="J514" s="16"/>
      <c r="M514" s="16"/>
    </row>
    <row r="515" ht="15.75" customHeight="1">
      <c r="C515" s="11"/>
      <c r="D515" s="11"/>
      <c r="E515" s="11"/>
      <c r="G515" s="16"/>
      <c r="J515" s="16"/>
      <c r="M515" s="16"/>
    </row>
    <row r="516" ht="15.75" customHeight="1">
      <c r="C516" s="11"/>
      <c r="D516" s="11"/>
      <c r="E516" s="11"/>
      <c r="G516" s="16"/>
      <c r="J516" s="16"/>
      <c r="M516" s="16"/>
    </row>
    <row r="517" ht="15.75" customHeight="1">
      <c r="C517" s="11"/>
      <c r="D517" s="11"/>
      <c r="E517" s="11"/>
      <c r="G517" s="16"/>
      <c r="J517" s="16"/>
      <c r="M517" s="16"/>
    </row>
    <row r="518" ht="15.75" customHeight="1">
      <c r="C518" s="11"/>
      <c r="D518" s="11"/>
      <c r="E518" s="11"/>
      <c r="G518" s="16"/>
      <c r="J518" s="16"/>
      <c r="M518" s="16"/>
    </row>
    <row r="519" ht="15.75" customHeight="1">
      <c r="C519" s="11"/>
      <c r="D519" s="11"/>
      <c r="E519" s="11"/>
      <c r="G519" s="16"/>
      <c r="J519" s="16"/>
      <c r="M519" s="16"/>
    </row>
    <row r="520" ht="15.75" customHeight="1">
      <c r="C520" s="11"/>
      <c r="D520" s="11"/>
      <c r="E520" s="11"/>
      <c r="G520" s="16"/>
      <c r="J520" s="16"/>
      <c r="M520" s="16"/>
    </row>
    <row r="521" ht="15.75" customHeight="1">
      <c r="C521" s="11"/>
      <c r="D521" s="11"/>
      <c r="E521" s="11"/>
      <c r="G521" s="16"/>
      <c r="J521" s="16"/>
      <c r="M521" s="16"/>
    </row>
    <row r="522" ht="15.75" customHeight="1">
      <c r="C522" s="11"/>
      <c r="D522" s="11"/>
      <c r="E522" s="11"/>
      <c r="G522" s="16"/>
      <c r="J522" s="16"/>
      <c r="M522" s="16"/>
    </row>
    <row r="523" ht="15.75" customHeight="1">
      <c r="C523" s="11"/>
      <c r="D523" s="11"/>
      <c r="E523" s="11"/>
      <c r="G523" s="16"/>
      <c r="J523" s="16"/>
      <c r="M523" s="16"/>
    </row>
    <row r="524" ht="15.75" customHeight="1">
      <c r="C524" s="11"/>
      <c r="D524" s="11"/>
      <c r="E524" s="11"/>
      <c r="G524" s="16"/>
      <c r="J524" s="16"/>
      <c r="M524" s="16"/>
    </row>
    <row r="525" ht="15.75" customHeight="1">
      <c r="C525" s="11"/>
      <c r="D525" s="11"/>
      <c r="E525" s="11"/>
      <c r="G525" s="16"/>
      <c r="J525" s="16"/>
      <c r="M525" s="16"/>
    </row>
    <row r="526" ht="15.75" customHeight="1">
      <c r="C526" s="11"/>
      <c r="D526" s="11"/>
      <c r="E526" s="11"/>
      <c r="G526" s="16"/>
      <c r="J526" s="16"/>
      <c r="M526" s="16"/>
    </row>
    <row r="527" ht="15.75" customHeight="1">
      <c r="C527" s="11"/>
      <c r="D527" s="11"/>
      <c r="E527" s="11"/>
      <c r="G527" s="16"/>
      <c r="J527" s="16"/>
      <c r="M527" s="16"/>
    </row>
    <row r="528" ht="15.75" customHeight="1">
      <c r="C528" s="11"/>
      <c r="D528" s="11"/>
      <c r="E528" s="11"/>
      <c r="G528" s="16"/>
      <c r="J528" s="16"/>
      <c r="M528" s="16"/>
    </row>
    <row r="529" ht="15.75" customHeight="1">
      <c r="C529" s="11"/>
      <c r="D529" s="11"/>
      <c r="E529" s="11"/>
      <c r="G529" s="16"/>
      <c r="J529" s="16"/>
      <c r="M529" s="16"/>
    </row>
    <row r="530" ht="15.75" customHeight="1">
      <c r="C530" s="11"/>
      <c r="D530" s="11"/>
      <c r="E530" s="11"/>
      <c r="G530" s="16"/>
      <c r="J530" s="16"/>
      <c r="M530" s="16"/>
    </row>
    <row r="531" ht="15.75" customHeight="1">
      <c r="C531" s="11"/>
      <c r="D531" s="11"/>
      <c r="E531" s="11"/>
      <c r="G531" s="16"/>
      <c r="J531" s="16"/>
      <c r="M531" s="16"/>
    </row>
    <row r="532" ht="15.75" customHeight="1">
      <c r="C532" s="11"/>
      <c r="D532" s="11"/>
      <c r="E532" s="11"/>
      <c r="G532" s="16"/>
      <c r="J532" s="16"/>
      <c r="M532" s="16"/>
    </row>
    <row r="533" ht="15.75" customHeight="1">
      <c r="C533" s="11"/>
      <c r="D533" s="11"/>
      <c r="E533" s="11"/>
      <c r="G533" s="16"/>
      <c r="J533" s="16"/>
      <c r="M533" s="16"/>
    </row>
    <row r="534" ht="15.75" customHeight="1">
      <c r="C534" s="11"/>
      <c r="D534" s="11"/>
      <c r="E534" s="11"/>
      <c r="G534" s="16"/>
      <c r="J534" s="16"/>
      <c r="M534" s="16"/>
    </row>
    <row r="535" ht="15.75" customHeight="1">
      <c r="C535" s="11"/>
      <c r="D535" s="11"/>
      <c r="E535" s="11"/>
      <c r="G535" s="16"/>
      <c r="J535" s="16"/>
      <c r="M535" s="16"/>
    </row>
    <row r="536" ht="15.75" customHeight="1">
      <c r="C536" s="11"/>
      <c r="D536" s="11"/>
      <c r="E536" s="11"/>
      <c r="G536" s="16"/>
      <c r="J536" s="16"/>
      <c r="M536" s="16"/>
    </row>
    <row r="537" ht="15.75" customHeight="1">
      <c r="C537" s="11"/>
      <c r="D537" s="11"/>
      <c r="E537" s="11"/>
      <c r="G537" s="16"/>
      <c r="J537" s="16"/>
      <c r="M537" s="16"/>
    </row>
    <row r="538" ht="15.75" customHeight="1">
      <c r="C538" s="11"/>
      <c r="D538" s="11"/>
      <c r="E538" s="11"/>
      <c r="G538" s="16"/>
      <c r="J538" s="16"/>
      <c r="M538" s="16"/>
    </row>
    <row r="539" ht="15.75" customHeight="1">
      <c r="C539" s="11"/>
      <c r="D539" s="11"/>
      <c r="E539" s="11"/>
      <c r="G539" s="16"/>
      <c r="J539" s="16"/>
      <c r="M539" s="16"/>
    </row>
    <row r="540" ht="15.75" customHeight="1">
      <c r="C540" s="11"/>
      <c r="D540" s="11"/>
      <c r="E540" s="11"/>
      <c r="G540" s="16"/>
      <c r="J540" s="16"/>
      <c r="M540" s="16"/>
    </row>
    <row r="541" ht="15.75" customHeight="1">
      <c r="C541" s="11"/>
      <c r="D541" s="11"/>
      <c r="E541" s="11"/>
      <c r="G541" s="16"/>
      <c r="J541" s="16"/>
      <c r="M541" s="16"/>
    </row>
    <row r="542" ht="15.75" customHeight="1">
      <c r="C542" s="11"/>
      <c r="D542" s="11"/>
      <c r="E542" s="11"/>
      <c r="G542" s="16"/>
      <c r="J542" s="16"/>
      <c r="M542" s="16"/>
    </row>
    <row r="543" ht="15.75" customHeight="1">
      <c r="C543" s="11"/>
      <c r="D543" s="11"/>
      <c r="E543" s="11"/>
      <c r="G543" s="16"/>
      <c r="J543" s="16"/>
      <c r="M543" s="16"/>
    </row>
    <row r="544" ht="15.75" customHeight="1">
      <c r="C544" s="11"/>
      <c r="D544" s="11"/>
      <c r="E544" s="11"/>
      <c r="G544" s="16"/>
      <c r="J544" s="16"/>
      <c r="M544" s="16"/>
    </row>
    <row r="545" ht="15.75" customHeight="1">
      <c r="C545" s="11"/>
      <c r="D545" s="11"/>
      <c r="E545" s="11"/>
      <c r="G545" s="16"/>
      <c r="J545" s="16"/>
      <c r="M545" s="16"/>
    </row>
    <row r="546" ht="15.75" customHeight="1">
      <c r="C546" s="11"/>
      <c r="D546" s="11"/>
      <c r="E546" s="11"/>
      <c r="G546" s="16"/>
      <c r="J546" s="16"/>
      <c r="M546" s="16"/>
    </row>
    <row r="547" ht="15.75" customHeight="1">
      <c r="C547" s="11"/>
      <c r="D547" s="11"/>
      <c r="E547" s="11"/>
      <c r="G547" s="16"/>
      <c r="J547" s="16"/>
      <c r="M547" s="16"/>
    </row>
    <row r="548" ht="15.75" customHeight="1">
      <c r="C548" s="11"/>
      <c r="D548" s="11"/>
      <c r="E548" s="11"/>
      <c r="G548" s="16"/>
      <c r="J548" s="16"/>
      <c r="M548" s="16"/>
    </row>
    <row r="549" ht="15.75" customHeight="1">
      <c r="C549" s="11"/>
      <c r="D549" s="11"/>
      <c r="E549" s="11"/>
      <c r="G549" s="16"/>
      <c r="J549" s="16"/>
      <c r="M549" s="16"/>
    </row>
    <row r="550" ht="15.75" customHeight="1">
      <c r="C550" s="11"/>
      <c r="D550" s="11"/>
      <c r="E550" s="11"/>
      <c r="G550" s="16"/>
      <c r="J550" s="16"/>
      <c r="M550" s="16"/>
    </row>
    <row r="551" ht="15.75" customHeight="1">
      <c r="C551" s="11"/>
      <c r="D551" s="11"/>
      <c r="E551" s="11"/>
      <c r="G551" s="16"/>
      <c r="J551" s="16"/>
      <c r="M551" s="16"/>
    </row>
    <row r="552" ht="15.75" customHeight="1">
      <c r="C552" s="11"/>
      <c r="D552" s="11"/>
      <c r="E552" s="11"/>
      <c r="G552" s="16"/>
      <c r="J552" s="16"/>
      <c r="M552" s="16"/>
    </row>
    <row r="553" ht="15.75" customHeight="1">
      <c r="C553" s="11"/>
      <c r="D553" s="11"/>
      <c r="E553" s="11"/>
      <c r="G553" s="16"/>
      <c r="J553" s="16"/>
      <c r="M553" s="16"/>
    </row>
    <row r="554" ht="15.75" customHeight="1">
      <c r="C554" s="11"/>
      <c r="D554" s="11"/>
      <c r="E554" s="11"/>
      <c r="G554" s="16"/>
      <c r="J554" s="16"/>
      <c r="M554" s="16"/>
    </row>
    <row r="555" ht="15.75" customHeight="1">
      <c r="C555" s="11"/>
      <c r="D555" s="11"/>
      <c r="E555" s="11"/>
      <c r="G555" s="16"/>
      <c r="J555" s="16"/>
      <c r="M555" s="16"/>
    </row>
    <row r="556" ht="15.75" customHeight="1">
      <c r="C556" s="11"/>
      <c r="D556" s="11"/>
      <c r="E556" s="11"/>
      <c r="G556" s="16"/>
      <c r="J556" s="16"/>
      <c r="M556" s="16"/>
    </row>
    <row r="557" ht="15.75" customHeight="1">
      <c r="C557" s="11"/>
      <c r="D557" s="11"/>
      <c r="E557" s="11"/>
      <c r="G557" s="16"/>
      <c r="J557" s="16"/>
      <c r="M557" s="16"/>
    </row>
    <row r="558" ht="15.75" customHeight="1">
      <c r="C558" s="11"/>
      <c r="D558" s="11"/>
      <c r="E558" s="11"/>
      <c r="G558" s="16"/>
      <c r="J558" s="16"/>
      <c r="M558" s="16"/>
    </row>
    <row r="559" ht="15.75" customHeight="1">
      <c r="C559" s="11"/>
      <c r="D559" s="11"/>
      <c r="E559" s="11"/>
      <c r="G559" s="16"/>
      <c r="J559" s="16"/>
      <c r="M559" s="16"/>
    </row>
    <row r="560" ht="15.75" customHeight="1">
      <c r="C560" s="11"/>
      <c r="D560" s="11"/>
      <c r="E560" s="11"/>
      <c r="G560" s="16"/>
      <c r="J560" s="16"/>
      <c r="M560" s="16"/>
    </row>
    <row r="561" ht="15.75" customHeight="1">
      <c r="C561" s="11"/>
      <c r="D561" s="11"/>
      <c r="E561" s="11"/>
      <c r="G561" s="16"/>
      <c r="J561" s="16"/>
      <c r="M561" s="16"/>
    </row>
    <row r="562" ht="15.75" customHeight="1">
      <c r="C562" s="11"/>
      <c r="D562" s="11"/>
      <c r="E562" s="11"/>
      <c r="G562" s="16"/>
      <c r="J562" s="16"/>
      <c r="M562" s="16"/>
    </row>
    <row r="563" ht="15.75" customHeight="1">
      <c r="C563" s="11"/>
      <c r="D563" s="11"/>
      <c r="E563" s="11"/>
      <c r="G563" s="16"/>
      <c r="J563" s="16"/>
      <c r="M563" s="16"/>
    </row>
    <row r="564" ht="15.75" customHeight="1">
      <c r="C564" s="11"/>
      <c r="D564" s="11"/>
      <c r="E564" s="11"/>
      <c r="G564" s="16"/>
      <c r="J564" s="16"/>
      <c r="M564" s="16"/>
    </row>
    <row r="565" ht="15.75" customHeight="1">
      <c r="C565" s="11"/>
      <c r="D565" s="11"/>
      <c r="E565" s="11"/>
      <c r="G565" s="16"/>
      <c r="J565" s="16"/>
      <c r="M565" s="16"/>
    </row>
    <row r="566" ht="15.75" customHeight="1">
      <c r="C566" s="11"/>
      <c r="D566" s="11"/>
      <c r="E566" s="11"/>
      <c r="G566" s="16"/>
      <c r="J566" s="16"/>
      <c r="M566" s="16"/>
    </row>
    <row r="567" ht="15.75" customHeight="1">
      <c r="C567" s="11"/>
      <c r="D567" s="11"/>
      <c r="E567" s="11"/>
      <c r="G567" s="16"/>
      <c r="J567" s="16"/>
      <c r="M567" s="16"/>
    </row>
    <row r="568" ht="15.75" customHeight="1">
      <c r="C568" s="11"/>
      <c r="D568" s="11"/>
      <c r="E568" s="11"/>
      <c r="G568" s="16"/>
      <c r="J568" s="16"/>
      <c r="M568" s="16"/>
    </row>
    <row r="569" ht="15.75" customHeight="1">
      <c r="C569" s="11"/>
      <c r="D569" s="11"/>
      <c r="E569" s="11"/>
      <c r="G569" s="16"/>
      <c r="J569" s="16"/>
      <c r="M569" s="16"/>
    </row>
    <row r="570" ht="15.75" customHeight="1">
      <c r="C570" s="11"/>
      <c r="D570" s="11"/>
      <c r="E570" s="11"/>
      <c r="G570" s="16"/>
      <c r="J570" s="16"/>
      <c r="M570" s="16"/>
    </row>
    <row r="571" ht="15.75" customHeight="1">
      <c r="C571" s="11"/>
      <c r="D571" s="11"/>
      <c r="E571" s="11"/>
      <c r="G571" s="16"/>
      <c r="J571" s="16"/>
      <c r="M571" s="16"/>
    </row>
    <row r="572" ht="15.75" customHeight="1">
      <c r="C572" s="11"/>
      <c r="D572" s="11"/>
      <c r="E572" s="11"/>
      <c r="G572" s="16"/>
      <c r="J572" s="16"/>
      <c r="M572" s="16"/>
    </row>
    <row r="573" ht="15.75" customHeight="1">
      <c r="C573" s="11"/>
      <c r="D573" s="11"/>
      <c r="E573" s="11"/>
      <c r="G573" s="16"/>
      <c r="J573" s="16"/>
      <c r="M573" s="16"/>
    </row>
    <row r="574" ht="15.75" customHeight="1">
      <c r="C574" s="11"/>
      <c r="D574" s="11"/>
      <c r="E574" s="11"/>
      <c r="G574" s="16"/>
      <c r="J574" s="16"/>
      <c r="M574" s="16"/>
    </row>
    <row r="575" ht="15.75" customHeight="1">
      <c r="C575" s="11"/>
      <c r="D575" s="11"/>
      <c r="E575" s="11"/>
      <c r="G575" s="16"/>
      <c r="J575" s="16"/>
      <c r="M575" s="16"/>
    </row>
    <row r="576" ht="15.75" customHeight="1">
      <c r="C576" s="11"/>
      <c r="D576" s="11"/>
      <c r="E576" s="11"/>
      <c r="G576" s="16"/>
      <c r="J576" s="16"/>
      <c r="M576" s="16"/>
    </row>
    <row r="577" ht="15.75" customHeight="1">
      <c r="C577" s="11"/>
      <c r="D577" s="11"/>
      <c r="E577" s="11"/>
      <c r="G577" s="16"/>
      <c r="J577" s="16"/>
      <c r="M577" s="16"/>
    </row>
    <row r="578" ht="15.75" customHeight="1">
      <c r="C578" s="11"/>
      <c r="D578" s="11"/>
      <c r="E578" s="11"/>
      <c r="G578" s="16"/>
      <c r="J578" s="16"/>
      <c r="M578" s="16"/>
    </row>
    <row r="579" ht="15.75" customHeight="1">
      <c r="C579" s="11"/>
      <c r="D579" s="11"/>
      <c r="E579" s="11"/>
      <c r="G579" s="16"/>
      <c r="J579" s="16"/>
      <c r="M579" s="16"/>
    </row>
    <row r="580" ht="15.75" customHeight="1">
      <c r="C580" s="11"/>
      <c r="D580" s="11"/>
      <c r="E580" s="11"/>
      <c r="G580" s="16"/>
      <c r="J580" s="16"/>
      <c r="M580" s="16"/>
    </row>
    <row r="581" ht="15.75" customHeight="1">
      <c r="C581" s="11"/>
      <c r="D581" s="11"/>
      <c r="E581" s="11"/>
      <c r="G581" s="16"/>
      <c r="J581" s="16"/>
      <c r="M581" s="16"/>
    </row>
    <row r="582" ht="15.75" customHeight="1">
      <c r="C582" s="11"/>
      <c r="D582" s="11"/>
      <c r="E582" s="11"/>
      <c r="G582" s="16"/>
      <c r="J582" s="16"/>
      <c r="M582" s="16"/>
    </row>
    <row r="583" ht="15.75" customHeight="1">
      <c r="C583" s="11"/>
      <c r="D583" s="11"/>
      <c r="E583" s="11"/>
      <c r="G583" s="16"/>
      <c r="J583" s="16"/>
      <c r="M583" s="16"/>
    </row>
    <row r="584" ht="15.75" customHeight="1">
      <c r="C584" s="11"/>
      <c r="D584" s="11"/>
      <c r="E584" s="11"/>
      <c r="G584" s="16"/>
      <c r="J584" s="16"/>
      <c r="M584" s="16"/>
    </row>
    <row r="585" ht="15.75" customHeight="1">
      <c r="C585" s="11"/>
      <c r="D585" s="11"/>
      <c r="E585" s="11"/>
      <c r="G585" s="16"/>
      <c r="J585" s="16"/>
      <c r="M585" s="16"/>
    </row>
    <row r="586" ht="15.75" customHeight="1">
      <c r="C586" s="11"/>
      <c r="D586" s="11"/>
      <c r="E586" s="11"/>
      <c r="G586" s="16"/>
      <c r="J586" s="16"/>
      <c r="M586" s="16"/>
    </row>
    <row r="587" ht="15.75" customHeight="1">
      <c r="C587" s="11"/>
      <c r="D587" s="11"/>
      <c r="E587" s="11"/>
      <c r="G587" s="16"/>
      <c r="J587" s="16"/>
      <c r="M587" s="16"/>
    </row>
    <row r="588" ht="15.75" customHeight="1">
      <c r="C588" s="11"/>
      <c r="D588" s="11"/>
      <c r="E588" s="11"/>
      <c r="G588" s="16"/>
      <c r="J588" s="16"/>
      <c r="M588" s="16"/>
    </row>
    <row r="589" ht="15.75" customHeight="1">
      <c r="C589" s="11"/>
      <c r="D589" s="11"/>
      <c r="E589" s="11"/>
      <c r="G589" s="16"/>
      <c r="J589" s="16"/>
      <c r="M589" s="16"/>
    </row>
    <row r="590" ht="15.75" customHeight="1">
      <c r="C590" s="11"/>
      <c r="D590" s="11"/>
      <c r="E590" s="11"/>
      <c r="G590" s="16"/>
      <c r="J590" s="16"/>
      <c r="M590" s="16"/>
    </row>
    <row r="591" ht="15.75" customHeight="1">
      <c r="C591" s="11"/>
      <c r="D591" s="11"/>
      <c r="E591" s="11"/>
      <c r="G591" s="16"/>
      <c r="J591" s="16"/>
      <c r="M591" s="16"/>
    </row>
    <row r="592" ht="15.75" customHeight="1">
      <c r="C592" s="11"/>
      <c r="D592" s="11"/>
      <c r="E592" s="11"/>
      <c r="G592" s="16"/>
      <c r="J592" s="16"/>
      <c r="M592" s="16"/>
    </row>
    <row r="593" ht="15.75" customHeight="1">
      <c r="C593" s="11"/>
      <c r="D593" s="11"/>
      <c r="E593" s="11"/>
      <c r="G593" s="16"/>
      <c r="J593" s="16"/>
      <c r="M593" s="16"/>
    </row>
    <row r="594" ht="15.75" customHeight="1">
      <c r="C594" s="11"/>
      <c r="D594" s="11"/>
      <c r="E594" s="11"/>
      <c r="G594" s="16"/>
      <c r="J594" s="16"/>
      <c r="M594" s="16"/>
    </row>
    <row r="595" ht="15.75" customHeight="1">
      <c r="C595" s="11"/>
      <c r="D595" s="11"/>
      <c r="E595" s="11"/>
      <c r="G595" s="16"/>
      <c r="J595" s="16"/>
      <c r="M595" s="16"/>
    </row>
    <row r="596" ht="15.75" customHeight="1">
      <c r="C596" s="11"/>
      <c r="D596" s="11"/>
      <c r="E596" s="11"/>
      <c r="G596" s="16"/>
      <c r="J596" s="16"/>
      <c r="M596" s="16"/>
    </row>
    <row r="597" ht="15.75" customHeight="1">
      <c r="C597" s="11"/>
      <c r="D597" s="11"/>
      <c r="E597" s="11"/>
      <c r="G597" s="16"/>
      <c r="J597" s="16"/>
      <c r="M597" s="16"/>
    </row>
    <row r="598" ht="15.75" customHeight="1">
      <c r="C598" s="11"/>
      <c r="D598" s="11"/>
      <c r="E598" s="11"/>
      <c r="G598" s="16"/>
      <c r="J598" s="16"/>
      <c r="M598" s="16"/>
    </row>
    <row r="599" ht="15.75" customHeight="1">
      <c r="C599" s="11"/>
      <c r="D599" s="11"/>
      <c r="E599" s="11"/>
      <c r="G599" s="16"/>
      <c r="J599" s="16"/>
      <c r="M599" s="16"/>
    </row>
    <row r="600" ht="15.75" customHeight="1">
      <c r="C600" s="11"/>
      <c r="D600" s="11"/>
      <c r="E600" s="11"/>
      <c r="G600" s="16"/>
      <c r="J600" s="16"/>
      <c r="M600" s="16"/>
    </row>
    <row r="601" ht="15.75" customHeight="1">
      <c r="C601" s="11"/>
      <c r="D601" s="11"/>
      <c r="E601" s="11"/>
      <c r="G601" s="16"/>
      <c r="J601" s="16"/>
      <c r="M601" s="16"/>
    </row>
    <row r="602" ht="15.75" customHeight="1">
      <c r="C602" s="11"/>
      <c r="D602" s="11"/>
      <c r="E602" s="11"/>
      <c r="G602" s="16"/>
      <c r="J602" s="16"/>
      <c r="M602" s="16"/>
    </row>
    <row r="603" ht="15.75" customHeight="1">
      <c r="C603" s="11"/>
      <c r="D603" s="11"/>
      <c r="E603" s="11"/>
      <c r="G603" s="16"/>
      <c r="J603" s="16"/>
      <c r="M603" s="16"/>
    </row>
    <row r="604" ht="15.75" customHeight="1">
      <c r="C604" s="11"/>
      <c r="D604" s="11"/>
      <c r="E604" s="11"/>
      <c r="G604" s="16"/>
      <c r="J604" s="16"/>
      <c r="M604" s="16"/>
    </row>
    <row r="605" ht="15.75" customHeight="1">
      <c r="C605" s="11"/>
      <c r="D605" s="11"/>
      <c r="E605" s="11"/>
      <c r="G605" s="16"/>
      <c r="J605" s="16"/>
      <c r="M605" s="16"/>
    </row>
    <row r="606" ht="15.75" customHeight="1">
      <c r="C606" s="11"/>
      <c r="D606" s="11"/>
      <c r="E606" s="11"/>
      <c r="G606" s="16"/>
      <c r="J606" s="16"/>
      <c r="M606" s="16"/>
    </row>
    <row r="607" ht="15.75" customHeight="1">
      <c r="C607" s="11"/>
      <c r="D607" s="11"/>
      <c r="E607" s="11"/>
      <c r="G607" s="16"/>
      <c r="J607" s="16"/>
      <c r="M607" s="16"/>
    </row>
    <row r="608" ht="15.75" customHeight="1">
      <c r="C608" s="11"/>
      <c r="D608" s="11"/>
      <c r="E608" s="11"/>
      <c r="G608" s="16"/>
      <c r="J608" s="16"/>
      <c r="M608" s="16"/>
    </row>
    <row r="609" ht="15.75" customHeight="1">
      <c r="C609" s="11"/>
      <c r="D609" s="11"/>
      <c r="E609" s="11"/>
      <c r="G609" s="16"/>
      <c r="J609" s="16"/>
      <c r="M609" s="16"/>
    </row>
    <row r="610" ht="15.75" customHeight="1">
      <c r="C610" s="11"/>
      <c r="D610" s="11"/>
      <c r="E610" s="11"/>
      <c r="G610" s="16"/>
      <c r="J610" s="16"/>
      <c r="M610" s="16"/>
    </row>
    <row r="611" ht="15.75" customHeight="1">
      <c r="C611" s="11"/>
      <c r="D611" s="11"/>
      <c r="E611" s="11"/>
      <c r="G611" s="16"/>
      <c r="J611" s="16"/>
      <c r="M611" s="16"/>
    </row>
    <row r="612" ht="15.75" customHeight="1">
      <c r="C612" s="11"/>
      <c r="D612" s="11"/>
      <c r="E612" s="11"/>
      <c r="G612" s="16"/>
      <c r="J612" s="16"/>
      <c r="M612" s="16"/>
    </row>
    <row r="613" ht="15.75" customHeight="1">
      <c r="C613" s="11"/>
      <c r="D613" s="11"/>
      <c r="E613" s="11"/>
      <c r="G613" s="16"/>
      <c r="J613" s="16"/>
      <c r="M613" s="16"/>
    </row>
    <row r="614" ht="15.75" customHeight="1">
      <c r="C614" s="11"/>
      <c r="D614" s="11"/>
      <c r="E614" s="11"/>
      <c r="G614" s="16"/>
      <c r="J614" s="16"/>
      <c r="M614" s="16"/>
    </row>
    <row r="615" ht="15.75" customHeight="1">
      <c r="C615" s="11"/>
      <c r="D615" s="11"/>
      <c r="E615" s="11"/>
      <c r="G615" s="16"/>
      <c r="J615" s="16"/>
      <c r="M615" s="16"/>
    </row>
    <row r="616" ht="15.75" customHeight="1">
      <c r="C616" s="11"/>
      <c r="D616" s="11"/>
      <c r="E616" s="11"/>
      <c r="G616" s="16"/>
      <c r="J616" s="16"/>
      <c r="M616" s="16"/>
    </row>
    <row r="617" ht="15.75" customHeight="1">
      <c r="C617" s="11"/>
      <c r="D617" s="11"/>
      <c r="E617" s="11"/>
      <c r="G617" s="16"/>
      <c r="J617" s="16"/>
      <c r="M617" s="16"/>
    </row>
    <row r="618" ht="15.75" customHeight="1">
      <c r="C618" s="11"/>
      <c r="D618" s="11"/>
      <c r="E618" s="11"/>
      <c r="G618" s="16"/>
      <c r="J618" s="16"/>
      <c r="M618" s="16"/>
    </row>
    <row r="619" ht="15.75" customHeight="1">
      <c r="C619" s="11"/>
      <c r="D619" s="11"/>
      <c r="E619" s="11"/>
      <c r="G619" s="16"/>
      <c r="J619" s="16"/>
      <c r="M619" s="16"/>
    </row>
    <row r="620" ht="15.75" customHeight="1">
      <c r="C620" s="11"/>
      <c r="D620" s="11"/>
      <c r="E620" s="11"/>
      <c r="G620" s="16"/>
      <c r="J620" s="16"/>
      <c r="M620" s="16"/>
    </row>
    <row r="621" ht="15.75" customHeight="1">
      <c r="C621" s="11"/>
      <c r="D621" s="11"/>
      <c r="E621" s="11"/>
      <c r="G621" s="16"/>
      <c r="J621" s="16"/>
      <c r="M621" s="16"/>
    </row>
    <row r="622" ht="15.75" customHeight="1">
      <c r="C622" s="11"/>
      <c r="D622" s="11"/>
      <c r="E622" s="11"/>
      <c r="G622" s="16"/>
      <c r="J622" s="16"/>
      <c r="M622" s="16"/>
    </row>
    <row r="623" ht="15.75" customHeight="1">
      <c r="C623" s="11"/>
      <c r="D623" s="11"/>
      <c r="E623" s="11"/>
      <c r="G623" s="16"/>
      <c r="J623" s="16"/>
      <c r="M623" s="16"/>
    </row>
    <row r="624" ht="15.75" customHeight="1">
      <c r="C624" s="11"/>
      <c r="D624" s="11"/>
      <c r="E624" s="11"/>
      <c r="G624" s="16"/>
      <c r="J624" s="16"/>
      <c r="M624" s="16"/>
    </row>
    <row r="625" ht="15.75" customHeight="1">
      <c r="C625" s="11"/>
      <c r="D625" s="11"/>
      <c r="E625" s="11"/>
      <c r="G625" s="16"/>
      <c r="J625" s="16"/>
      <c r="M625" s="16"/>
    </row>
    <row r="626" ht="15.75" customHeight="1">
      <c r="C626" s="11"/>
      <c r="D626" s="11"/>
      <c r="E626" s="11"/>
      <c r="G626" s="16"/>
      <c r="J626" s="16"/>
      <c r="M626" s="16"/>
    </row>
    <row r="627" ht="15.75" customHeight="1">
      <c r="C627" s="11"/>
      <c r="D627" s="11"/>
      <c r="E627" s="11"/>
      <c r="G627" s="16"/>
      <c r="J627" s="16"/>
      <c r="M627" s="16"/>
    </row>
    <row r="628" ht="15.75" customHeight="1">
      <c r="C628" s="11"/>
      <c r="D628" s="11"/>
      <c r="E628" s="11"/>
      <c r="G628" s="16"/>
      <c r="J628" s="16"/>
      <c r="M628" s="16"/>
    </row>
    <row r="629" ht="15.75" customHeight="1">
      <c r="C629" s="11"/>
      <c r="D629" s="11"/>
      <c r="E629" s="11"/>
      <c r="G629" s="16"/>
      <c r="J629" s="16"/>
      <c r="M629" s="16"/>
    </row>
    <row r="630" ht="15.75" customHeight="1">
      <c r="C630" s="11"/>
      <c r="D630" s="11"/>
      <c r="E630" s="11"/>
      <c r="G630" s="16"/>
      <c r="J630" s="16"/>
      <c r="M630" s="16"/>
    </row>
    <row r="631" ht="15.75" customHeight="1">
      <c r="C631" s="11"/>
      <c r="D631" s="11"/>
      <c r="E631" s="11"/>
      <c r="G631" s="16"/>
      <c r="J631" s="16"/>
      <c r="M631" s="16"/>
    </row>
    <row r="632" ht="15.75" customHeight="1">
      <c r="C632" s="11"/>
      <c r="D632" s="11"/>
      <c r="E632" s="11"/>
      <c r="G632" s="16"/>
      <c r="J632" s="16"/>
      <c r="M632" s="16"/>
    </row>
    <row r="633" ht="15.75" customHeight="1">
      <c r="C633" s="11"/>
      <c r="D633" s="11"/>
      <c r="E633" s="11"/>
      <c r="G633" s="16"/>
      <c r="J633" s="16"/>
      <c r="M633" s="16"/>
    </row>
    <row r="634" ht="15.75" customHeight="1">
      <c r="C634" s="11"/>
      <c r="D634" s="11"/>
      <c r="E634" s="11"/>
      <c r="G634" s="16"/>
      <c r="J634" s="16"/>
      <c r="M634" s="16"/>
    </row>
    <row r="635" ht="15.75" customHeight="1">
      <c r="C635" s="11"/>
      <c r="D635" s="11"/>
      <c r="E635" s="11"/>
      <c r="G635" s="16"/>
      <c r="J635" s="16"/>
      <c r="M635" s="16"/>
    </row>
    <row r="636" ht="15.75" customHeight="1">
      <c r="C636" s="11"/>
      <c r="D636" s="11"/>
      <c r="E636" s="11"/>
      <c r="G636" s="16"/>
      <c r="J636" s="16"/>
      <c r="M636" s="16"/>
    </row>
    <row r="637" ht="15.75" customHeight="1">
      <c r="C637" s="11"/>
      <c r="D637" s="11"/>
      <c r="E637" s="11"/>
      <c r="G637" s="16"/>
      <c r="J637" s="16"/>
      <c r="M637" s="16"/>
    </row>
    <row r="638" ht="15.75" customHeight="1">
      <c r="C638" s="11"/>
      <c r="D638" s="11"/>
      <c r="E638" s="11"/>
      <c r="G638" s="16"/>
      <c r="J638" s="16"/>
      <c r="M638" s="16"/>
    </row>
    <row r="639" ht="15.75" customHeight="1">
      <c r="C639" s="11"/>
      <c r="D639" s="11"/>
      <c r="E639" s="11"/>
      <c r="G639" s="16"/>
      <c r="J639" s="16"/>
      <c r="M639" s="16"/>
    </row>
    <row r="640" ht="15.75" customHeight="1">
      <c r="C640" s="11"/>
      <c r="D640" s="11"/>
      <c r="E640" s="11"/>
      <c r="G640" s="16"/>
      <c r="J640" s="16"/>
      <c r="M640" s="16"/>
    </row>
    <row r="641" ht="15.75" customHeight="1">
      <c r="C641" s="11"/>
      <c r="D641" s="11"/>
      <c r="E641" s="11"/>
      <c r="G641" s="16"/>
      <c r="J641" s="16"/>
      <c r="M641" s="16"/>
    </row>
    <row r="642" ht="15.75" customHeight="1">
      <c r="C642" s="11"/>
      <c r="D642" s="11"/>
      <c r="E642" s="11"/>
      <c r="G642" s="16"/>
      <c r="J642" s="16"/>
      <c r="M642" s="16"/>
    </row>
    <row r="643" ht="15.75" customHeight="1">
      <c r="C643" s="11"/>
      <c r="D643" s="11"/>
      <c r="E643" s="11"/>
      <c r="G643" s="16"/>
      <c r="J643" s="16"/>
      <c r="M643" s="16"/>
    </row>
    <row r="644" ht="15.75" customHeight="1">
      <c r="C644" s="11"/>
      <c r="D644" s="11"/>
      <c r="E644" s="11"/>
      <c r="G644" s="16"/>
      <c r="J644" s="16"/>
      <c r="M644" s="16"/>
    </row>
    <row r="645" ht="15.75" customHeight="1">
      <c r="C645" s="11"/>
      <c r="D645" s="11"/>
      <c r="E645" s="11"/>
      <c r="G645" s="16"/>
      <c r="J645" s="16"/>
      <c r="M645" s="16"/>
    </row>
    <row r="646" ht="15.75" customHeight="1">
      <c r="C646" s="11"/>
      <c r="D646" s="11"/>
      <c r="E646" s="11"/>
      <c r="G646" s="16"/>
      <c r="J646" s="16"/>
      <c r="M646" s="16"/>
    </row>
    <row r="647" ht="15.75" customHeight="1">
      <c r="C647" s="11"/>
      <c r="D647" s="11"/>
      <c r="E647" s="11"/>
      <c r="G647" s="16"/>
      <c r="J647" s="16"/>
      <c r="M647" s="16"/>
    </row>
    <row r="648" ht="15.75" customHeight="1">
      <c r="C648" s="11"/>
      <c r="D648" s="11"/>
      <c r="E648" s="11"/>
      <c r="G648" s="16"/>
      <c r="J648" s="16"/>
      <c r="M648" s="16"/>
    </row>
    <row r="649" ht="15.75" customHeight="1">
      <c r="C649" s="11"/>
      <c r="D649" s="11"/>
      <c r="E649" s="11"/>
      <c r="G649" s="16"/>
      <c r="J649" s="16"/>
      <c r="M649" s="16"/>
    </row>
    <row r="650" ht="15.75" customHeight="1">
      <c r="C650" s="11"/>
      <c r="D650" s="11"/>
      <c r="E650" s="11"/>
      <c r="G650" s="16"/>
      <c r="J650" s="16"/>
      <c r="M650" s="16"/>
    </row>
    <row r="651" ht="15.75" customHeight="1">
      <c r="C651" s="11"/>
      <c r="D651" s="11"/>
      <c r="E651" s="11"/>
      <c r="G651" s="16"/>
      <c r="J651" s="16"/>
      <c r="M651" s="16"/>
    </row>
    <row r="652" ht="15.75" customHeight="1">
      <c r="C652" s="11"/>
      <c r="D652" s="11"/>
      <c r="E652" s="11"/>
      <c r="G652" s="16"/>
      <c r="J652" s="16"/>
      <c r="M652" s="16"/>
    </row>
    <row r="653" ht="15.75" customHeight="1">
      <c r="C653" s="11"/>
      <c r="D653" s="11"/>
      <c r="E653" s="11"/>
      <c r="G653" s="16"/>
      <c r="J653" s="16"/>
      <c r="M653" s="16"/>
    </row>
    <row r="654" ht="15.75" customHeight="1">
      <c r="C654" s="11"/>
      <c r="D654" s="11"/>
      <c r="E654" s="11"/>
      <c r="G654" s="16"/>
      <c r="J654" s="16"/>
      <c r="M654" s="16"/>
    </row>
    <row r="655" ht="15.75" customHeight="1">
      <c r="C655" s="11"/>
      <c r="D655" s="11"/>
      <c r="E655" s="11"/>
      <c r="G655" s="16"/>
      <c r="J655" s="16"/>
      <c r="M655" s="16"/>
    </row>
    <row r="656" ht="15.75" customHeight="1">
      <c r="C656" s="11"/>
      <c r="D656" s="11"/>
      <c r="E656" s="11"/>
      <c r="G656" s="16"/>
      <c r="J656" s="16"/>
      <c r="M656" s="16"/>
    </row>
    <row r="657" ht="15.75" customHeight="1">
      <c r="C657" s="11"/>
      <c r="D657" s="11"/>
      <c r="E657" s="11"/>
      <c r="G657" s="16"/>
      <c r="J657" s="16"/>
      <c r="M657" s="16"/>
    </row>
    <row r="658" ht="15.75" customHeight="1">
      <c r="C658" s="11"/>
      <c r="D658" s="11"/>
      <c r="E658" s="11"/>
      <c r="G658" s="16"/>
      <c r="J658" s="16"/>
      <c r="M658" s="16"/>
    </row>
    <row r="659" ht="15.75" customHeight="1">
      <c r="C659" s="11"/>
      <c r="D659" s="11"/>
      <c r="E659" s="11"/>
      <c r="G659" s="16"/>
      <c r="J659" s="16"/>
      <c r="M659" s="16"/>
    </row>
    <row r="660" ht="15.75" customHeight="1">
      <c r="C660" s="11"/>
      <c r="D660" s="11"/>
      <c r="E660" s="11"/>
      <c r="G660" s="16"/>
      <c r="J660" s="16"/>
      <c r="M660" s="16"/>
    </row>
    <row r="661" ht="15.75" customHeight="1">
      <c r="C661" s="11"/>
      <c r="D661" s="11"/>
      <c r="E661" s="11"/>
      <c r="G661" s="16"/>
      <c r="J661" s="16"/>
      <c r="M661" s="16"/>
    </row>
    <row r="662" ht="15.75" customHeight="1">
      <c r="C662" s="11"/>
      <c r="D662" s="11"/>
      <c r="E662" s="11"/>
      <c r="G662" s="16"/>
      <c r="J662" s="16"/>
      <c r="M662" s="16"/>
    </row>
    <row r="663" ht="15.75" customHeight="1">
      <c r="C663" s="11"/>
      <c r="D663" s="11"/>
      <c r="E663" s="11"/>
      <c r="G663" s="16"/>
      <c r="J663" s="16"/>
      <c r="M663" s="16"/>
    </row>
    <row r="664" ht="15.75" customHeight="1">
      <c r="C664" s="11"/>
      <c r="D664" s="11"/>
      <c r="E664" s="11"/>
      <c r="G664" s="16"/>
      <c r="J664" s="16"/>
      <c r="M664" s="16"/>
    </row>
    <row r="665" ht="15.75" customHeight="1">
      <c r="C665" s="11"/>
      <c r="D665" s="11"/>
      <c r="E665" s="11"/>
      <c r="G665" s="16"/>
      <c r="J665" s="16"/>
      <c r="M665" s="16"/>
    </row>
    <row r="666" ht="15.75" customHeight="1">
      <c r="C666" s="11"/>
      <c r="D666" s="11"/>
      <c r="E666" s="11"/>
      <c r="G666" s="16"/>
      <c r="J666" s="16"/>
      <c r="M666" s="16"/>
    </row>
    <row r="667" ht="15.75" customHeight="1">
      <c r="C667" s="11"/>
      <c r="D667" s="11"/>
      <c r="E667" s="11"/>
      <c r="G667" s="16"/>
      <c r="J667" s="16"/>
      <c r="M667" s="16"/>
    </row>
    <row r="668" ht="15.75" customHeight="1">
      <c r="C668" s="11"/>
      <c r="D668" s="11"/>
      <c r="E668" s="11"/>
      <c r="G668" s="16"/>
      <c r="J668" s="16"/>
      <c r="M668" s="16"/>
    </row>
    <row r="669" ht="15.75" customHeight="1">
      <c r="C669" s="11"/>
      <c r="D669" s="11"/>
      <c r="E669" s="11"/>
      <c r="G669" s="16"/>
      <c r="J669" s="16"/>
      <c r="M669" s="16"/>
    </row>
    <row r="670" ht="15.75" customHeight="1">
      <c r="C670" s="11"/>
      <c r="D670" s="11"/>
      <c r="E670" s="11"/>
      <c r="G670" s="16"/>
      <c r="J670" s="16"/>
      <c r="M670" s="16"/>
    </row>
    <row r="671" ht="15.75" customHeight="1">
      <c r="C671" s="11"/>
      <c r="D671" s="11"/>
      <c r="E671" s="11"/>
      <c r="G671" s="16"/>
      <c r="J671" s="16"/>
      <c r="M671" s="16"/>
    </row>
    <row r="672" ht="15.75" customHeight="1">
      <c r="C672" s="11"/>
      <c r="D672" s="11"/>
      <c r="E672" s="11"/>
      <c r="G672" s="16"/>
      <c r="J672" s="16"/>
      <c r="M672" s="16"/>
    </row>
    <row r="673" ht="15.75" customHeight="1">
      <c r="C673" s="11"/>
      <c r="D673" s="11"/>
      <c r="E673" s="11"/>
      <c r="G673" s="16"/>
      <c r="J673" s="16"/>
      <c r="M673" s="16"/>
    </row>
    <row r="674" ht="15.75" customHeight="1">
      <c r="C674" s="11"/>
      <c r="D674" s="11"/>
      <c r="E674" s="11"/>
      <c r="G674" s="16"/>
      <c r="J674" s="16"/>
      <c r="M674" s="16"/>
    </row>
    <row r="675" ht="15.75" customHeight="1">
      <c r="C675" s="11"/>
      <c r="D675" s="11"/>
      <c r="E675" s="11"/>
      <c r="G675" s="16"/>
      <c r="J675" s="16"/>
      <c r="M675" s="16"/>
    </row>
    <row r="676" ht="15.75" customHeight="1">
      <c r="C676" s="11"/>
      <c r="D676" s="11"/>
      <c r="E676" s="11"/>
      <c r="G676" s="16"/>
      <c r="J676" s="16"/>
      <c r="M676" s="16"/>
    </row>
    <row r="677" ht="15.75" customHeight="1">
      <c r="C677" s="11"/>
      <c r="D677" s="11"/>
      <c r="E677" s="11"/>
      <c r="G677" s="16"/>
      <c r="J677" s="16"/>
      <c r="M677" s="16"/>
    </row>
    <row r="678" ht="15.75" customHeight="1">
      <c r="C678" s="11"/>
      <c r="D678" s="11"/>
      <c r="E678" s="11"/>
      <c r="G678" s="16"/>
      <c r="J678" s="16"/>
      <c r="M678" s="16"/>
    </row>
    <row r="679" ht="15.75" customHeight="1">
      <c r="C679" s="11"/>
      <c r="D679" s="11"/>
      <c r="E679" s="11"/>
      <c r="G679" s="16"/>
      <c r="J679" s="16"/>
      <c r="M679" s="16"/>
    </row>
    <row r="680" ht="15.75" customHeight="1">
      <c r="C680" s="11"/>
      <c r="D680" s="11"/>
      <c r="E680" s="11"/>
      <c r="G680" s="16"/>
      <c r="J680" s="16"/>
      <c r="M680" s="16"/>
    </row>
    <row r="681" ht="15.75" customHeight="1">
      <c r="C681" s="11"/>
      <c r="D681" s="11"/>
      <c r="E681" s="11"/>
      <c r="G681" s="16"/>
      <c r="J681" s="16"/>
      <c r="M681" s="16"/>
    </row>
    <row r="682" ht="15.75" customHeight="1">
      <c r="C682" s="11"/>
      <c r="D682" s="11"/>
      <c r="E682" s="11"/>
      <c r="G682" s="16"/>
      <c r="J682" s="16"/>
      <c r="M682" s="16"/>
    </row>
    <row r="683" ht="15.75" customHeight="1">
      <c r="C683" s="11"/>
      <c r="D683" s="11"/>
      <c r="E683" s="11"/>
      <c r="G683" s="16"/>
      <c r="J683" s="16"/>
      <c r="M683" s="16"/>
    </row>
    <row r="684" ht="15.75" customHeight="1">
      <c r="C684" s="11"/>
      <c r="D684" s="11"/>
      <c r="E684" s="11"/>
      <c r="G684" s="16"/>
      <c r="J684" s="16"/>
      <c r="M684" s="16"/>
    </row>
    <row r="685" ht="15.75" customHeight="1">
      <c r="C685" s="11"/>
      <c r="D685" s="11"/>
      <c r="E685" s="11"/>
      <c r="G685" s="16"/>
      <c r="J685" s="16"/>
      <c r="M685" s="16"/>
    </row>
    <row r="686" ht="15.75" customHeight="1">
      <c r="C686" s="11"/>
      <c r="D686" s="11"/>
      <c r="E686" s="11"/>
      <c r="G686" s="16"/>
      <c r="J686" s="16"/>
      <c r="M686" s="16"/>
    </row>
    <row r="687" ht="15.75" customHeight="1">
      <c r="C687" s="11"/>
      <c r="D687" s="11"/>
      <c r="E687" s="11"/>
      <c r="G687" s="16"/>
      <c r="J687" s="16"/>
      <c r="M687" s="16"/>
    </row>
    <row r="688" ht="15.75" customHeight="1">
      <c r="C688" s="11"/>
      <c r="D688" s="11"/>
      <c r="E688" s="11"/>
      <c r="G688" s="16"/>
      <c r="J688" s="16"/>
      <c r="M688" s="16"/>
    </row>
    <row r="689" ht="15.75" customHeight="1">
      <c r="C689" s="11"/>
      <c r="D689" s="11"/>
      <c r="E689" s="11"/>
      <c r="G689" s="16"/>
      <c r="J689" s="16"/>
      <c r="M689" s="16"/>
    </row>
    <row r="690" ht="15.75" customHeight="1">
      <c r="C690" s="11"/>
      <c r="D690" s="11"/>
      <c r="E690" s="11"/>
      <c r="G690" s="16"/>
      <c r="J690" s="16"/>
      <c r="M690" s="16"/>
    </row>
    <row r="691" ht="15.75" customHeight="1">
      <c r="C691" s="11"/>
      <c r="D691" s="11"/>
      <c r="E691" s="11"/>
      <c r="G691" s="16"/>
      <c r="J691" s="16"/>
      <c r="M691" s="16"/>
    </row>
    <row r="692" ht="15.75" customHeight="1">
      <c r="C692" s="11"/>
      <c r="D692" s="11"/>
      <c r="E692" s="11"/>
      <c r="G692" s="16"/>
      <c r="J692" s="16"/>
      <c r="M692" s="16"/>
    </row>
    <row r="693" ht="15.75" customHeight="1">
      <c r="C693" s="11"/>
      <c r="D693" s="11"/>
      <c r="E693" s="11"/>
      <c r="G693" s="16"/>
      <c r="J693" s="16"/>
      <c r="M693" s="16"/>
    </row>
    <row r="694" ht="15.75" customHeight="1">
      <c r="C694" s="11"/>
      <c r="D694" s="11"/>
      <c r="E694" s="11"/>
      <c r="G694" s="16"/>
      <c r="J694" s="16"/>
      <c r="M694" s="16"/>
    </row>
    <row r="695" ht="15.75" customHeight="1">
      <c r="C695" s="11"/>
      <c r="D695" s="11"/>
      <c r="E695" s="11"/>
      <c r="G695" s="16"/>
      <c r="J695" s="16"/>
      <c r="M695" s="16"/>
    </row>
    <row r="696" ht="15.75" customHeight="1">
      <c r="C696" s="11"/>
      <c r="D696" s="11"/>
      <c r="E696" s="11"/>
      <c r="G696" s="16"/>
      <c r="J696" s="16"/>
      <c r="M696" s="16"/>
    </row>
    <row r="697" ht="15.75" customHeight="1">
      <c r="C697" s="11"/>
      <c r="D697" s="11"/>
      <c r="E697" s="11"/>
      <c r="G697" s="16"/>
      <c r="J697" s="16"/>
      <c r="M697" s="16"/>
    </row>
    <row r="698" ht="15.75" customHeight="1">
      <c r="C698" s="11"/>
      <c r="D698" s="11"/>
      <c r="E698" s="11"/>
      <c r="G698" s="16"/>
      <c r="J698" s="16"/>
      <c r="M698" s="16"/>
    </row>
    <row r="699" ht="15.75" customHeight="1">
      <c r="C699" s="11"/>
      <c r="D699" s="11"/>
      <c r="E699" s="11"/>
      <c r="G699" s="16"/>
      <c r="J699" s="16"/>
      <c r="M699" s="16"/>
    </row>
    <row r="700" ht="15.75" customHeight="1">
      <c r="C700" s="11"/>
      <c r="D700" s="11"/>
      <c r="E700" s="11"/>
      <c r="G700" s="16"/>
      <c r="J700" s="16"/>
      <c r="M700" s="16"/>
    </row>
    <row r="701" ht="15.75" customHeight="1">
      <c r="C701" s="11"/>
      <c r="D701" s="11"/>
      <c r="E701" s="11"/>
      <c r="G701" s="16"/>
      <c r="J701" s="16"/>
      <c r="M701" s="16"/>
    </row>
    <row r="702" ht="15.75" customHeight="1">
      <c r="C702" s="11"/>
      <c r="D702" s="11"/>
      <c r="E702" s="11"/>
      <c r="G702" s="16"/>
      <c r="J702" s="16"/>
      <c r="M702" s="16"/>
    </row>
    <row r="703" ht="15.75" customHeight="1">
      <c r="C703" s="11"/>
      <c r="D703" s="11"/>
      <c r="E703" s="11"/>
      <c r="G703" s="16"/>
      <c r="J703" s="16"/>
      <c r="M703" s="16"/>
    </row>
    <row r="704" ht="15.75" customHeight="1">
      <c r="C704" s="11"/>
      <c r="D704" s="11"/>
      <c r="E704" s="11"/>
      <c r="G704" s="16"/>
      <c r="J704" s="16"/>
      <c r="M704" s="16"/>
    </row>
    <row r="705" ht="15.75" customHeight="1">
      <c r="C705" s="11"/>
      <c r="D705" s="11"/>
      <c r="E705" s="11"/>
      <c r="G705" s="16"/>
      <c r="J705" s="16"/>
      <c r="M705" s="16"/>
    </row>
    <row r="706" ht="15.75" customHeight="1">
      <c r="C706" s="11"/>
      <c r="D706" s="11"/>
      <c r="E706" s="11"/>
      <c r="G706" s="16"/>
      <c r="J706" s="16"/>
      <c r="M706" s="16"/>
    </row>
    <row r="707" ht="15.75" customHeight="1">
      <c r="C707" s="11"/>
      <c r="D707" s="11"/>
      <c r="E707" s="11"/>
      <c r="G707" s="16"/>
      <c r="J707" s="16"/>
      <c r="M707" s="16"/>
    </row>
    <row r="708" ht="15.75" customHeight="1">
      <c r="C708" s="11"/>
      <c r="D708" s="11"/>
      <c r="E708" s="11"/>
      <c r="G708" s="16"/>
      <c r="J708" s="16"/>
      <c r="M708" s="16"/>
    </row>
    <row r="709" ht="15.75" customHeight="1">
      <c r="C709" s="11"/>
      <c r="D709" s="11"/>
      <c r="E709" s="11"/>
      <c r="G709" s="16"/>
      <c r="J709" s="16"/>
      <c r="M709" s="16"/>
    </row>
    <row r="710" ht="15.75" customHeight="1">
      <c r="C710" s="11"/>
      <c r="D710" s="11"/>
      <c r="E710" s="11"/>
      <c r="G710" s="16"/>
      <c r="J710" s="16"/>
      <c r="M710" s="16"/>
    </row>
    <row r="711" ht="15.75" customHeight="1">
      <c r="C711" s="11"/>
      <c r="D711" s="11"/>
      <c r="E711" s="11"/>
      <c r="G711" s="16"/>
      <c r="J711" s="16"/>
      <c r="M711" s="16"/>
    </row>
    <row r="712" ht="15.75" customHeight="1">
      <c r="C712" s="11"/>
      <c r="D712" s="11"/>
      <c r="E712" s="11"/>
      <c r="G712" s="16"/>
      <c r="J712" s="16"/>
      <c r="M712" s="16"/>
    </row>
    <row r="713" ht="15.75" customHeight="1">
      <c r="C713" s="11"/>
      <c r="D713" s="11"/>
      <c r="E713" s="11"/>
      <c r="G713" s="16"/>
      <c r="J713" s="16"/>
      <c r="M713" s="16"/>
    </row>
    <row r="714" ht="15.75" customHeight="1">
      <c r="C714" s="11"/>
      <c r="D714" s="11"/>
      <c r="E714" s="11"/>
      <c r="G714" s="16"/>
      <c r="J714" s="16"/>
      <c r="M714" s="16"/>
    </row>
    <row r="715" ht="15.75" customHeight="1">
      <c r="C715" s="11"/>
      <c r="D715" s="11"/>
      <c r="E715" s="11"/>
      <c r="G715" s="16"/>
      <c r="J715" s="16"/>
      <c r="M715" s="16"/>
    </row>
    <row r="716" ht="15.75" customHeight="1">
      <c r="C716" s="11"/>
      <c r="D716" s="11"/>
      <c r="E716" s="11"/>
      <c r="G716" s="16"/>
      <c r="J716" s="16"/>
      <c r="M716" s="16"/>
    </row>
    <row r="717" ht="15.75" customHeight="1">
      <c r="C717" s="11"/>
      <c r="D717" s="11"/>
      <c r="E717" s="11"/>
      <c r="G717" s="16"/>
      <c r="J717" s="16"/>
      <c r="M717" s="16"/>
    </row>
    <row r="718" ht="15.75" customHeight="1">
      <c r="C718" s="11"/>
      <c r="D718" s="11"/>
      <c r="E718" s="11"/>
      <c r="G718" s="16"/>
      <c r="J718" s="16"/>
      <c r="M718" s="16"/>
    </row>
    <row r="719" ht="15.75" customHeight="1">
      <c r="C719" s="11"/>
      <c r="D719" s="11"/>
      <c r="E719" s="11"/>
      <c r="G719" s="16"/>
      <c r="J719" s="16"/>
      <c r="M719" s="16"/>
    </row>
    <row r="720" ht="15.75" customHeight="1">
      <c r="C720" s="11"/>
      <c r="D720" s="11"/>
      <c r="E720" s="11"/>
      <c r="G720" s="16"/>
      <c r="J720" s="16"/>
      <c r="M720" s="16"/>
    </row>
    <row r="721" ht="15.75" customHeight="1">
      <c r="C721" s="11"/>
      <c r="D721" s="11"/>
      <c r="E721" s="11"/>
      <c r="G721" s="16"/>
      <c r="J721" s="16"/>
      <c r="M721" s="16"/>
    </row>
    <row r="722" ht="15.75" customHeight="1">
      <c r="C722" s="11"/>
      <c r="D722" s="11"/>
      <c r="E722" s="11"/>
      <c r="G722" s="16"/>
      <c r="J722" s="16"/>
      <c r="M722" s="16"/>
    </row>
    <row r="723" ht="15.75" customHeight="1">
      <c r="C723" s="11"/>
      <c r="D723" s="11"/>
      <c r="E723" s="11"/>
      <c r="G723" s="16"/>
      <c r="J723" s="16"/>
      <c r="M723" s="16"/>
    </row>
    <row r="724" ht="15.75" customHeight="1">
      <c r="C724" s="11"/>
      <c r="D724" s="11"/>
      <c r="E724" s="11"/>
      <c r="G724" s="16"/>
      <c r="J724" s="16"/>
      <c r="M724" s="16"/>
    </row>
    <row r="725" ht="15.75" customHeight="1">
      <c r="C725" s="11"/>
      <c r="D725" s="11"/>
      <c r="E725" s="11"/>
      <c r="G725" s="16"/>
      <c r="J725" s="16"/>
      <c r="M725" s="16"/>
    </row>
    <row r="726" ht="15.75" customHeight="1">
      <c r="C726" s="11"/>
      <c r="D726" s="11"/>
      <c r="E726" s="11"/>
      <c r="G726" s="16"/>
      <c r="J726" s="16"/>
      <c r="M726" s="16"/>
    </row>
    <row r="727" ht="15.75" customHeight="1">
      <c r="C727" s="11"/>
      <c r="D727" s="11"/>
      <c r="E727" s="11"/>
      <c r="G727" s="16"/>
      <c r="J727" s="16"/>
      <c r="M727" s="16"/>
    </row>
    <row r="728" ht="15.75" customHeight="1">
      <c r="C728" s="11"/>
      <c r="D728" s="11"/>
      <c r="E728" s="11"/>
      <c r="G728" s="16"/>
      <c r="J728" s="16"/>
      <c r="M728" s="16"/>
    </row>
    <row r="729" ht="15.75" customHeight="1">
      <c r="C729" s="11"/>
      <c r="D729" s="11"/>
      <c r="E729" s="11"/>
      <c r="G729" s="16"/>
      <c r="J729" s="16"/>
      <c r="M729" s="16"/>
    </row>
    <row r="730" ht="15.75" customHeight="1">
      <c r="C730" s="11"/>
      <c r="D730" s="11"/>
      <c r="E730" s="11"/>
      <c r="G730" s="16"/>
      <c r="J730" s="16"/>
      <c r="M730" s="16"/>
    </row>
    <row r="731" ht="15.75" customHeight="1">
      <c r="C731" s="11"/>
      <c r="D731" s="11"/>
      <c r="E731" s="11"/>
      <c r="G731" s="16"/>
      <c r="J731" s="16"/>
      <c r="M731" s="16"/>
    </row>
    <row r="732" ht="15.75" customHeight="1">
      <c r="C732" s="11"/>
      <c r="D732" s="11"/>
      <c r="E732" s="11"/>
      <c r="G732" s="16"/>
      <c r="J732" s="16"/>
      <c r="M732" s="16"/>
    </row>
    <row r="733" ht="15.75" customHeight="1">
      <c r="C733" s="11"/>
      <c r="D733" s="11"/>
      <c r="E733" s="11"/>
      <c r="G733" s="16"/>
      <c r="J733" s="16"/>
      <c r="M733" s="16"/>
    </row>
    <row r="734" ht="15.75" customHeight="1">
      <c r="C734" s="11"/>
      <c r="D734" s="11"/>
      <c r="E734" s="11"/>
      <c r="G734" s="16"/>
      <c r="J734" s="16"/>
      <c r="M734" s="16"/>
    </row>
    <row r="735" ht="15.75" customHeight="1">
      <c r="C735" s="11"/>
      <c r="D735" s="11"/>
      <c r="E735" s="11"/>
      <c r="G735" s="16"/>
      <c r="J735" s="16"/>
      <c r="M735" s="16"/>
    </row>
    <row r="736" ht="15.75" customHeight="1">
      <c r="C736" s="11"/>
      <c r="D736" s="11"/>
      <c r="E736" s="11"/>
      <c r="G736" s="16"/>
      <c r="J736" s="16"/>
      <c r="M736" s="16"/>
    </row>
    <row r="737" ht="15.75" customHeight="1">
      <c r="C737" s="11"/>
      <c r="D737" s="11"/>
      <c r="E737" s="11"/>
      <c r="G737" s="16"/>
      <c r="J737" s="16"/>
      <c r="M737" s="16"/>
    </row>
    <row r="738" ht="15.75" customHeight="1">
      <c r="C738" s="11"/>
      <c r="D738" s="11"/>
      <c r="E738" s="11"/>
      <c r="G738" s="16"/>
      <c r="J738" s="16"/>
      <c r="M738" s="16"/>
    </row>
    <row r="739" ht="15.75" customHeight="1">
      <c r="C739" s="11"/>
      <c r="D739" s="11"/>
      <c r="E739" s="11"/>
      <c r="G739" s="16"/>
      <c r="J739" s="16"/>
      <c r="M739" s="16"/>
    </row>
    <row r="740" ht="15.75" customHeight="1">
      <c r="C740" s="11"/>
      <c r="D740" s="11"/>
      <c r="E740" s="11"/>
      <c r="G740" s="16"/>
      <c r="J740" s="16"/>
      <c r="M740" s="16"/>
    </row>
    <row r="741" ht="15.75" customHeight="1">
      <c r="C741" s="11"/>
      <c r="D741" s="11"/>
      <c r="E741" s="11"/>
      <c r="G741" s="16"/>
      <c r="J741" s="16"/>
      <c r="M741" s="16"/>
    </row>
    <row r="742" ht="15.75" customHeight="1">
      <c r="C742" s="11"/>
      <c r="D742" s="11"/>
      <c r="E742" s="11"/>
      <c r="G742" s="16"/>
      <c r="J742" s="16"/>
      <c r="M742" s="16"/>
    </row>
    <row r="743" ht="15.75" customHeight="1">
      <c r="C743" s="11"/>
      <c r="D743" s="11"/>
      <c r="E743" s="11"/>
      <c r="G743" s="16"/>
      <c r="J743" s="16"/>
      <c r="M743" s="16"/>
    </row>
    <row r="744" ht="15.75" customHeight="1">
      <c r="C744" s="11"/>
      <c r="D744" s="11"/>
      <c r="E744" s="11"/>
      <c r="G744" s="16"/>
      <c r="J744" s="16"/>
      <c r="M744" s="16"/>
    </row>
    <row r="745" ht="15.75" customHeight="1">
      <c r="C745" s="11"/>
      <c r="D745" s="11"/>
      <c r="E745" s="11"/>
      <c r="G745" s="16"/>
      <c r="J745" s="16"/>
      <c r="M745" s="16"/>
    </row>
    <row r="746" ht="15.75" customHeight="1">
      <c r="C746" s="11"/>
      <c r="D746" s="11"/>
      <c r="E746" s="11"/>
      <c r="G746" s="16"/>
      <c r="J746" s="16"/>
      <c r="M746" s="16"/>
    </row>
    <row r="747" ht="15.75" customHeight="1">
      <c r="C747" s="11"/>
      <c r="D747" s="11"/>
      <c r="E747" s="11"/>
      <c r="G747" s="16"/>
      <c r="J747" s="16"/>
      <c r="M747" s="16"/>
    </row>
    <row r="748" ht="15.75" customHeight="1">
      <c r="C748" s="11"/>
      <c r="D748" s="11"/>
      <c r="E748" s="11"/>
      <c r="G748" s="16"/>
      <c r="J748" s="16"/>
      <c r="M748" s="16"/>
    </row>
    <row r="749" ht="15.75" customHeight="1">
      <c r="C749" s="11"/>
      <c r="D749" s="11"/>
      <c r="E749" s="11"/>
      <c r="G749" s="16"/>
      <c r="J749" s="16"/>
      <c r="M749" s="16"/>
    </row>
    <row r="750" ht="15.75" customHeight="1">
      <c r="C750" s="11"/>
      <c r="D750" s="11"/>
      <c r="E750" s="11"/>
      <c r="G750" s="16"/>
      <c r="J750" s="16"/>
      <c r="M750" s="16"/>
    </row>
    <row r="751" ht="15.75" customHeight="1">
      <c r="C751" s="11"/>
      <c r="D751" s="11"/>
      <c r="E751" s="11"/>
      <c r="G751" s="16"/>
      <c r="J751" s="16"/>
      <c r="M751" s="16"/>
    </row>
    <row r="752" ht="15.75" customHeight="1">
      <c r="C752" s="11"/>
      <c r="D752" s="11"/>
      <c r="E752" s="11"/>
      <c r="G752" s="16"/>
      <c r="J752" s="16"/>
      <c r="M752" s="16"/>
    </row>
    <row r="753" ht="15.75" customHeight="1">
      <c r="C753" s="11"/>
      <c r="D753" s="11"/>
      <c r="E753" s="11"/>
      <c r="G753" s="16"/>
      <c r="J753" s="16"/>
      <c r="M753" s="16"/>
    </row>
    <row r="754" ht="15.75" customHeight="1">
      <c r="C754" s="11"/>
      <c r="D754" s="11"/>
      <c r="E754" s="11"/>
      <c r="G754" s="16"/>
      <c r="J754" s="16"/>
      <c r="M754" s="16"/>
    </row>
    <row r="755" ht="15.75" customHeight="1">
      <c r="C755" s="11"/>
      <c r="D755" s="11"/>
      <c r="E755" s="11"/>
      <c r="G755" s="16"/>
      <c r="J755" s="16"/>
      <c r="M755" s="16"/>
    </row>
    <row r="756" ht="15.75" customHeight="1">
      <c r="C756" s="11"/>
      <c r="D756" s="11"/>
      <c r="E756" s="11"/>
      <c r="G756" s="16"/>
      <c r="J756" s="16"/>
      <c r="M756" s="16"/>
    </row>
    <row r="757" ht="15.75" customHeight="1">
      <c r="C757" s="11"/>
      <c r="D757" s="11"/>
      <c r="E757" s="11"/>
      <c r="G757" s="16"/>
      <c r="J757" s="16"/>
      <c r="M757" s="16"/>
    </row>
    <row r="758" ht="15.75" customHeight="1">
      <c r="C758" s="11"/>
      <c r="D758" s="11"/>
      <c r="E758" s="11"/>
      <c r="G758" s="16"/>
      <c r="J758" s="16"/>
      <c r="M758" s="16"/>
    </row>
    <row r="759" ht="15.75" customHeight="1">
      <c r="C759" s="11"/>
      <c r="D759" s="11"/>
      <c r="E759" s="11"/>
      <c r="G759" s="16"/>
      <c r="J759" s="16"/>
      <c r="M759" s="16"/>
    </row>
    <row r="760" ht="15.75" customHeight="1">
      <c r="C760" s="11"/>
      <c r="D760" s="11"/>
      <c r="E760" s="11"/>
      <c r="G760" s="16"/>
      <c r="J760" s="16"/>
      <c r="M760" s="16"/>
    </row>
    <row r="761" ht="15.75" customHeight="1">
      <c r="C761" s="11"/>
      <c r="D761" s="11"/>
      <c r="E761" s="11"/>
      <c r="G761" s="16"/>
      <c r="J761" s="16"/>
      <c r="M761" s="16"/>
    </row>
    <row r="762" ht="15.75" customHeight="1">
      <c r="C762" s="11"/>
      <c r="D762" s="11"/>
      <c r="E762" s="11"/>
      <c r="G762" s="16"/>
      <c r="J762" s="16"/>
      <c r="M762" s="16"/>
    </row>
    <row r="763" ht="15.75" customHeight="1">
      <c r="C763" s="11"/>
      <c r="D763" s="11"/>
      <c r="E763" s="11"/>
      <c r="G763" s="16"/>
      <c r="J763" s="16"/>
      <c r="M763" s="16"/>
    </row>
    <row r="764" ht="15.75" customHeight="1">
      <c r="C764" s="11"/>
      <c r="D764" s="11"/>
      <c r="E764" s="11"/>
      <c r="G764" s="16"/>
      <c r="J764" s="16"/>
      <c r="M764" s="16"/>
    </row>
    <row r="765" ht="15.75" customHeight="1">
      <c r="C765" s="11"/>
      <c r="D765" s="11"/>
      <c r="E765" s="11"/>
      <c r="G765" s="16"/>
      <c r="J765" s="16"/>
      <c r="M765" s="16"/>
    </row>
    <row r="766" ht="15.75" customHeight="1">
      <c r="C766" s="11"/>
      <c r="D766" s="11"/>
      <c r="E766" s="11"/>
      <c r="G766" s="16"/>
      <c r="J766" s="16"/>
      <c r="M766" s="16"/>
    </row>
    <row r="767" ht="15.75" customHeight="1">
      <c r="C767" s="11"/>
      <c r="D767" s="11"/>
      <c r="E767" s="11"/>
      <c r="G767" s="16"/>
      <c r="J767" s="16"/>
      <c r="M767" s="16"/>
    </row>
    <row r="768" ht="15.75" customHeight="1">
      <c r="C768" s="11"/>
      <c r="D768" s="11"/>
      <c r="E768" s="11"/>
      <c r="G768" s="16"/>
      <c r="J768" s="16"/>
      <c r="M768" s="16"/>
    </row>
    <row r="769" ht="15.75" customHeight="1">
      <c r="C769" s="11"/>
      <c r="D769" s="11"/>
      <c r="E769" s="11"/>
      <c r="G769" s="16"/>
      <c r="J769" s="16"/>
      <c r="M769" s="16"/>
    </row>
    <row r="770" ht="15.75" customHeight="1">
      <c r="C770" s="11"/>
      <c r="D770" s="11"/>
      <c r="E770" s="11"/>
      <c r="G770" s="16"/>
      <c r="J770" s="16"/>
      <c r="M770" s="16"/>
    </row>
    <row r="771" ht="15.75" customHeight="1">
      <c r="C771" s="11"/>
      <c r="D771" s="11"/>
      <c r="E771" s="11"/>
      <c r="G771" s="16"/>
      <c r="J771" s="16"/>
      <c r="M771" s="16"/>
    </row>
    <row r="772" ht="15.75" customHeight="1">
      <c r="C772" s="11"/>
      <c r="D772" s="11"/>
      <c r="E772" s="11"/>
      <c r="G772" s="16"/>
      <c r="J772" s="16"/>
      <c r="M772" s="16"/>
    </row>
    <row r="773" ht="15.75" customHeight="1">
      <c r="C773" s="11"/>
      <c r="D773" s="11"/>
      <c r="E773" s="11"/>
      <c r="G773" s="16"/>
      <c r="J773" s="16"/>
      <c r="M773" s="16"/>
    </row>
    <row r="774" ht="15.75" customHeight="1">
      <c r="C774" s="11"/>
      <c r="D774" s="11"/>
      <c r="E774" s="11"/>
      <c r="G774" s="16"/>
      <c r="J774" s="16"/>
      <c r="M774" s="16"/>
    </row>
    <row r="775" ht="15.75" customHeight="1">
      <c r="C775" s="11"/>
      <c r="D775" s="11"/>
      <c r="E775" s="11"/>
      <c r="G775" s="16"/>
      <c r="J775" s="16"/>
      <c r="M775" s="16"/>
    </row>
    <row r="776" ht="15.75" customHeight="1">
      <c r="C776" s="11"/>
      <c r="D776" s="11"/>
      <c r="E776" s="11"/>
      <c r="G776" s="16"/>
      <c r="J776" s="16"/>
      <c r="M776" s="16"/>
    </row>
    <row r="777" ht="15.75" customHeight="1">
      <c r="C777" s="11"/>
      <c r="D777" s="11"/>
      <c r="E777" s="11"/>
      <c r="G777" s="16"/>
      <c r="J777" s="16"/>
      <c r="M777" s="16"/>
    </row>
    <row r="778" ht="15.75" customHeight="1">
      <c r="C778" s="11"/>
      <c r="D778" s="11"/>
      <c r="E778" s="11"/>
      <c r="G778" s="16"/>
      <c r="J778" s="16"/>
      <c r="M778" s="16"/>
    </row>
    <row r="779" ht="15.75" customHeight="1">
      <c r="C779" s="11"/>
      <c r="D779" s="11"/>
      <c r="E779" s="11"/>
      <c r="G779" s="16"/>
      <c r="J779" s="16"/>
      <c r="M779" s="16"/>
    </row>
    <row r="780" ht="15.75" customHeight="1">
      <c r="C780" s="11"/>
      <c r="D780" s="11"/>
      <c r="E780" s="11"/>
      <c r="G780" s="16"/>
      <c r="J780" s="16"/>
      <c r="M780" s="16"/>
    </row>
    <row r="781" ht="15.75" customHeight="1">
      <c r="C781" s="11"/>
      <c r="D781" s="11"/>
      <c r="E781" s="11"/>
      <c r="G781" s="16"/>
      <c r="J781" s="16"/>
      <c r="M781" s="16"/>
    </row>
    <row r="782" ht="15.75" customHeight="1">
      <c r="C782" s="11"/>
      <c r="D782" s="11"/>
      <c r="E782" s="11"/>
      <c r="G782" s="16"/>
      <c r="J782" s="16"/>
      <c r="M782" s="16"/>
    </row>
    <row r="783" ht="15.75" customHeight="1">
      <c r="C783" s="11"/>
      <c r="D783" s="11"/>
      <c r="E783" s="11"/>
      <c r="G783" s="16"/>
      <c r="J783" s="16"/>
      <c r="M783" s="16"/>
    </row>
    <row r="784" ht="15.75" customHeight="1">
      <c r="C784" s="11"/>
      <c r="D784" s="11"/>
      <c r="E784" s="11"/>
      <c r="G784" s="16"/>
      <c r="J784" s="16"/>
      <c r="M784" s="16"/>
    </row>
    <row r="785" ht="15.75" customHeight="1">
      <c r="C785" s="11"/>
      <c r="D785" s="11"/>
      <c r="E785" s="11"/>
      <c r="G785" s="16"/>
      <c r="J785" s="16"/>
      <c r="M785" s="16"/>
    </row>
    <row r="786" ht="15.75" customHeight="1">
      <c r="C786" s="11"/>
      <c r="D786" s="11"/>
      <c r="E786" s="11"/>
      <c r="G786" s="16"/>
      <c r="J786" s="16"/>
      <c r="M786" s="16"/>
    </row>
    <row r="787" ht="15.75" customHeight="1">
      <c r="C787" s="11"/>
      <c r="D787" s="11"/>
      <c r="E787" s="11"/>
      <c r="G787" s="16"/>
      <c r="J787" s="16"/>
      <c r="M787" s="16"/>
    </row>
    <row r="788" ht="15.75" customHeight="1">
      <c r="C788" s="11"/>
      <c r="D788" s="11"/>
      <c r="E788" s="11"/>
      <c r="G788" s="16"/>
      <c r="J788" s="16"/>
      <c r="M788" s="16"/>
    </row>
    <row r="789" ht="15.75" customHeight="1">
      <c r="C789" s="11"/>
      <c r="D789" s="11"/>
      <c r="E789" s="11"/>
      <c r="G789" s="16"/>
      <c r="J789" s="16"/>
      <c r="M789" s="16"/>
    </row>
    <row r="790" ht="15.75" customHeight="1">
      <c r="C790" s="11"/>
      <c r="D790" s="11"/>
      <c r="E790" s="11"/>
      <c r="G790" s="16"/>
      <c r="J790" s="16"/>
      <c r="M790" s="16"/>
    </row>
    <row r="791" ht="15.75" customHeight="1">
      <c r="C791" s="11"/>
      <c r="D791" s="11"/>
      <c r="E791" s="11"/>
      <c r="G791" s="16"/>
      <c r="J791" s="16"/>
      <c r="M791" s="16"/>
    </row>
    <row r="792" ht="15.75" customHeight="1">
      <c r="C792" s="11"/>
      <c r="D792" s="11"/>
      <c r="E792" s="11"/>
      <c r="G792" s="16"/>
      <c r="J792" s="16"/>
      <c r="M792" s="16"/>
    </row>
    <row r="793" ht="15.75" customHeight="1">
      <c r="C793" s="11"/>
      <c r="D793" s="11"/>
      <c r="E793" s="11"/>
      <c r="G793" s="16"/>
      <c r="J793" s="16"/>
      <c r="M793" s="16"/>
    </row>
    <row r="794" ht="15.75" customHeight="1">
      <c r="C794" s="11"/>
      <c r="D794" s="11"/>
      <c r="E794" s="11"/>
      <c r="G794" s="16"/>
      <c r="J794" s="16"/>
      <c r="M794" s="16"/>
    </row>
    <row r="795" ht="15.75" customHeight="1">
      <c r="C795" s="11"/>
      <c r="D795" s="11"/>
      <c r="E795" s="11"/>
      <c r="G795" s="16"/>
      <c r="J795" s="16"/>
      <c r="M795" s="16"/>
    </row>
    <row r="796" ht="15.75" customHeight="1">
      <c r="C796" s="11"/>
      <c r="D796" s="11"/>
      <c r="E796" s="11"/>
      <c r="G796" s="16"/>
      <c r="J796" s="16"/>
      <c r="M796" s="16"/>
    </row>
    <row r="797" ht="15.75" customHeight="1">
      <c r="C797" s="11"/>
      <c r="D797" s="11"/>
      <c r="E797" s="11"/>
      <c r="G797" s="16"/>
      <c r="J797" s="16"/>
      <c r="M797" s="16"/>
    </row>
    <row r="798" ht="15.75" customHeight="1">
      <c r="C798" s="11"/>
      <c r="D798" s="11"/>
      <c r="E798" s="11"/>
      <c r="G798" s="16"/>
      <c r="J798" s="16"/>
      <c r="M798" s="16"/>
    </row>
    <row r="799" ht="15.75" customHeight="1">
      <c r="C799" s="11"/>
      <c r="D799" s="11"/>
      <c r="E799" s="11"/>
      <c r="G799" s="16"/>
      <c r="J799" s="16"/>
      <c r="M799" s="16"/>
    </row>
    <row r="800" ht="15.75" customHeight="1">
      <c r="C800" s="11"/>
      <c r="D800" s="11"/>
      <c r="E800" s="11"/>
      <c r="G800" s="16"/>
      <c r="J800" s="16"/>
      <c r="M800" s="16"/>
    </row>
    <row r="801" ht="15.75" customHeight="1">
      <c r="C801" s="11"/>
      <c r="D801" s="11"/>
      <c r="E801" s="11"/>
      <c r="G801" s="16"/>
      <c r="J801" s="16"/>
      <c r="M801" s="16"/>
    </row>
    <row r="802" ht="15.75" customHeight="1">
      <c r="C802" s="11"/>
      <c r="D802" s="11"/>
      <c r="E802" s="11"/>
      <c r="G802" s="16"/>
      <c r="J802" s="16"/>
      <c r="M802" s="16"/>
    </row>
    <row r="803" ht="15.75" customHeight="1">
      <c r="C803" s="11"/>
      <c r="D803" s="11"/>
      <c r="E803" s="11"/>
      <c r="G803" s="16"/>
      <c r="J803" s="16"/>
      <c r="M803" s="16"/>
    </row>
    <row r="804" ht="15.75" customHeight="1">
      <c r="C804" s="11"/>
      <c r="D804" s="11"/>
      <c r="E804" s="11"/>
      <c r="G804" s="16"/>
      <c r="J804" s="16"/>
      <c r="M804" s="16"/>
    </row>
    <row r="805" ht="15.75" customHeight="1">
      <c r="C805" s="11"/>
      <c r="D805" s="11"/>
      <c r="E805" s="11"/>
      <c r="G805" s="16"/>
      <c r="J805" s="16"/>
      <c r="M805" s="16"/>
    </row>
    <row r="806" ht="15.75" customHeight="1">
      <c r="C806" s="11"/>
      <c r="D806" s="11"/>
      <c r="E806" s="11"/>
      <c r="G806" s="16"/>
      <c r="J806" s="16"/>
      <c r="M806" s="16"/>
    </row>
    <row r="807" ht="15.75" customHeight="1">
      <c r="C807" s="11"/>
      <c r="D807" s="11"/>
      <c r="E807" s="11"/>
      <c r="G807" s="16"/>
      <c r="J807" s="16"/>
      <c r="M807" s="16"/>
    </row>
    <row r="808" ht="15.75" customHeight="1">
      <c r="C808" s="11"/>
      <c r="D808" s="11"/>
      <c r="E808" s="11"/>
      <c r="G808" s="16"/>
      <c r="J808" s="16"/>
      <c r="M808" s="16"/>
    </row>
    <row r="809" ht="15.75" customHeight="1">
      <c r="C809" s="11"/>
      <c r="D809" s="11"/>
      <c r="E809" s="11"/>
      <c r="G809" s="16"/>
      <c r="J809" s="16"/>
      <c r="M809" s="16"/>
    </row>
    <row r="810" ht="15.75" customHeight="1">
      <c r="C810" s="11"/>
      <c r="D810" s="11"/>
      <c r="E810" s="11"/>
      <c r="G810" s="16"/>
      <c r="J810" s="16"/>
      <c r="M810" s="16"/>
    </row>
    <row r="811" ht="15.75" customHeight="1">
      <c r="C811" s="11"/>
      <c r="D811" s="11"/>
      <c r="E811" s="11"/>
      <c r="G811" s="16"/>
      <c r="J811" s="16"/>
      <c r="M811" s="16"/>
    </row>
    <row r="812" ht="15.75" customHeight="1">
      <c r="C812" s="11"/>
      <c r="D812" s="11"/>
      <c r="E812" s="11"/>
      <c r="G812" s="16"/>
      <c r="J812" s="16"/>
      <c r="M812" s="16"/>
    </row>
    <row r="813" ht="15.75" customHeight="1">
      <c r="C813" s="11"/>
      <c r="D813" s="11"/>
      <c r="E813" s="11"/>
      <c r="G813" s="16"/>
      <c r="J813" s="16"/>
      <c r="M813" s="16"/>
    </row>
    <row r="814" ht="15.75" customHeight="1">
      <c r="C814" s="11"/>
      <c r="D814" s="11"/>
      <c r="E814" s="11"/>
      <c r="G814" s="16"/>
      <c r="J814" s="16"/>
      <c r="M814" s="16"/>
    </row>
    <row r="815" ht="15.75" customHeight="1">
      <c r="C815" s="11"/>
      <c r="D815" s="11"/>
      <c r="E815" s="11"/>
      <c r="G815" s="16"/>
      <c r="J815" s="16"/>
      <c r="M815" s="16"/>
    </row>
    <row r="816" ht="15.75" customHeight="1">
      <c r="C816" s="11"/>
      <c r="D816" s="11"/>
      <c r="E816" s="11"/>
      <c r="G816" s="16"/>
      <c r="J816" s="16"/>
      <c r="M816" s="16"/>
    </row>
    <row r="817" ht="15.75" customHeight="1">
      <c r="C817" s="11"/>
      <c r="D817" s="11"/>
      <c r="E817" s="11"/>
      <c r="G817" s="16"/>
      <c r="J817" s="16"/>
      <c r="M817" s="16"/>
    </row>
    <row r="818" ht="15.75" customHeight="1">
      <c r="C818" s="11"/>
      <c r="D818" s="11"/>
      <c r="E818" s="11"/>
      <c r="G818" s="16"/>
      <c r="J818" s="16"/>
      <c r="M818" s="16"/>
    </row>
    <row r="819" ht="15.75" customHeight="1">
      <c r="C819" s="11"/>
      <c r="D819" s="11"/>
      <c r="E819" s="11"/>
      <c r="G819" s="16"/>
      <c r="J819" s="16"/>
      <c r="M819" s="16"/>
    </row>
    <row r="820" ht="15.75" customHeight="1">
      <c r="C820" s="11"/>
      <c r="D820" s="11"/>
      <c r="E820" s="11"/>
      <c r="G820" s="16"/>
      <c r="J820" s="16"/>
      <c r="M820" s="16"/>
    </row>
    <row r="821" ht="15.75" customHeight="1">
      <c r="C821" s="11"/>
      <c r="D821" s="11"/>
      <c r="E821" s="11"/>
      <c r="G821" s="16"/>
      <c r="J821" s="16"/>
      <c r="M821" s="16"/>
    </row>
    <row r="822" ht="15.75" customHeight="1">
      <c r="C822" s="11"/>
      <c r="D822" s="11"/>
      <c r="E822" s="11"/>
      <c r="G822" s="16"/>
      <c r="J822" s="16"/>
      <c r="M822" s="16"/>
    </row>
    <row r="823" ht="15.75" customHeight="1">
      <c r="C823" s="11"/>
      <c r="D823" s="11"/>
      <c r="E823" s="11"/>
      <c r="G823" s="16"/>
      <c r="J823" s="16"/>
      <c r="M823" s="16"/>
    </row>
    <row r="824" ht="15.75" customHeight="1">
      <c r="C824" s="11"/>
      <c r="D824" s="11"/>
      <c r="E824" s="11"/>
      <c r="G824" s="16"/>
      <c r="J824" s="16"/>
      <c r="M824" s="16"/>
    </row>
    <row r="825" ht="15.75" customHeight="1">
      <c r="C825" s="11"/>
      <c r="D825" s="11"/>
      <c r="E825" s="11"/>
      <c r="G825" s="16"/>
      <c r="J825" s="16"/>
      <c r="M825" s="16"/>
    </row>
    <row r="826" ht="15.75" customHeight="1">
      <c r="C826" s="11"/>
      <c r="D826" s="11"/>
      <c r="E826" s="11"/>
      <c r="G826" s="16"/>
      <c r="J826" s="16"/>
      <c r="M826" s="16"/>
    </row>
    <row r="827" ht="15.75" customHeight="1">
      <c r="C827" s="11"/>
      <c r="D827" s="11"/>
      <c r="E827" s="11"/>
      <c r="G827" s="16"/>
      <c r="J827" s="16"/>
      <c r="M827" s="16"/>
    </row>
    <row r="828" ht="15.75" customHeight="1">
      <c r="C828" s="11"/>
      <c r="D828" s="11"/>
      <c r="E828" s="11"/>
      <c r="G828" s="16"/>
      <c r="J828" s="16"/>
      <c r="M828" s="16"/>
    </row>
    <row r="829" ht="15.75" customHeight="1">
      <c r="C829" s="11"/>
      <c r="D829" s="11"/>
      <c r="E829" s="11"/>
      <c r="G829" s="16"/>
      <c r="J829" s="16"/>
      <c r="M829" s="16"/>
    </row>
    <row r="830" ht="15.75" customHeight="1">
      <c r="C830" s="11"/>
      <c r="D830" s="11"/>
      <c r="E830" s="11"/>
      <c r="G830" s="16"/>
      <c r="J830" s="16"/>
      <c r="M830" s="16"/>
    </row>
    <row r="831" ht="15.75" customHeight="1">
      <c r="C831" s="11"/>
      <c r="D831" s="11"/>
      <c r="E831" s="11"/>
      <c r="G831" s="16"/>
      <c r="J831" s="16"/>
      <c r="M831" s="16"/>
    </row>
    <row r="832" ht="15.75" customHeight="1">
      <c r="C832" s="11"/>
      <c r="D832" s="11"/>
      <c r="E832" s="11"/>
      <c r="G832" s="16"/>
      <c r="J832" s="16"/>
      <c r="M832" s="16"/>
    </row>
    <row r="833" ht="15.75" customHeight="1">
      <c r="C833" s="11"/>
      <c r="D833" s="11"/>
      <c r="E833" s="11"/>
      <c r="G833" s="16"/>
      <c r="J833" s="16"/>
      <c r="M833" s="16"/>
    </row>
    <row r="834" ht="15.75" customHeight="1">
      <c r="C834" s="11"/>
      <c r="D834" s="11"/>
      <c r="E834" s="11"/>
      <c r="G834" s="16"/>
      <c r="J834" s="16"/>
      <c r="M834" s="16"/>
    </row>
    <row r="835" ht="15.75" customHeight="1">
      <c r="C835" s="11"/>
      <c r="D835" s="11"/>
      <c r="E835" s="11"/>
      <c r="G835" s="16"/>
      <c r="J835" s="16"/>
      <c r="M835" s="16"/>
    </row>
    <row r="836" ht="15.75" customHeight="1">
      <c r="C836" s="11"/>
      <c r="D836" s="11"/>
      <c r="E836" s="11"/>
      <c r="G836" s="16"/>
      <c r="J836" s="16"/>
      <c r="M836" s="16"/>
    </row>
    <row r="837" ht="15.75" customHeight="1">
      <c r="C837" s="11"/>
      <c r="D837" s="11"/>
      <c r="E837" s="11"/>
      <c r="G837" s="16"/>
      <c r="J837" s="16"/>
      <c r="M837" s="16"/>
    </row>
    <row r="838" ht="15.75" customHeight="1">
      <c r="C838" s="11"/>
      <c r="D838" s="11"/>
      <c r="E838" s="11"/>
      <c r="G838" s="16"/>
      <c r="J838" s="16"/>
      <c r="M838" s="16"/>
    </row>
    <row r="839" ht="15.75" customHeight="1">
      <c r="C839" s="11"/>
      <c r="D839" s="11"/>
      <c r="E839" s="11"/>
      <c r="G839" s="16"/>
      <c r="J839" s="16"/>
      <c r="M839" s="16"/>
    </row>
    <row r="840" ht="15.75" customHeight="1">
      <c r="C840" s="11"/>
      <c r="D840" s="11"/>
      <c r="E840" s="11"/>
      <c r="G840" s="16"/>
      <c r="J840" s="16"/>
      <c r="M840" s="16"/>
    </row>
    <row r="841" ht="15.75" customHeight="1">
      <c r="C841" s="11"/>
      <c r="D841" s="11"/>
      <c r="E841" s="11"/>
      <c r="G841" s="16"/>
      <c r="J841" s="16"/>
      <c r="M841" s="16"/>
    </row>
    <row r="842" ht="15.75" customHeight="1">
      <c r="C842" s="11"/>
      <c r="D842" s="11"/>
      <c r="E842" s="11"/>
      <c r="G842" s="16"/>
      <c r="J842" s="16"/>
      <c r="M842" s="16"/>
    </row>
    <row r="843" ht="15.75" customHeight="1">
      <c r="C843" s="11"/>
      <c r="D843" s="11"/>
      <c r="E843" s="11"/>
      <c r="G843" s="16"/>
      <c r="J843" s="16"/>
      <c r="M843" s="16"/>
    </row>
    <row r="844" ht="15.75" customHeight="1">
      <c r="C844" s="11"/>
      <c r="D844" s="11"/>
      <c r="E844" s="11"/>
      <c r="G844" s="16"/>
      <c r="J844" s="16"/>
      <c r="M844" s="16"/>
    </row>
    <row r="845" ht="15.75" customHeight="1">
      <c r="C845" s="11"/>
      <c r="D845" s="11"/>
      <c r="E845" s="11"/>
      <c r="G845" s="16"/>
      <c r="J845" s="16"/>
      <c r="M845" s="16"/>
    </row>
    <row r="846" ht="15.75" customHeight="1">
      <c r="C846" s="11"/>
      <c r="D846" s="11"/>
      <c r="E846" s="11"/>
      <c r="G846" s="16"/>
      <c r="J846" s="16"/>
      <c r="M846" s="16"/>
    </row>
    <row r="847" ht="15.75" customHeight="1">
      <c r="C847" s="11"/>
      <c r="D847" s="11"/>
      <c r="E847" s="11"/>
      <c r="G847" s="16"/>
      <c r="J847" s="16"/>
      <c r="M847" s="16"/>
    </row>
    <row r="848" ht="15.75" customHeight="1">
      <c r="C848" s="11"/>
      <c r="D848" s="11"/>
      <c r="E848" s="11"/>
      <c r="G848" s="16"/>
      <c r="J848" s="16"/>
      <c r="M848" s="16"/>
    </row>
    <row r="849" ht="15.75" customHeight="1">
      <c r="C849" s="11"/>
      <c r="D849" s="11"/>
      <c r="E849" s="11"/>
      <c r="G849" s="16"/>
      <c r="J849" s="16"/>
      <c r="M849" s="16"/>
    </row>
    <row r="850" ht="15.75" customHeight="1">
      <c r="C850" s="11"/>
      <c r="D850" s="11"/>
      <c r="E850" s="11"/>
      <c r="G850" s="16"/>
      <c r="J850" s="16"/>
      <c r="M850" s="16"/>
    </row>
    <row r="851" ht="15.75" customHeight="1">
      <c r="C851" s="11"/>
      <c r="D851" s="11"/>
      <c r="E851" s="11"/>
      <c r="G851" s="16"/>
      <c r="J851" s="16"/>
      <c r="M851" s="16"/>
    </row>
    <row r="852" ht="15.75" customHeight="1">
      <c r="C852" s="11"/>
      <c r="D852" s="11"/>
      <c r="E852" s="11"/>
      <c r="G852" s="16"/>
      <c r="J852" s="16"/>
      <c r="M852" s="16"/>
    </row>
    <row r="853" ht="15.75" customHeight="1">
      <c r="C853" s="11"/>
      <c r="D853" s="11"/>
      <c r="E853" s="11"/>
      <c r="G853" s="16"/>
      <c r="J853" s="16"/>
      <c r="M853" s="16"/>
    </row>
    <row r="854" ht="15.75" customHeight="1">
      <c r="C854" s="11"/>
      <c r="D854" s="11"/>
      <c r="E854" s="11"/>
      <c r="G854" s="16"/>
      <c r="J854" s="16"/>
      <c r="M854" s="16"/>
    </row>
    <row r="855" ht="15.75" customHeight="1">
      <c r="C855" s="11"/>
      <c r="D855" s="11"/>
      <c r="E855" s="11"/>
      <c r="G855" s="16"/>
      <c r="J855" s="16"/>
      <c r="M855" s="16"/>
    </row>
    <row r="856" ht="15.75" customHeight="1">
      <c r="C856" s="11"/>
      <c r="D856" s="11"/>
      <c r="E856" s="11"/>
      <c r="G856" s="16"/>
      <c r="J856" s="16"/>
      <c r="M856" s="16"/>
    </row>
    <row r="857" ht="15.75" customHeight="1">
      <c r="C857" s="11"/>
      <c r="D857" s="11"/>
      <c r="E857" s="11"/>
      <c r="G857" s="16"/>
      <c r="J857" s="16"/>
      <c r="M857" s="16"/>
    </row>
    <row r="858" ht="15.75" customHeight="1">
      <c r="C858" s="11"/>
      <c r="D858" s="11"/>
      <c r="E858" s="11"/>
      <c r="G858" s="16"/>
      <c r="J858" s="16"/>
      <c r="M858" s="16"/>
    </row>
    <row r="859" ht="15.75" customHeight="1">
      <c r="C859" s="11"/>
      <c r="D859" s="11"/>
      <c r="E859" s="11"/>
      <c r="G859" s="16"/>
      <c r="J859" s="16"/>
      <c r="M859" s="16"/>
    </row>
    <row r="860" ht="15.75" customHeight="1">
      <c r="C860" s="11"/>
      <c r="D860" s="11"/>
      <c r="E860" s="11"/>
      <c r="G860" s="16"/>
      <c r="J860" s="16"/>
      <c r="M860" s="16"/>
    </row>
    <row r="861" ht="15.75" customHeight="1">
      <c r="C861" s="11"/>
      <c r="D861" s="11"/>
      <c r="E861" s="11"/>
      <c r="G861" s="16"/>
      <c r="J861" s="16"/>
      <c r="M861" s="16"/>
    </row>
    <row r="862" ht="15.75" customHeight="1">
      <c r="C862" s="11"/>
      <c r="D862" s="11"/>
      <c r="E862" s="11"/>
      <c r="G862" s="16"/>
      <c r="J862" s="16"/>
      <c r="M862" s="16"/>
    </row>
    <row r="863" ht="15.75" customHeight="1">
      <c r="C863" s="11"/>
      <c r="D863" s="11"/>
      <c r="E863" s="11"/>
      <c r="G863" s="16"/>
      <c r="J863" s="16"/>
      <c r="M863" s="16"/>
    </row>
    <row r="864" ht="15.75" customHeight="1">
      <c r="C864" s="11"/>
      <c r="D864" s="11"/>
      <c r="E864" s="11"/>
      <c r="G864" s="16"/>
      <c r="J864" s="16"/>
      <c r="M864" s="16"/>
    </row>
    <row r="865" ht="15.75" customHeight="1">
      <c r="C865" s="11"/>
      <c r="D865" s="11"/>
      <c r="E865" s="11"/>
      <c r="G865" s="16"/>
      <c r="J865" s="16"/>
      <c r="M865" s="16"/>
    </row>
    <row r="866" ht="15.75" customHeight="1">
      <c r="C866" s="11"/>
      <c r="D866" s="11"/>
      <c r="E866" s="11"/>
      <c r="G866" s="16"/>
      <c r="J866" s="16"/>
      <c r="M866" s="16"/>
    </row>
    <row r="867" ht="15.75" customHeight="1">
      <c r="C867" s="11"/>
      <c r="D867" s="11"/>
      <c r="E867" s="11"/>
      <c r="G867" s="16"/>
      <c r="J867" s="16"/>
      <c r="M867" s="16"/>
    </row>
    <row r="868" ht="15.75" customHeight="1">
      <c r="C868" s="11"/>
      <c r="D868" s="11"/>
      <c r="E868" s="11"/>
      <c r="G868" s="16"/>
      <c r="J868" s="16"/>
      <c r="M868" s="16"/>
    </row>
    <row r="869" ht="15.75" customHeight="1">
      <c r="C869" s="11"/>
      <c r="D869" s="11"/>
      <c r="E869" s="11"/>
      <c r="G869" s="16"/>
      <c r="J869" s="16"/>
      <c r="M869" s="16"/>
    </row>
    <row r="870" ht="15.75" customHeight="1">
      <c r="C870" s="11"/>
      <c r="D870" s="11"/>
      <c r="E870" s="11"/>
      <c r="G870" s="16"/>
      <c r="J870" s="16"/>
      <c r="M870" s="16"/>
    </row>
    <row r="871" ht="15.75" customHeight="1">
      <c r="C871" s="11"/>
      <c r="D871" s="11"/>
      <c r="E871" s="11"/>
      <c r="G871" s="16"/>
      <c r="J871" s="16"/>
      <c r="M871" s="16"/>
    </row>
    <row r="872" ht="15.75" customHeight="1">
      <c r="C872" s="11"/>
      <c r="D872" s="11"/>
      <c r="E872" s="11"/>
      <c r="G872" s="16"/>
      <c r="J872" s="16"/>
      <c r="M872" s="16"/>
    </row>
    <row r="873" ht="15.75" customHeight="1">
      <c r="C873" s="11"/>
      <c r="D873" s="11"/>
      <c r="E873" s="11"/>
      <c r="G873" s="16"/>
      <c r="J873" s="16"/>
      <c r="M873" s="16"/>
    </row>
    <row r="874" ht="15.75" customHeight="1">
      <c r="C874" s="11"/>
      <c r="D874" s="11"/>
      <c r="E874" s="11"/>
      <c r="G874" s="16"/>
      <c r="J874" s="16"/>
      <c r="M874" s="16"/>
    </row>
    <row r="875" ht="15.75" customHeight="1">
      <c r="C875" s="11"/>
      <c r="D875" s="11"/>
      <c r="E875" s="11"/>
      <c r="G875" s="16"/>
      <c r="J875" s="16"/>
      <c r="M875" s="16"/>
    </row>
    <row r="876" ht="15.75" customHeight="1">
      <c r="C876" s="11"/>
      <c r="D876" s="11"/>
      <c r="E876" s="11"/>
      <c r="G876" s="16"/>
      <c r="J876" s="16"/>
      <c r="M876" s="16"/>
    </row>
    <row r="877" ht="15.75" customHeight="1">
      <c r="C877" s="11"/>
      <c r="D877" s="11"/>
      <c r="E877" s="11"/>
      <c r="G877" s="16"/>
      <c r="J877" s="16"/>
      <c r="M877" s="16"/>
    </row>
    <row r="878" ht="15.75" customHeight="1">
      <c r="C878" s="11"/>
      <c r="D878" s="11"/>
      <c r="E878" s="11"/>
      <c r="G878" s="16"/>
      <c r="J878" s="16"/>
      <c r="M878" s="16"/>
    </row>
    <row r="879" ht="15.75" customHeight="1">
      <c r="C879" s="11"/>
      <c r="D879" s="11"/>
      <c r="E879" s="11"/>
      <c r="G879" s="16"/>
      <c r="J879" s="16"/>
      <c r="M879" s="16"/>
    </row>
    <row r="880" ht="15.75" customHeight="1">
      <c r="C880" s="11"/>
      <c r="D880" s="11"/>
      <c r="E880" s="11"/>
      <c r="G880" s="16"/>
      <c r="J880" s="16"/>
      <c r="M880" s="16"/>
    </row>
    <row r="881" ht="15.75" customHeight="1">
      <c r="C881" s="11"/>
      <c r="D881" s="11"/>
      <c r="E881" s="11"/>
      <c r="G881" s="16"/>
      <c r="J881" s="16"/>
      <c r="M881" s="16"/>
    </row>
    <row r="882" ht="15.75" customHeight="1">
      <c r="C882" s="11"/>
      <c r="D882" s="11"/>
      <c r="E882" s="11"/>
      <c r="G882" s="16"/>
      <c r="J882" s="16"/>
      <c r="M882" s="16"/>
    </row>
    <row r="883" ht="15.75" customHeight="1">
      <c r="C883" s="11"/>
      <c r="D883" s="11"/>
      <c r="E883" s="11"/>
      <c r="G883" s="16"/>
      <c r="J883" s="16"/>
      <c r="M883" s="16"/>
    </row>
    <row r="884" ht="15.75" customHeight="1">
      <c r="C884" s="11"/>
      <c r="D884" s="11"/>
      <c r="E884" s="11"/>
      <c r="G884" s="16"/>
      <c r="J884" s="16"/>
      <c r="M884" s="16"/>
    </row>
    <row r="885" ht="15.75" customHeight="1">
      <c r="C885" s="11"/>
      <c r="D885" s="11"/>
      <c r="E885" s="11"/>
      <c r="G885" s="16"/>
      <c r="J885" s="16"/>
      <c r="M885" s="16"/>
    </row>
    <row r="886" ht="15.75" customHeight="1">
      <c r="C886" s="11"/>
      <c r="D886" s="11"/>
      <c r="E886" s="11"/>
      <c r="G886" s="16"/>
      <c r="J886" s="16"/>
      <c r="M886" s="16"/>
    </row>
    <row r="887" ht="15.75" customHeight="1">
      <c r="C887" s="11"/>
      <c r="D887" s="11"/>
      <c r="E887" s="11"/>
      <c r="G887" s="16"/>
      <c r="J887" s="16"/>
      <c r="M887" s="16"/>
    </row>
    <row r="888" ht="15.75" customHeight="1">
      <c r="C888" s="11"/>
      <c r="D888" s="11"/>
      <c r="E888" s="11"/>
      <c r="G888" s="16"/>
      <c r="J888" s="16"/>
      <c r="M888" s="16"/>
    </row>
    <row r="889" ht="15.75" customHeight="1">
      <c r="C889" s="11"/>
      <c r="D889" s="11"/>
      <c r="E889" s="11"/>
      <c r="G889" s="16"/>
      <c r="J889" s="16"/>
      <c r="M889" s="16"/>
    </row>
    <row r="890" ht="15.75" customHeight="1">
      <c r="C890" s="11"/>
      <c r="D890" s="11"/>
      <c r="E890" s="11"/>
      <c r="G890" s="16"/>
      <c r="J890" s="16"/>
      <c r="M890" s="16"/>
    </row>
    <row r="891" ht="15.75" customHeight="1">
      <c r="C891" s="11"/>
      <c r="D891" s="11"/>
      <c r="E891" s="11"/>
      <c r="G891" s="16"/>
      <c r="J891" s="16"/>
      <c r="M891" s="16"/>
    </row>
    <row r="892" ht="15.75" customHeight="1">
      <c r="C892" s="11"/>
      <c r="D892" s="11"/>
      <c r="E892" s="11"/>
      <c r="G892" s="16"/>
      <c r="J892" s="16"/>
      <c r="M892" s="16"/>
    </row>
    <row r="893" ht="15.75" customHeight="1">
      <c r="C893" s="11"/>
      <c r="D893" s="11"/>
      <c r="E893" s="11"/>
      <c r="G893" s="16"/>
      <c r="J893" s="16"/>
      <c r="M893" s="16"/>
    </row>
    <row r="894" ht="15.75" customHeight="1">
      <c r="C894" s="11"/>
      <c r="D894" s="11"/>
      <c r="E894" s="11"/>
      <c r="G894" s="16"/>
      <c r="J894" s="16"/>
      <c r="M894" s="16"/>
    </row>
    <row r="895" ht="15.75" customHeight="1">
      <c r="C895" s="11"/>
      <c r="D895" s="11"/>
      <c r="E895" s="11"/>
      <c r="G895" s="16"/>
      <c r="J895" s="16"/>
      <c r="M895" s="16"/>
    </row>
    <row r="896" ht="15.75" customHeight="1">
      <c r="C896" s="11"/>
      <c r="D896" s="11"/>
      <c r="E896" s="11"/>
      <c r="G896" s="16"/>
      <c r="J896" s="16"/>
      <c r="M896" s="16"/>
    </row>
    <row r="897" ht="15.75" customHeight="1">
      <c r="C897" s="11"/>
      <c r="D897" s="11"/>
      <c r="E897" s="11"/>
      <c r="G897" s="16"/>
      <c r="J897" s="16"/>
      <c r="M897" s="16"/>
    </row>
    <row r="898" ht="15.75" customHeight="1">
      <c r="C898" s="11"/>
      <c r="D898" s="11"/>
      <c r="E898" s="11"/>
      <c r="G898" s="16"/>
      <c r="J898" s="16"/>
      <c r="M898" s="16"/>
    </row>
    <row r="899" ht="15.75" customHeight="1">
      <c r="C899" s="11"/>
      <c r="D899" s="11"/>
      <c r="E899" s="11"/>
      <c r="G899" s="16"/>
      <c r="J899" s="16"/>
      <c r="M899" s="16"/>
    </row>
    <row r="900" ht="15.75" customHeight="1">
      <c r="C900" s="11"/>
      <c r="D900" s="11"/>
      <c r="E900" s="11"/>
      <c r="G900" s="16"/>
      <c r="J900" s="16"/>
      <c r="M900" s="16"/>
    </row>
    <row r="901" ht="15.75" customHeight="1">
      <c r="C901" s="11"/>
      <c r="D901" s="11"/>
      <c r="E901" s="11"/>
      <c r="G901" s="16"/>
      <c r="J901" s="16"/>
      <c r="M901" s="16"/>
    </row>
    <row r="902" ht="15.75" customHeight="1">
      <c r="C902" s="11"/>
      <c r="D902" s="11"/>
      <c r="E902" s="11"/>
      <c r="G902" s="16"/>
      <c r="J902" s="16"/>
      <c r="M902" s="16"/>
    </row>
    <row r="903" ht="15.75" customHeight="1">
      <c r="C903" s="11"/>
      <c r="D903" s="11"/>
      <c r="E903" s="11"/>
      <c r="G903" s="16"/>
      <c r="J903" s="16"/>
      <c r="M903" s="16"/>
    </row>
    <row r="904" ht="15.75" customHeight="1">
      <c r="C904" s="11"/>
      <c r="D904" s="11"/>
      <c r="E904" s="11"/>
      <c r="G904" s="16"/>
      <c r="J904" s="16"/>
      <c r="M904" s="16"/>
    </row>
    <row r="905" ht="15.75" customHeight="1">
      <c r="C905" s="11"/>
      <c r="D905" s="11"/>
      <c r="E905" s="11"/>
      <c r="G905" s="16"/>
      <c r="J905" s="16"/>
      <c r="M905" s="16"/>
    </row>
    <row r="906" ht="15.75" customHeight="1">
      <c r="C906" s="11"/>
      <c r="D906" s="11"/>
      <c r="E906" s="11"/>
      <c r="G906" s="16"/>
      <c r="J906" s="16"/>
      <c r="M906" s="16"/>
    </row>
    <row r="907" ht="15.75" customHeight="1">
      <c r="C907" s="11"/>
      <c r="D907" s="11"/>
      <c r="E907" s="11"/>
      <c r="G907" s="16"/>
      <c r="J907" s="16"/>
      <c r="M907" s="16"/>
    </row>
    <row r="908" ht="15.75" customHeight="1">
      <c r="C908" s="11"/>
      <c r="D908" s="11"/>
      <c r="E908" s="11"/>
      <c r="G908" s="16"/>
      <c r="J908" s="16"/>
      <c r="M908" s="16"/>
    </row>
    <row r="909" ht="15.75" customHeight="1">
      <c r="C909" s="11"/>
      <c r="D909" s="11"/>
      <c r="E909" s="11"/>
      <c r="G909" s="16"/>
      <c r="J909" s="16"/>
      <c r="M909" s="16"/>
    </row>
    <row r="910" ht="15.75" customHeight="1">
      <c r="C910" s="11"/>
      <c r="D910" s="11"/>
      <c r="E910" s="11"/>
      <c r="G910" s="16"/>
      <c r="J910" s="16"/>
      <c r="M910" s="16"/>
    </row>
    <row r="911" ht="15.75" customHeight="1">
      <c r="C911" s="11"/>
      <c r="D911" s="11"/>
      <c r="E911" s="11"/>
      <c r="G911" s="16"/>
      <c r="J911" s="16"/>
      <c r="M911" s="16"/>
    </row>
    <row r="912" ht="15.75" customHeight="1">
      <c r="C912" s="11"/>
      <c r="D912" s="11"/>
      <c r="E912" s="11"/>
      <c r="G912" s="16"/>
      <c r="J912" s="16"/>
      <c r="M912" s="16"/>
    </row>
    <row r="913" ht="15.75" customHeight="1">
      <c r="C913" s="11"/>
      <c r="D913" s="11"/>
      <c r="E913" s="11"/>
      <c r="G913" s="16"/>
      <c r="J913" s="16"/>
      <c r="M913" s="16"/>
    </row>
    <row r="914" ht="15.75" customHeight="1">
      <c r="C914" s="11"/>
      <c r="D914" s="11"/>
      <c r="E914" s="11"/>
      <c r="G914" s="16"/>
      <c r="J914" s="16"/>
      <c r="M914" s="16"/>
    </row>
    <row r="915" ht="15.75" customHeight="1">
      <c r="C915" s="11"/>
      <c r="D915" s="11"/>
      <c r="E915" s="11"/>
      <c r="G915" s="16"/>
      <c r="J915" s="16"/>
      <c r="M915" s="16"/>
    </row>
    <row r="916" ht="15.75" customHeight="1">
      <c r="C916" s="11"/>
      <c r="D916" s="11"/>
      <c r="E916" s="11"/>
      <c r="G916" s="16"/>
      <c r="J916" s="16"/>
      <c r="M916" s="16"/>
    </row>
    <row r="917" ht="15.75" customHeight="1">
      <c r="C917" s="11"/>
      <c r="D917" s="11"/>
      <c r="E917" s="11"/>
      <c r="G917" s="16"/>
      <c r="J917" s="16"/>
      <c r="M917" s="16"/>
    </row>
    <row r="918" ht="15.75" customHeight="1">
      <c r="C918" s="11"/>
      <c r="D918" s="11"/>
      <c r="E918" s="11"/>
      <c r="G918" s="16"/>
      <c r="J918" s="16"/>
      <c r="M918" s="16"/>
    </row>
    <row r="919" ht="15.75" customHeight="1">
      <c r="C919" s="11"/>
      <c r="D919" s="11"/>
      <c r="E919" s="11"/>
      <c r="G919" s="16"/>
      <c r="J919" s="16"/>
      <c r="M919" s="16"/>
    </row>
    <row r="920" ht="15.75" customHeight="1">
      <c r="C920" s="11"/>
      <c r="D920" s="11"/>
      <c r="E920" s="11"/>
      <c r="G920" s="16"/>
      <c r="J920" s="16"/>
      <c r="M920" s="16"/>
    </row>
    <row r="921" ht="15.75" customHeight="1">
      <c r="C921" s="11"/>
      <c r="D921" s="11"/>
      <c r="E921" s="11"/>
      <c r="G921" s="16"/>
      <c r="J921" s="16"/>
      <c r="M921" s="16"/>
    </row>
    <row r="922" ht="15.75" customHeight="1">
      <c r="C922" s="11"/>
      <c r="D922" s="11"/>
      <c r="E922" s="11"/>
      <c r="G922" s="16"/>
      <c r="J922" s="16"/>
      <c r="M922" s="16"/>
    </row>
    <row r="923" ht="15.75" customHeight="1">
      <c r="C923" s="11"/>
      <c r="D923" s="11"/>
      <c r="E923" s="11"/>
      <c r="G923" s="16"/>
      <c r="J923" s="16"/>
      <c r="M923" s="16"/>
    </row>
    <row r="924" ht="15.75" customHeight="1">
      <c r="C924" s="11"/>
      <c r="D924" s="11"/>
      <c r="E924" s="11"/>
      <c r="G924" s="16"/>
      <c r="J924" s="16"/>
      <c r="M924" s="16"/>
    </row>
    <row r="925" ht="15.75" customHeight="1">
      <c r="C925" s="11"/>
      <c r="D925" s="11"/>
      <c r="E925" s="11"/>
      <c r="G925" s="16"/>
      <c r="J925" s="16"/>
      <c r="M925" s="16"/>
    </row>
    <row r="926" ht="15.75" customHeight="1">
      <c r="C926" s="11"/>
      <c r="D926" s="11"/>
      <c r="E926" s="11"/>
      <c r="G926" s="16"/>
      <c r="J926" s="16"/>
      <c r="M926" s="16"/>
    </row>
    <row r="927" ht="15.75" customHeight="1">
      <c r="C927" s="11"/>
      <c r="D927" s="11"/>
      <c r="E927" s="11"/>
      <c r="G927" s="16"/>
      <c r="J927" s="16"/>
      <c r="M927" s="16"/>
    </row>
    <row r="928" ht="15.75" customHeight="1">
      <c r="C928" s="11"/>
      <c r="D928" s="11"/>
      <c r="E928" s="11"/>
      <c r="G928" s="16"/>
      <c r="J928" s="16"/>
      <c r="M928" s="16"/>
    </row>
    <row r="929" ht="15.75" customHeight="1">
      <c r="C929" s="11"/>
      <c r="D929" s="11"/>
      <c r="E929" s="11"/>
      <c r="G929" s="16"/>
      <c r="J929" s="16"/>
      <c r="M929" s="16"/>
    </row>
    <row r="930" ht="15.75" customHeight="1">
      <c r="C930" s="11"/>
      <c r="D930" s="11"/>
      <c r="E930" s="11"/>
      <c r="G930" s="16"/>
      <c r="J930" s="16"/>
      <c r="M930" s="16"/>
    </row>
    <row r="931" ht="15.75" customHeight="1">
      <c r="C931" s="11"/>
      <c r="D931" s="11"/>
      <c r="E931" s="11"/>
      <c r="G931" s="16"/>
      <c r="J931" s="16"/>
      <c r="M931" s="16"/>
    </row>
    <row r="932" ht="15.75" customHeight="1">
      <c r="C932" s="11"/>
      <c r="D932" s="11"/>
      <c r="E932" s="11"/>
      <c r="G932" s="16"/>
      <c r="J932" s="16"/>
      <c r="M932" s="16"/>
    </row>
    <row r="933" ht="15.75" customHeight="1">
      <c r="C933" s="11"/>
      <c r="D933" s="11"/>
      <c r="E933" s="11"/>
      <c r="G933" s="16"/>
      <c r="J933" s="16"/>
      <c r="M933" s="16"/>
    </row>
    <row r="934" ht="15.75" customHeight="1">
      <c r="C934" s="11"/>
      <c r="D934" s="11"/>
      <c r="E934" s="11"/>
      <c r="G934" s="16"/>
      <c r="J934" s="16"/>
      <c r="M934" s="16"/>
    </row>
    <row r="935" ht="15.75" customHeight="1">
      <c r="C935" s="11"/>
      <c r="D935" s="11"/>
      <c r="E935" s="11"/>
      <c r="G935" s="16"/>
      <c r="J935" s="16"/>
      <c r="M935" s="16"/>
    </row>
    <row r="936" ht="15.75" customHeight="1">
      <c r="C936" s="11"/>
      <c r="D936" s="11"/>
      <c r="E936" s="11"/>
      <c r="G936" s="16"/>
      <c r="J936" s="16"/>
      <c r="M936" s="16"/>
    </row>
    <row r="937" ht="15.75" customHeight="1">
      <c r="C937" s="11"/>
      <c r="D937" s="11"/>
      <c r="E937" s="11"/>
      <c r="G937" s="16"/>
      <c r="J937" s="16"/>
      <c r="M937" s="16"/>
    </row>
    <row r="938" ht="15.75" customHeight="1">
      <c r="C938" s="11"/>
      <c r="D938" s="11"/>
      <c r="E938" s="11"/>
      <c r="G938" s="16"/>
      <c r="J938" s="16"/>
      <c r="M938" s="16"/>
    </row>
    <row r="939" ht="15.75" customHeight="1">
      <c r="C939" s="11"/>
      <c r="D939" s="11"/>
      <c r="E939" s="11"/>
      <c r="G939" s="16"/>
      <c r="J939" s="16"/>
      <c r="M939" s="16"/>
    </row>
    <row r="940" ht="15.75" customHeight="1">
      <c r="C940" s="11"/>
      <c r="D940" s="11"/>
      <c r="E940" s="11"/>
      <c r="G940" s="16"/>
      <c r="J940" s="16"/>
      <c r="M940" s="16"/>
    </row>
    <row r="941" ht="15.75" customHeight="1">
      <c r="C941" s="11"/>
      <c r="D941" s="11"/>
      <c r="E941" s="11"/>
      <c r="G941" s="16"/>
      <c r="J941" s="16"/>
      <c r="M941" s="16"/>
    </row>
    <row r="942" ht="15.75" customHeight="1">
      <c r="C942" s="11"/>
      <c r="D942" s="11"/>
      <c r="E942" s="11"/>
      <c r="G942" s="16"/>
      <c r="J942" s="16"/>
      <c r="M942" s="16"/>
    </row>
    <row r="943" ht="15.75" customHeight="1">
      <c r="C943" s="11"/>
      <c r="D943" s="11"/>
      <c r="E943" s="11"/>
      <c r="G943" s="16"/>
      <c r="J943" s="16"/>
      <c r="M943" s="16"/>
    </row>
    <row r="944" ht="15.75" customHeight="1">
      <c r="C944" s="11"/>
      <c r="D944" s="11"/>
      <c r="E944" s="11"/>
      <c r="G944" s="16"/>
      <c r="J944" s="16"/>
      <c r="M944" s="16"/>
    </row>
    <row r="945" ht="15.75" customHeight="1">
      <c r="C945" s="11"/>
      <c r="D945" s="11"/>
      <c r="E945" s="11"/>
      <c r="G945" s="16"/>
      <c r="J945" s="16"/>
      <c r="M945" s="16"/>
    </row>
    <row r="946" ht="15.75" customHeight="1">
      <c r="C946" s="11"/>
      <c r="D946" s="11"/>
      <c r="E946" s="11"/>
      <c r="G946" s="16"/>
      <c r="J946" s="16"/>
      <c r="M946" s="16"/>
    </row>
    <row r="947" ht="15.75" customHeight="1">
      <c r="C947" s="11"/>
      <c r="D947" s="11"/>
      <c r="E947" s="11"/>
      <c r="G947" s="16"/>
      <c r="J947" s="16"/>
      <c r="M947" s="16"/>
    </row>
    <row r="948" ht="15.75" customHeight="1">
      <c r="C948" s="11"/>
      <c r="D948" s="11"/>
      <c r="E948" s="11"/>
      <c r="G948" s="16"/>
      <c r="J948" s="16"/>
      <c r="M948" s="16"/>
    </row>
    <row r="949" ht="15.75" customHeight="1">
      <c r="C949" s="11"/>
      <c r="D949" s="11"/>
      <c r="E949" s="11"/>
      <c r="G949" s="16"/>
      <c r="J949" s="16"/>
      <c r="M949" s="16"/>
    </row>
    <row r="950" ht="15.75" customHeight="1">
      <c r="C950" s="11"/>
      <c r="D950" s="11"/>
      <c r="E950" s="11"/>
      <c r="G950" s="16"/>
      <c r="J950" s="16"/>
      <c r="M950" s="16"/>
    </row>
    <row r="951" ht="15.75" customHeight="1">
      <c r="C951" s="11"/>
      <c r="D951" s="11"/>
      <c r="E951" s="11"/>
      <c r="G951" s="16"/>
      <c r="J951" s="16"/>
      <c r="M951" s="16"/>
    </row>
    <row r="952" ht="15.75" customHeight="1">
      <c r="C952" s="11"/>
      <c r="D952" s="11"/>
      <c r="E952" s="11"/>
      <c r="G952" s="16"/>
      <c r="J952" s="16"/>
      <c r="M952" s="16"/>
    </row>
    <row r="953" ht="15.75" customHeight="1">
      <c r="C953" s="11"/>
      <c r="D953" s="11"/>
      <c r="E953" s="11"/>
      <c r="G953" s="16"/>
      <c r="J953" s="16"/>
      <c r="M953" s="16"/>
    </row>
    <row r="954" ht="15.75" customHeight="1">
      <c r="C954" s="11"/>
      <c r="D954" s="11"/>
      <c r="E954" s="11"/>
      <c r="G954" s="16"/>
      <c r="J954" s="16"/>
      <c r="M954" s="16"/>
    </row>
    <row r="955" ht="15.75" customHeight="1">
      <c r="C955" s="11"/>
      <c r="D955" s="11"/>
      <c r="E955" s="11"/>
      <c r="G955" s="16"/>
      <c r="J955" s="16"/>
      <c r="M955" s="16"/>
    </row>
    <row r="956" ht="15.75" customHeight="1">
      <c r="C956" s="11"/>
      <c r="D956" s="11"/>
      <c r="E956" s="11"/>
      <c r="G956" s="16"/>
      <c r="J956" s="16"/>
      <c r="M956" s="16"/>
    </row>
    <row r="957" ht="15.75" customHeight="1">
      <c r="C957" s="11"/>
      <c r="D957" s="11"/>
      <c r="E957" s="11"/>
      <c r="G957" s="16"/>
      <c r="J957" s="16"/>
      <c r="M957" s="16"/>
    </row>
    <row r="958" ht="15.75" customHeight="1">
      <c r="C958" s="11"/>
      <c r="D958" s="11"/>
      <c r="E958" s="11"/>
      <c r="G958" s="16"/>
      <c r="J958" s="16"/>
      <c r="M958" s="16"/>
    </row>
    <row r="959" ht="15.75" customHeight="1">
      <c r="C959" s="11"/>
      <c r="D959" s="11"/>
      <c r="E959" s="11"/>
      <c r="G959" s="16"/>
      <c r="J959" s="16"/>
      <c r="M959" s="16"/>
    </row>
    <row r="960" ht="15.75" customHeight="1">
      <c r="C960" s="11"/>
      <c r="D960" s="11"/>
      <c r="E960" s="11"/>
      <c r="G960" s="16"/>
      <c r="J960" s="16"/>
      <c r="M960" s="16"/>
    </row>
    <row r="961" ht="15.75" customHeight="1">
      <c r="C961" s="11"/>
      <c r="D961" s="11"/>
      <c r="E961" s="11"/>
      <c r="G961" s="16"/>
      <c r="J961" s="16"/>
      <c r="M961" s="16"/>
    </row>
    <row r="962" ht="15.75" customHeight="1">
      <c r="C962" s="11"/>
      <c r="D962" s="11"/>
      <c r="E962" s="11"/>
      <c r="G962" s="16"/>
      <c r="J962" s="16"/>
      <c r="M962" s="16"/>
    </row>
    <row r="963" ht="15.75" customHeight="1">
      <c r="C963" s="11"/>
      <c r="D963" s="11"/>
      <c r="E963" s="11"/>
      <c r="G963" s="16"/>
      <c r="J963" s="16"/>
      <c r="M963" s="16"/>
    </row>
    <row r="964" ht="15.75" customHeight="1">
      <c r="C964" s="11"/>
      <c r="D964" s="11"/>
      <c r="E964" s="11"/>
      <c r="G964" s="16"/>
      <c r="J964" s="16"/>
      <c r="M964" s="16"/>
    </row>
    <row r="965" ht="15.75" customHeight="1">
      <c r="C965" s="11"/>
      <c r="D965" s="11"/>
      <c r="E965" s="11"/>
      <c r="G965" s="16"/>
      <c r="J965" s="16"/>
      <c r="M965" s="16"/>
    </row>
    <row r="966" ht="15.75" customHeight="1">
      <c r="C966" s="11"/>
      <c r="D966" s="11"/>
      <c r="E966" s="11"/>
      <c r="G966" s="16"/>
      <c r="J966" s="16"/>
      <c r="M966" s="16"/>
    </row>
    <row r="967" ht="15.75" customHeight="1">
      <c r="C967" s="11"/>
      <c r="D967" s="11"/>
      <c r="E967" s="11"/>
      <c r="G967" s="16"/>
      <c r="J967" s="16"/>
      <c r="M967" s="16"/>
    </row>
    <row r="968" ht="15.75" customHeight="1">
      <c r="C968" s="11"/>
      <c r="D968" s="11"/>
      <c r="E968" s="11"/>
      <c r="G968" s="16"/>
      <c r="J968" s="16"/>
      <c r="M968" s="16"/>
    </row>
    <row r="969" ht="15.75" customHeight="1">
      <c r="C969" s="11"/>
      <c r="D969" s="11"/>
      <c r="E969" s="11"/>
      <c r="G969" s="16"/>
      <c r="J969" s="16"/>
      <c r="M969" s="16"/>
    </row>
    <row r="970" ht="15.75" customHeight="1">
      <c r="C970" s="11"/>
      <c r="D970" s="11"/>
      <c r="E970" s="11"/>
      <c r="G970" s="16"/>
      <c r="J970" s="16"/>
      <c r="M970" s="16"/>
    </row>
    <row r="971" ht="15.75" customHeight="1">
      <c r="C971" s="11"/>
      <c r="D971" s="11"/>
      <c r="E971" s="11"/>
      <c r="G971" s="16"/>
      <c r="J971" s="16"/>
      <c r="M971" s="16"/>
    </row>
    <row r="972" ht="15.75" customHeight="1">
      <c r="C972" s="11"/>
      <c r="D972" s="11"/>
      <c r="E972" s="11"/>
      <c r="G972" s="16"/>
      <c r="J972" s="16"/>
      <c r="M972" s="16"/>
    </row>
    <row r="973" ht="15.75" customHeight="1">
      <c r="C973" s="11"/>
      <c r="D973" s="11"/>
      <c r="E973" s="11"/>
      <c r="G973" s="16"/>
      <c r="J973" s="16"/>
      <c r="M973" s="16"/>
    </row>
    <row r="974" ht="15.75" customHeight="1">
      <c r="C974" s="11"/>
      <c r="D974" s="11"/>
      <c r="E974" s="11"/>
      <c r="G974" s="16"/>
      <c r="J974" s="16"/>
      <c r="M974" s="16"/>
    </row>
    <row r="975" ht="15.75" customHeight="1">
      <c r="C975" s="11"/>
      <c r="D975" s="11"/>
      <c r="E975" s="11"/>
      <c r="G975" s="16"/>
      <c r="J975" s="16"/>
      <c r="M975" s="16"/>
    </row>
    <row r="976" ht="15.75" customHeight="1">
      <c r="C976" s="11"/>
      <c r="D976" s="11"/>
      <c r="E976" s="11"/>
      <c r="G976" s="16"/>
      <c r="J976" s="16"/>
      <c r="M976" s="16"/>
    </row>
    <row r="977" ht="15.75" customHeight="1">
      <c r="C977" s="11"/>
      <c r="D977" s="11"/>
      <c r="E977" s="11"/>
      <c r="G977" s="16"/>
      <c r="J977" s="16"/>
      <c r="M977" s="16"/>
    </row>
    <row r="978" ht="15.75" customHeight="1">
      <c r="C978" s="11"/>
      <c r="D978" s="11"/>
      <c r="E978" s="11"/>
      <c r="G978" s="16"/>
      <c r="J978" s="16"/>
      <c r="M978" s="16"/>
    </row>
    <row r="979" ht="15.75" customHeight="1">
      <c r="C979" s="11"/>
      <c r="D979" s="11"/>
      <c r="E979" s="11"/>
      <c r="G979" s="16"/>
      <c r="J979" s="16"/>
      <c r="M979" s="16"/>
    </row>
    <row r="980" ht="15.75" customHeight="1">
      <c r="C980" s="11"/>
      <c r="D980" s="11"/>
      <c r="E980" s="11"/>
      <c r="G980" s="16"/>
      <c r="J980" s="16"/>
      <c r="M980" s="16"/>
    </row>
    <row r="981" ht="15.75" customHeight="1">
      <c r="C981" s="11"/>
      <c r="D981" s="11"/>
      <c r="E981" s="11"/>
      <c r="G981" s="16"/>
      <c r="J981" s="16"/>
      <c r="M981" s="16"/>
    </row>
    <row r="982" ht="15.75" customHeight="1">
      <c r="C982" s="11"/>
      <c r="D982" s="11"/>
      <c r="E982" s="11"/>
      <c r="G982" s="16"/>
      <c r="J982" s="16"/>
      <c r="M982" s="16"/>
    </row>
    <row r="983" ht="15.75" customHeight="1">
      <c r="C983" s="11"/>
      <c r="D983" s="11"/>
      <c r="E983" s="11"/>
      <c r="G983" s="16"/>
      <c r="J983" s="16"/>
      <c r="M983" s="16"/>
    </row>
    <row r="984" ht="15.75" customHeight="1">
      <c r="C984" s="11"/>
      <c r="D984" s="11"/>
      <c r="E984" s="11"/>
      <c r="G984" s="16"/>
      <c r="J984" s="16"/>
      <c r="M984" s="16"/>
    </row>
    <row r="985" ht="15.75" customHeight="1">
      <c r="C985" s="11"/>
      <c r="D985" s="11"/>
      <c r="E985" s="11"/>
      <c r="G985" s="16"/>
      <c r="J985" s="16"/>
      <c r="M985" s="16"/>
    </row>
    <row r="986" ht="15.75" customHeight="1">
      <c r="C986" s="11"/>
      <c r="D986" s="11"/>
      <c r="E986" s="11"/>
      <c r="G986" s="16"/>
      <c r="J986" s="16"/>
      <c r="M986" s="16"/>
    </row>
    <row r="987" ht="15.75" customHeight="1">
      <c r="C987" s="11"/>
      <c r="D987" s="11"/>
      <c r="E987" s="11"/>
      <c r="G987" s="16"/>
      <c r="J987" s="16"/>
      <c r="M987" s="16"/>
    </row>
    <row r="988" ht="15.75" customHeight="1">
      <c r="C988" s="11"/>
      <c r="D988" s="11"/>
      <c r="E988" s="11"/>
      <c r="G988" s="16"/>
      <c r="J988" s="16"/>
      <c r="M988" s="16"/>
    </row>
    <row r="989" ht="15.75" customHeight="1">
      <c r="C989" s="11"/>
      <c r="D989" s="11"/>
      <c r="E989" s="11"/>
      <c r="G989" s="16"/>
      <c r="J989" s="16"/>
      <c r="M989" s="16"/>
    </row>
    <row r="990" ht="15.75" customHeight="1">
      <c r="C990" s="11"/>
      <c r="D990" s="11"/>
      <c r="E990" s="11"/>
      <c r="G990" s="16"/>
      <c r="J990" s="16"/>
      <c r="M990" s="16"/>
    </row>
    <row r="991" ht="15.75" customHeight="1">
      <c r="C991" s="11"/>
      <c r="D991" s="11"/>
      <c r="E991" s="11"/>
      <c r="G991" s="16"/>
      <c r="J991" s="16"/>
      <c r="M991" s="16"/>
    </row>
    <row r="992" ht="15.75" customHeight="1">
      <c r="C992" s="11"/>
      <c r="D992" s="11"/>
      <c r="E992" s="11"/>
      <c r="G992" s="16"/>
      <c r="J992" s="16"/>
      <c r="M992" s="16"/>
    </row>
    <row r="993" ht="15.75" customHeight="1">
      <c r="C993" s="11"/>
      <c r="D993" s="11"/>
      <c r="E993" s="11"/>
      <c r="G993" s="16"/>
      <c r="J993" s="16"/>
      <c r="M993" s="16"/>
    </row>
    <row r="994" ht="15.75" customHeight="1">
      <c r="C994" s="11"/>
      <c r="D994" s="11"/>
      <c r="E994" s="11"/>
      <c r="G994" s="16"/>
      <c r="J994" s="16"/>
      <c r="M994" s="16"/>
    </row>
    <row r="995" ht="15.75" customHeight="1">
      <c r="C995" s="11"/>
      <c r="D995" s="11"/>
      <c r="E995" s="11"/>
      <c r="G995" s="16"/>
      <c r="J995" s="16"/>
      <c r="M995" s="16"/>
    </row>
    <row r="996" ht="15.75" customHeight="1">
      <c r="C996" s="11"/>
      <c r="D996" s="11"/>
      <c r="E996" s="11"/>
      <c r="G996" s="16"/>
      <c r="J996" s="16"/>
      <c r="M996" s="16"/>
    </row>
    <row r="997" ht="15.75" customHeight="1">
      <c r="C997" s="11"/>
      <c r="D997" s="11"/>
      <c r="E997" s="11"/>
      <c r="G997" s="16"/>
      <c r="J997" s="16"/>
      <c r="M997" s="16"/>
    </row>
    <row r="998" ht="15.75" customHeight="1">
      <c r="C998" s="11"/>
      <c r="D998" s="11"/>
      <c r="E998" s="11"/>
      <c r="G998" s="16"/>
      <c r="J998" s="16"/>
      <c r="M998" s="16"/>
    </row>
    <row r="999" ht="15.75" customHeight="1">
      <c r="C999" s="11"/>
      <c r="D999" s="11"/>
      <c r="E999" s="11"/>
      <c r="G999" s="16"/>
      <c r="J999" s="16"/>
      <c r="M999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  <col customWidth="1" min="3" max="3" width="20.14"/>
    <col customWidth="1" min="4" max="4" width="20.29"/>
  </cols>
  <sheetData>
    <row r="1">
      <c r="A1" s="8" t="s">
        <v>1</v>
      </c>
      <c r="B1" s="8" t="s">
        <v>42</v>
      </c>
      <c r="C1" s="8" t="s">
        <v>43</v>
      </c>
      <c r="D1" s="8" t="s">
        <v>44</v>
      </c>
      <c r="F1" s="8"/>
      <c r="G1" s="8"/>
      <c r="H1" s="8"/>
      <c r="I1" s="8"/>
    </row>
    <row r="2">
      <c r="A2" s="13" t="s">
        <v>19</v>
      </c>
      <c r="B2" s="17">
        <v>491667.0</v>
      </c>
      <c r="C2" s="17">
        <v>400000.0</v>
      </c>
      <c r="D2" s="17">
        <v>300000.0</v>
      </c>
      <c r="G2" s="17"/>
      <c r="H2" s="17"/>
      <c r="I2" s="17"/>
    </row>
    <row r="3">
      <c r="A3" s="13" t="s">
        <v>20</v>
      </c>
      <c r="B3" s="17">
        <v>520000.0</v>
      </c>
      <c r="C3" s="17">
        <v>420000.0</v>
      </c>
      <c r="D3" s="17">
        <v>310000.0</v>
      </c>
      <c r="G3" s="17"/>
      <c r="H3" s="17"/>
      <c r="I3" s="17"/>
    </row>
    <row r="4">
      <c r="A4" s="13" t="s">
        <v>21</v>
      </c>
      <c r="B4" s="17">
        <v>510000.0</v>
      </c>
      <c r="C4" s="17">
        <v>410000.0</v>
      </c>
      <c r="D4" s="17">
        <v>305000.0</v>
      </c>
      <c r="G4" s="17"/>
      <c r="H4" s="17"/>
      <c r="I4" s="17"/>
    </row>
    <row r="5">
      <c r="A5" s="13" t="s">
        <v>22</v>
      </c>
      <c r="B5" s="17">
        <v>495000.0</v>
      </c>
      <c r="C5" s="17">
        <v>395000.0</v>
      </c>
      <c r="D5" s="17">
        <v>295000.0</v>
      </c>
      <c r="G5" s="17"/>
      <c r="H5" s="17"/>
      <c r="I5" s="17"/>
    </row>
    <row r="6">
      <c r="A6" s="13" t="s">
        <v>23</v>
      </c>
      <c r="B6" s="17">
        <v>510000.0</v>
      </c>
      <c r="C6" s="17">
        <v>405000.0</v>
      </c>
      <c r="D6" s="17">
        <v>300000.0</v>
      </c>
      <c r="G6" s="17"/>
      <c r="H6" s="17"/>
      <c r="I6" s="17"/>
    </row>
    <row r="7">
      <c r="A7" s="13" t="s">
        <v>24</v>
      </c>
      <c r="B7" s="17">
        <v>505000.0</v>
      </c>
      <c r="C7" s="17">
        <v>400000.0</v>
      </c>
      <c r="D7" s="17">
        <v>295000.0</v>
      </c>
      <c r="G7" s="17"/>
      <c r="H7" s="17"/>
      <c r="I7" s="17"/>
    </row>
    <row r="8">
      <c r="A8" s="13" t="s">
        <v>25</v>
      </c>
      <c r="B8" s="17">
        <v>495000.0</v>
      </c>
      <c r="C8" s="17">
        <v>395000.0</v>
      </c>
      <c r="D8" s="17">
        <v>290000.0</v>
      </c>
      <c r="G8" s="17"/>
      <c r="H8" s="17"/>
      <c r="I8" s="17"/>
    </row>
    <row r="9">
      <c r="A9" s="13" t="s">
        <v>26</v>
      </c>
      <c r="B9" s="17">
        <v>520000.0</v>
      </c>
      <c r="C9" s="17">
        <v>415000.0</v>
      </c>
      <c r="D9" s="17">
        <v>310000.0</v>
      </c>
      <c r="G9" s="17"/>
      <c r="H9" s="17"/>
      <c r="I9" s="17"/>
    </row>
    <row r="10">
      <c r="A10" s="13" t="s">
        <v>27</v>
      </c>
      <c r="B10" s="17">
        <v>505000.0</v>
      </c>
      <c r="C10" s="17">
        <v>400000.0</v>
      </c>
      <c r="D10" s="17">
        <v>300000.0</v>
      </c>
      <c r="G10" s="17"/>
      <c r="H10" s="17"/>
      <c r="I10" s="17"/>
    </row>
    <row r="11">
      <c r="A11" s="13" t="s">
        <v>28</v>
      </c>
      <c r="B11" s="17">
        <v>490000.0</v>
      </c>
      <c r="C11" s="17">
        <v>390000.0</v>
      </c>
      <c r="D11" s="17">
        <v>285000.0</v>
      </c>
      <c r="G11" s="17"/>
      <c r="H11" s="17"/>
      <c r="I11" s="17"/>
    </row>
    <row r="12">
      <c r="A12" s="13" t="s">
        <v>29</v>
      </c>
      <c r="B12" s="17">
        <v>515000.0</v>
      </c>
      <c r="C12" s="17">
        <v>410000.0</v>
      </c>
      <c r="D12" s="17">
        <v>305000.0</v>
      </c>
      <c r="G12" s="17"/>
      <c r="H12" s="17"/>
      <c r="I12" s="17"/>
    </row>
    <row r="13">
      <c r="A13" s="13" t="s">
        <v>30</v>
      </c>
      <c r="B13" s="17">
        <v>500000.0</v>
      </c>
      <c r="C13" s="17">
        <v>400000.0</v>
      </c>
      <c r="D13" s="17">
        <v>300000.0</v>
      </c>
      <c r="G13" s="17"/>
      <c r="H13" s="17"/>
      <c r="I13" s="17"/>
    </row>
    <row r="15">
      <c r="B15" s="13"/>
      <c r="C15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6.29"/>
    <col customWidth="1" min="3" max="3" width="17.0"/>
    <col customWidth="1" min="4" max="26" width="8.71"/>
  </cols>
  <sheetData>
    <row r="1">
      <c r="A1" s="1" t="s">
        <v>45</v>
      </c>
      <c r="B1" s="1" t="s">
        <v>46</v>
      </c>
      <c r="C1" s="1" t="s">
        <v>47</v>
      </c>
    </row>
    <row r="2">
      <c r="A2" s="9">
        <v>2023.0</v>
      </c>
      <c r="B2" s="9" t="s">
        <v>48</v>
      </c>
      <c r="C2" s="18">
        <v>1.0</v>
      </c>
    </row>
    <row r="3">
      <c r="A3" s="9">
        <v>2023.0</v>
      </c>
      <c r="B3" s="9" t="s">
        <v>49</v>
      </c>
      <c r="C3" s="18">
        <v>1.45</v>
      </c>
    </row>
    <row r="4">
      <c r="A4" s="9">
        <v>2023.0</v>
      </c>
      <c r="B4" s="9" t="s">
        <v>50</v>
      </c>
      <c r="C4" s="18">
        <v>0.23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6.57"/>
    <col customWidth="1" min="3" max="3" width="16.0"/>
    <col customWidth="1" min="4" max="4" width="14.29"/>
    <col customWidth="1" min="5" max="5" width="16.0"/>
    <col customWidth="1" min="6" max="26" width="8.71"/>
  </cols>
  <sheetData>
    <row r="1">
      <c r="A1" s="1" t="s">
        <v>1</v>
      </c>
      <c r="B1" s="1" t="s">
        <v>51</v>
      </c>
      <c r="C1" s="1" t="s">
        <v>52</v>
      </c>
      <c r="D1" s="1" t="s">
        <v>53</v>
      </c>
      <c r="E1" s="1" t="s">
        <v>54</v>
      </c>
    </row>
    <row r="2">
      <c r="A2" s="9" t="s">
        <v>19</v>
      </c>
      <c r="B2" s="9" t="s">
        <v>55</v>
      </c>
      <c r="C2" s="9">
        <f>2.9*1000000</f>
        <v>2900000</v>
      </c>
      <c r="D2" s="9">
        <v>2671.0</v>
      </c>
      <c r="E2" s="9" t="s">
        <v>56</v>
      </c>
    </row>
    <row r="3">
      <c r="A3" s="9" t="s">
        <v>20</v>
      </c>
      <c r="B3" s="9" t="s">
        <v>55</v>
      </c>
      <c r="C3" s="13">
        <f>3.7*1000000</f>
        <v>3700000</v>
      </c>
      <c r="D3" s="9">
        <v>3403.0</v>
      </c>
      <c r="E3" s="9" t="s">
        <v>57</v>
      </c>
    </row>
    <row r="4">
      <c r="A4" s="9" t="s">
        <v>21</v>
      </c>
      <c r="B4" s="9" t="s">
        <v>58</v>
      </c>
      <c r="C4" s="9">
        <f>1.3*1000000</f>
        <v>1300000</v>
      </c>
      <c r="D4" s="9">
        <v>1449.0</v>
      </c>
      <c r="E4" s="9" t="s">
        <v>21</v>
      </c>
    </row>
    <row r="5">
      <c r="A5" s="9" t="s">
        <v>22</v>
      </c>
      <c r="B5" s="9" t="s">
        <v>59</v>
      </c>
      <c r="C5" s="9">
        <f t="shared" ref="C5:C6" si="1">0.6*1000000</f>
        <v>600000</v>
      </c>
      <c r="D5" s="9">
        <v>2960.0</v>
      </c>
      <c r="E5" s="9" t="s">
        <v>22</v>
      </c>
    </row>
    <row r="6">
      <c r="A6" s="9" t="s">
        <v>23</v>
      </c>
      <c r="B6" s="9" t="s">
        <v>59</v>
      </c>
      <c r="C6" s="9">
        <f t="shared" si="1"/>
        <v>600000</v>
      </c>
      <c r="D6" s="9">
        <v>3349.0</v>
      </c>
      <c r="E6" s="9" t="s">
        <v>60</v>
      </c>
    </row>
    <row r="7">
      <c r="A7" s="9" t="s">
        <v>24</v>
      </c>
      <c r="B7" s="9" t="s">
        <v>59</v>
      </c>
      <c r="C7" s="9">
        <f>0.5*1000000</f>
        <v>500000</v>
      </c>
      <c r="D7" s="9">
        <v>2680.0</v>
      </c>
      <c r="E7" s="9" t="s">
        <v>61</v>
      </c>
    </row>
    <row r="8">
      <c r="A8" s="9" t="s">
        <v>25</v>
      </c>
      <c r="B8" s="9" t="s">
        <v>58</v>
      </c>
      <c r="C8" s="9">
        <f>0.4*1000000</f>
        <v>400000</v>
      </c>
      <c r="D8" s="9">
        <v>2412.0</v>
      </c>
      <c r="E8" s="9" t="s">
        <v>62</v>
      </c>
    </row>
    <row r="9">
      <c r="A9" s="9" t="s">
        <v>26</v>
      </c>
      <c r="B9" s="9" t="s">
        <v>63</v>
      </c>
      <c r="C9" s="9">
        <f>1.1*1000000</f>
        <v>1100000</v>
      </c>
      <c r="D9" s="9">
        <v>3328.0</v>
      </c>
      <c r="E9" s="9" t="s">
        <v>64</v>
      </c>
    </row>
    <row r="10">
      <c r="A10" s="9" t="s">
        <v>27</v>
      </c>
      <c r="B10" s="9" t="s">
        <v>63</v>
      </c>
      <c r="C10" s="9">
        <f>2*1000000</f>
        <v>2000000</v>
      </c>
      <c r="D10" s="9">
        <v>5137.0</v>
      </c>
      <c r="E10" s="9" t="s">
        <v>65</v>
      </c>
    </row>
    <row r="11">
      <c r="A11" s="9" t="s">
        <v>28</v>
      </c>
      <c r="B11" s="9" t="s">
        <v>66</v>
      </c>
      <c r="C11" s="9">
        <f>0.4*1000000</f>
        <v>400000</v>
      </c>
      <c r="D11" s="9">
        <v>2933.0</v>
      </c>
      <c r="E11" s="9" t="s">
        <v>67</v>
      </c>
    </row>
    <row r="12">
      <c r="A12" s="9" t="s">
        <v>29</v>
      </c>
      <c r="B12" s="9" t="s">
        <v>66</v>
      </c>
      <c r="C12" s="9">
        <f>2.6*1000000</f>
        <v>2600000</v>
      </c>
      <c r="D12" s="9">
        <v>5082.0</v>
      </c>
      <c r="E12" s="9" t="s">
        <v>68</v>
      </c>
    </row>
    <row r="13">
      <c r="A13" s="9" t="s">
        <v>30</v>
      </c>
      <c r="B13" s="9" t="s">
        <v>66</v>
      </c>
      <c r="C13" s="9">
        <f>1.1*1000000</f>
        <v>1100000</v>
      </c>
      <c r="D13" s="9">
        <v>2209.0</v>
      </c>
      <c r="E13" s="9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