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KERJA ABG NUFRAN\FIQH USRAH PUNCAK ALAM\"/>
    </mc:Choice>
  </mc:AlternateContent>
  <xr:revisionPtr revIDLastSave="0" documentId="13_ncr:1_{5415B5E1-4581-4D16-AEFF-D01D97780472}" xr6:coauthVersionLast="47" xr6:coauthVersionMax="47" xr10:uidLastSave="{00000000-0000-0000-0000-000000000000}"/>
  <bookViews>
    <workbookView xWindow="-120" yWindow="-120" windowWidth="20730" windowHeight="11160" activeTab="3" xr2:uid="{50D6D844-166E-405B-89B4-C9CDF5F308B0}"/>
  </bookViews>
  <sheets>
    <sheet name="01- RUJUKAN" sheetId="2" r:id="rId1"/>
    <sheet name="03- RUJUKAN PENILAIAN PROGRAM" sheetId="5" state="hidden" r:id="rId2"/>
    <sheet name="02- LAPORAN PRE &amp; POST" sheetId="4" r:id="rId3"/>
    <sheet name="04- LAPORAN PENILAIAN PROGRAM" sheetId="6" r:id="rId4"/>
    <sheet name="Sheet2" sheetId="10" r:id="rId5"/>
    <sheet name="LIST AND LIST OPTION" sheetId="7" state="hidden" r:id="rId6"/>
    <sheet name="Sheet1" sheetId="8" state="hidden" r:id="rId7"/>
  </sheets>
  <definedNames>
    <definedName name="_xlnm._FilterDatabase" localSheetId="0" hidden="1">'01- RUJUKAN'!$A$1:$O$1</definedName>
    <definedName name="_xlnm._FilterDatabase" localSheetId="2" hidden="1">'02- LAPORAN PRE &amp; POST'!$A$1:$I$1</definedName>
    <definedName name="_xlnm._FilterDatabase" localSheetId="1" hidden="1">'03- RUJUKAN PENILAIAN PROGRAM'!$A$1:$C$1</definedName>
    <definedName name="_xlnm._FilterDatabase" localSheetId="3" hidden="1">'04- LAPORAN PENILAIAN PROGRAM'!$A$2:$C$2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2" l="1"/>
  <c r="I5" i="2"/>
  <c r="I2" i="2"/>
  <c r="I53" i="6"/>
  <c r="G47" i="6"/>
  <c r="I19" i="4"/>
  <c r="J19" i="4" s="1"/>
  <c r="I20" i="4"/>
  <c r="J20" i="4" s="1"/>
  <c r="I21" i="4"/>
  <c r="J21" i="4" s="1"/>
  <c r="I22" i="4"/>
  <c r="J22" i="4" s="1"/>
  <c r="I23" i="4"/>
  <c r="J23" i="4" s="1"/>
  <c r="I11" i="4"/>
  <c r="I12" i="4"/>
  <c r="I13" i="4"/>
  <c r="I14" i="4"/>
  <c r="I15" i="4"/>
  <c r="I16" i="4"/>
  <c r="I17" i="4"/>
  <c r="C39" i="4"/>
  <c r="K10" i="2"/>
  <c r="I26" i="4"/>
  <c r="J26" i="4" s="1"/>
  <c r="J27" i="4"/>
  <c r="I28" i="4"/>
  <c r="J28" i="4" s="1"/>
  <c r="I29" i="4"/>
  <c r="J29" i="4" s="1"/>
  <c r="I25" i="4"/>
  <c r="E46" i="2"/>
  <c r="AH28" i="6" a="1"/>
  <c r="AH28" i="6" s="1"/>
  <c r="AI28" i="6" s="1"/>
  <c r="AH29" i="6" a="1"/>
  <c r="AH29" i="6" s="1"/>
  <c r="AI29" i="6" s="1"/>
  <c r="AH30" i="6" a="1"/>
  <c r="AH30" i="6" s="1"/>
  <c r="AI30" i="6" s="1"/>
  <c r="AH31" i="6" a="1"/>
  <c r="AH31" i="6" s="1"/>
  <c r="AI31" i="6" s="1"/>
  <c r="AH32" i="6" a="1"/>
  <c r="AH32" i="6" s="1"/>
  <c r="AI32" i="6" s="1"/>
  <c r="F45" i="6" l="1"/>
  <c r="F43" i="6"/>
  <c r="AH3" i="6" a="1"/>
  <c r="AH3" i="6" s="1"/>
  <c r="AI3" i="6" s="1"/>
  <c r="AH4" i="6" a="1"/>
  <c r="AH4" i="6" s="1"/>
  <c r="AI4" i="6" s="1"/>
  <c r="AH5" i="6" a="1"/>
  <c r="AH5" i="6" s="1"/>
  <c r="AI5" i="6" s="1"/>
  <c r="AH6" i="6" a="1"/>
  <c r="AH6" i="6" s="1"/>
  <c r="AI6" i="6" s="1"/>
  <c r="AH7" i="6" a="1"/>
  <c r="AH7" i="6" s="1"/>
  <c r="AI7" i="6" s="1"/>
  <c r="AH8" i="6" a="1"/>
  <c r="AH8" i="6" s="1"/>
  <c r="AI8" i="6" s="1"/>
  <c r="AH9" i="6" a="1"/>
  <c r="AH9" i="6" s="1"/>
  <c r="AI9" i="6" s="1"/>
  <c r="AH10" i="6" a="1"/>
  <c r="AH10" i="6" s="1"/>
  <c r="AI10" i="6" s="1"/>
  <c r="AH11" i="6" a="1"/>
  <c r="AH11" i="6" s="1"/>
  <c r="AI11" i="6" s="1"/>
  <c r="AH12" i="6" a="1"/>
  <c r="AH12" i="6" s="1"/>
  <c r="AI12" i="6" s="1"/>
  <c r="AH13" i="6" a="1"/>
  <c r="AH13" i="6" s="1"/>
  <c r="AI13" i="6" s="1"/>
  <c r="AH14" i="6" a="1"/>
  <c r="AH14" i="6" s="1"/>
  <c r="AI14" i="6" s="1"/>
  <c r="AH15" i="6" a="1"/>
  <c r="AH15" i="6" s="1"/>
  <c r="AI15" i="6" s="1"/>
  <c r="AH16" i="6" a="1"/>
  <c r="AH16" i="6" s="1"/>
  <c r="AI16" i="6" s="1"/>
  <c r="AH17" i="6" a="1"/>
  <c r="AH17" i="6" s="1"/>
  <c r="AI17" i="6" s="1"/>
  <c r="AH18" i="6" a="1"/>
  <c r="AH18" i="6" s="1"/>
  <c r="AI18" i="6" s="1"/>
  <c r="AH19" i="6" a="1"/>
  <c r="AH19" i="6" s="1"/>
  <c r="AI19" i="6" s="1"/>
  <c r="AH20" i="6" a="1"/>
  <c r="AH20" i="6" s="1"/>
  <c r="AI20" i="6" s="1"/>
  <c r="AH21" i="6" a="1"/>
  <c r="AH21" i="6" s="1"/>
  <c r="AI21" i="6" s="1"/>
  <c r="AH22" i="6" a="1"/>
  <c r="AH22" i="6" s="1"/>
  <c r="AI22" i="6" s="1"/>
  <c r="AH23" i="6" a="1"/>
  <c r="AH23" i="6" s="1"/>
  <c r="AI23" i="6" s="1"/>
  <c r="AH24" i="6" a="1"/>
  <c r="AH24" i="6" s="1"/>
  <c r="AI24" i="6" s="1"/>
  <c r="AH25" i="6" a="1"/>
  <c r="AH25" i="6" s="1"/>
  <c r="AI25" i="6" s="1"/>
  <c r="AH26" i="6" a="1"/>
  <c r="AH26" i="6" s="1"/>
  <c r="AI26" i="6" s="1"/>
  <c r="AH27" i="6" a="1"/>
  <c r="AH27" i="6" s="1"/>
  <c r="AI27" i="6" s="1"/>
  <c r="I3" i="4"/>
  <c r="J3" i="4" s="1"/>
  <c r="I4" i="4"/>
  <c r="J4" i="4" s="1"/>
  <c r="I5" i="4"/>
  <c r="J5" i="4" s="1"/>
  <c r="I6" i="4"/>
  <c r="J6" i="4" s="1"/>
  <c r="I7" i="4"/>
  <c r="J7" i="4" s="1"/>
  <c r="I8" i="4"/>
  <c r="J8" i="4" s="1"/>
  <c r="I9" i="4"/>
  <c r="J9" i="4" s="1"/>
  <c r="I10" i="4"/>
  <c r="J10" i="4" s="1"/>
  <c r="J11" i="4"/>
  <c r="J12" i="4"/>
  <c r="J13" i="4"/>
  <c r="J14" i="4"/>
  <c r="J15" i="4"/>
  <c r="J16" i="4"/>
  <c r="J17" i="4"/>
  <c r="J18" i="4"/>
  <c r="I24" i="4"/>
  <c r="J24" i="4" s="1"/>
  <c r="J25" i="4"/>
  <c r="I30" i="4"/>
  <c r="J30" i="4" s="1"/>
  <c r="I31" i="4"/>
  <c r="J31" i="4" s="1"/>
  <c r="I32" i="4"/>
  <c r="J32" i="4" s="1"/>
  <c r="I33" i="4"/>
  <c r="J33" i="4" s="1"/>
  <c r="I2" i="4"/>
  <c r="J2" i="4" s="1"/>
  <c r="I10" i="2"/>
  <c r="H46" i="2"/>
  <c r="G46" i="2"/>
  <c r="E47" i="2"/>
  <c r="I42" i="2"/>
  <c r="K42" i="2"/>
  <c r="I41" i="2"/>
  <c r="I12" i="2"/>
  <c r="I22" i="2"/>
  <c r="I23" i="2"/>
  <c r="K41" i="2"/>
  <c r="K12" i="2"/>
  <c r="K22" i="2"/>
  <c r="K23" i="2"/>
  <c r="I17" i="2"/>
  <c r="K17" i="2"/>
  <c r="F47" i="6"/>
  <c r="K5" i="2"/>
  <c r="K36" i="2"/>
  <c r="K40" i="2"/>
  <c r="K39" i="2"/>
  <c r="K38" i="2"/>
  <c r="K37" i="2"/>
  <c r="K35" i="2"/>
  <c r="K34" i="2"/>
  <c r="K33" i="2"/>
  <c r="K32" i="2"/>
  <c r="K31" i="2"/>
  <c r="K30" i="2"/>
  <c r="K29" i="2"/>
  <c r="K28" i="2"/>
  <c r="K27" i="2"/>
  <c r="K26" i="2"/>
  <c r="K25" i="2"/>
  <c r="K24" i="2"/>
  <c r="K21" i="2"/>
  <c r="K20" i="2"/>
  <c r="K19" i="2"/>
  <c r="K18" i="2"/>
  <c r="K16" i="2"/>
  <c r="K15" i="2"/>
  <c r="K14" i="2"/>
  <c r="K13" i="2"/>
  <c r="K11" i="2"/>
  <c r="K9" i="2"/>
  <c r="K8" i="2"/>
  <c r="K7" i="2"/>
  <c r="K4" i="2"/>
  <c r="K3" i="2"/>
  <c r="K2" i="2"/>
  <c r="B49" i="4"/>
  <c r="B50" i="4"/>
  <c r="B51" i="4"/>
  <c r="B52" i="4"/>
  <c r="I3" i="2"/>
  <c r="I4" i="2"/>
  <c r="I6" i="2"/>
  <c r="I7" i="2"/>
  <c r="I8" i="2"/>
  <c r="I9" i="2"/>
  <c r="I11" i="2"/>
  <c r="I13" i="2"/>
  <c r="I14" i="2"/>
  <c r="I15" i="2"/>
  <c r="I16" i="2"/>
  <c r="I18" i="2"/>
  <c r="I19" i="2"/>
  <c r="I20" i="2"/>
  <c r="I21" i="2"/>
  <c r="I24" i="2"/>
  <c r="I25" i="2"/>
  <c r="I26" i="2"/>
  <c r="I27" i="2"/>
  <c r="I28" i="2"/>
  <c r="I29" i="2"/>
  <c r="I30" i="2"/>
  <c r="I31" i="2"/>
  <c r="I32" i="2"/>
  <c r="I33" i="2"/>
  <c r="I34" i="2"/>
  <c r="I35" i="2"/>
  <c r="I37" i="2"/>
  <c r="I38" i="2"/>
  <c r="I39" i="2"/>
  <c r="I40" i="2"/>
  <c r="I36" i="2"/>
  <c r="V45" i="6"/>
  <c r="W45" i="6"/>
  <c r="X45" i="6"/>
  <c r="Y45" i="6"/>
  <c r="Z45" i="6"/>
  <c r="AA45" i="6"/>
  <c r="AB45" i="6"/>
  <c r="AC45" i="6"/>
  <c r="AD45" i="6"/>
  <c r="AE45" i="6"/>
  <c r="AG45" i="6"/>
  <c r="S47" i="6"/>
  <c r="S46" i="6"/>
  <c r="S45" i="6"/>
  <c r="S44" i="6"/>
  <c r="S43" i="6"/>
  <c r="R47" i="6"/>
  <c r="R46" i="6"/>
  <c r="R45" i="6"/>
  <c r="R44" i="6"/>
  <c r="R43" i="6"/>
  <c r="Q47" i="6"/>
  <c r="Q46" i="6"/>
  <c r="Q45" i="6"/>
  <c r="Q44" i="6"/>
  <c r="Q43" i="6"/>
  <c r="P47" i="6"/>
  <c r="P46" i="6"/>
  <c r="P45" i="6"/>
  <c r="P44" i="6"/>
  <c r="P43" i="6"/>
  <c r="O47" i="6"/>
  <c r="O46" i="6"/>
  <c r="O44" i="6"/>
  <c r="O43" i="6"/>
  <c r="O45" i="6"/>
  <c r="N47" i="6"/>
  <c r="N43" i="6"/>
  <c r="N44" i="6"/>
  <c r="N46" i="6"/>
  <c r="N45" i="6"/>
  <c r="M45" i="6"/>
  <c r="L45" i="6"/>
  <c r="K45" i="6"/>
  <c r="J47" i="6"/>
  <c r="J46" i="6"/>
  <c r="J45" i="6"/>
  <c r="I47" i="6"/>
  <c r="I46" i="6"/>
  <c r="I45" i="6"/>
  <c r="I44" i="6"/>
  <c r="I43" i="6"/>
  <c r="H47" i="6"/>
  <c r="H44" i="6"/>
  <c r="H43" i="6"/>
  <c r="H45" i="6"/>
  <c r="H46" i="6"/>
  <c r="G45" i="6"/>
  <c r="G44" i="6"/>
  <c r="G43" i="6"/>
  <c r="F44" i="6"/>
  <c r="T45" i="6"/>
  <c r="T46" i="6"/>
  <c r="U45" i="6"/>
  <c r="U43" i="6"/>
  <c r="AA44" i="6"/>
  <c r="AA43" i="6"/>
  <c r="AF45" i="6"/>
  <c r="AF44" i="6"/>
  <c r="AF43" i="6"/>
  <c r="J43" i="6"/>
  <c r="K43" i="6"/>
  <c r="L43" i="6"/>
  <c r="M43" i="6"/>
  <c r="T43" i="6"/>
  <c r="V43" i="6"/>
  <c r="W43" i="6"/>
  <c r="X43" i="6"/>
  <c r="Y43" i="6"/>
  <c r="Z43" i="6"/>
  <c r="AB43" i="6"/>
  <c r="AC43" i="6"/>
  <c r="AD43" i="6"/>
  <c r="AE43" i="6"/>
  <c r="AG43" i="6"/>
  <c r="J44" i="6"/>
  <c r="K44" i="6"/>
  <c r="L44" i="6"/>
  <c r="M44" i="6"/>
  <c r="T44" i="6"/>
  <c r="U44" i="6"/>
  <c r="V44" i="6"/>
  <c r="W44" i="6"/>
  <c r="X44" i="6"/>
  <c r="Y44" i="6"/>
  <c r="Z44" i="6"/>
  <c r="AB44" i="6"/>
  <c r="AC44" i="6"/>
  <c r="AD44" i="6"/>
  <c r="AE44" i="6"/>
  <c r="AG44" i="6"/>
  <c r="G46" i="6"/>
  <c r="K46" i="6"/>
  <c r="L46" i="6"/>
  <c r="M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K47" i="6"/>
  <c r="L47" i="6"/>
  <c r="M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F46" i="6"/>
  <c r="H47" i="2"/>
  <c r="G47" i="2"/>
  <c r="G59" i="6"/>
  <c r="F39" i="6"/>
  <c r="V39" i="6"/>
  <c r="W39" i="6"/>
  <c r="X39" i="6"/>
  <c r="Y39" i="6"/>
  <c r="Z39" i="6"/>
  <c r="AA39" i="6"/>
  <c r="AB39" i="6"/>
  <c r="AC39" i="6"/>
  <c r="AD39" i="6"/>
  <c r="AE39" i="6"/>
  <c r="AF39" i="6"/>
  <c r="AG39" i="6"/>
  <c r="L39" i="6"/>
  <c r="M39" i="6"/>
  <c r="N39" i="6"/>
  <c r="O39" i="6"/>
  <c r="P39" i="6"/>
  <c r="Q39" i="6"/>
  <c r="R39" i="6"/>
  <c r="S39" i="6"/>
  <c r="T39" i="6"/>
  <c r="U39" i="6"/>
  <c r="K39" i="6"/>
  <c r="J39" i="6"/>
  <c r="I39" i="6"/>
  <c r="H39" i="6"/>
  <c r="G39" i="6"/>
  <c r="G48" i="6" l="1"/>
  <c r="F48" i="6"/>
  <c r="F53" i="6"/>
  <c r="AB48" i="6"/>
  <c r="X48" i="6"/>
  <c r="AG48" i="6"/>
  <c r="U48" i="6"/>
  <c r="T48" i="6"/>
  <c r="AA48" i="6"/>
  <c r="AC48" i="6"/>
  <c r="Y48" i="6"/>
  <c r="AD48" i="6"/>
  <c r="V48" i="6"/>
  <c r="M48" i="6"/>
  <c r="W48" i="6"/>
  <c r="AF48" i="6"/>
  <c r="H48" i="6"/>
  <c r="AE48" i="6"/>
  <c r="Z48" i="6"/>
  <c r="K48" i="6"/>
  <c r="J48" i="6"/>
  <c r="I48" i="6"/>
  <c r="L48" i="6"/>
  <c r="O48" i="6"/>
  <c r="P48" i="6"/>
  <c r="Q48" i="6"/>
  <c r="R48" i="6"/>
  <c r="S48" i="6"/>
  <c r="N48" i="6"/>
  <c r="J53" i="6"/>
  <c r="H53" i="6"/>
  <c r="AI39" i="6"/>
  <c r="G53" i="6"/>
  <c r="K53" i="6" l="1"/>
  <c r="J54" i="6" s="1"/>
  <c r="I54" i="6" l="1"/>
  <c r="G54" i="6"/>
  <c r="F54" i="6"/>
  <c r="H54" i="6"/>
  <c r="K54" i="6" l="1"/>
  <c r="C52" i="4" l="1"/>
  <c r="D52" i="4" s="1"/>
  <c r="C49" i="4"/>
  <c r="C50" i="4"/>
  <c r="D50" i="4" s="1"/>
  <c r="C51" i="4"/>
  <c r="D51" i="4" s="1"/>
  <c r="D49" i="4" l="1"/>
  <c r="D53" i="4" s="1"/>
  <c r="C5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<sst xmlns="http://schemas.openxmlformats.org/spreadsheetml/2006/main" count="721" uniqueCount="329">
  <si>
    <t>BIL</t>
  </si>
  <si>
    <t>NAMA PESERTA HADIR</t>
  </si>
  <si>
    <t>KAD PENGENALAN</t>
  </si>
  <si>
    <t>NO TELEFON</t>
  </si>
  <si>
    <t>JANTINA</t>
  </si>
  <si>
    <t>ALAMAT</t>
  </si>
  <si>
    <t>KEHADIRAH 
(SABTU)</t>
  </si>
  <si>
    <t>KEHADIRAN
(AHAD)</t>
  </si>
  <si>
    <t>NAMA PRE</t>
  </si>
  <si>
    <t>MARKAH PRE</t>
  </si>
  <si>
    <t>NAMA POST</t>
  </si>
  <si>
    <t>MARKAH POST</t>
  </si>
  <si>
    <t>NAMA PENILAIAN</t>
  </si>
  <si>
    <t>PENILAIAN</t>
  </si>
  <si>
    <t>ALASAN</t>
  </si>
  <si>
    <t>LELAKI</t>
  </si>
  <si>
    <t>TIDAK HADIR</t>
  </si>
  <si>
    <t>HADIR</t>
  </si>
  <si>
    <t>PEREMPUAN</t>
  </si>
  <si>
    <t>JUMLAH JANTINA</t>
  </si>
  <si>
    <t>JUMLAH KEHADIRAN</t>
  </si>
  <si>
    <t>SKALA MARKAH NAIK / TURUN</t>
  </si>
  <si>
    <t>SKALA MENINGKAT / MENURUN</t>
  </si>
  <si>
    <t>PESERTA</t>
  </si>
  <si>
    <t xml:space="preserve"> LELAKI</t>
  </si>
  <si>
    <t>JUMLAH PESERTA</t>
  </si>
  <si>
    <t>MARKAH</t>
  </si>
  <si>
    <t>GRED</t>
  </si>
  <si>
    <t>MENURUN</t>
  </si>
  <si>
    <t>TIADA PENINGKATAN</t>
  </si>
  <si>
    <t>MENINGKAT</t>
  </si>
  <si>
    <t>#NA</t>
  </si>
  <si>
    <t>TIDAK LENGKAP</t>
  </si>
  <si>
    <t>JUMLAH</t>
  </si>
  <si>
    <t>PERATUS</t>
  </si>
  <si>
    <t>ISI PENILAIAN</t>
  </si>
  <si>
    <t>A - KANDUNGAN SESI/KURSUS 
[1. Menepati Objektif kursus.]</t>
  </si>
  <si>
    <t>A - KANDUNGAN SESI/KURSUS 
[2. Kandungan modul memberi impak.]</t>
  </si>
  <si>
    <t>A - KANDUNGAN SESI/KURSUS 
[3. Jangka masa sesi.]</t>
  </si>
  <si>
    <t>B - ALAT BANTU MENGAJAR 
[1. Cetakkan nota.]</t>
  </si>
  <si>
    <t>B - ALAT BANTU MENGAJAR
[2. Nota mudah difahami.]</t>
  </si>
  <si>
    <t>B - ALAT BANTU MENGAJAR 
[3. Penggunaan White Board.]</t>
  </si>
  <si>
    <t>B - ALAT BANTU MENGAJAR 
[4. Sistem LCD.]</t>
  </si>
  <si>
    <t>B - ALAT BANTU MENGAJAR 
[5. Penggunaan PA sistem.]</t>
  </si>
  <si>
    <t>C - KEBERKESANAN PENYAMPAIAN
[1.  Persediaan yang rapi.]</t>
  </si>
  <si>
    <t>C - KEBERKESANAN PENYAMPAIAN
[2.  Penyampaian yang teratur dan berkesan.]</t>
  </si>
  <si>
    <t>C - KEBERKESANAN PENYAMPAIAN
[3.  Bahasa yang digunakan mudah difahami.]</t>
  </si>
  <si>
    <t>C - KEBERKESANAN PENYAMPAIAN
[4.  Pengetahuan yang 4 mengenai tajuk kursus.]</t>
  </si>
  <si>
    <t>C - KEBERKESANAN PENYAMPAIAN
[5. Menjawab segala persoalan yang dikemukakan dengan 4.]</t>
  </si>
  <si>
    <t>C - KEBERKESANAN PENYAMPAIAN
[6. Metodologi latihan yang sesuai.]</t>
  </si>
  <si>
    <t>C - KEBERKESANAN PENYAMPAIAN
[7. Berkeupayaan menarik minat peserta.]</t>
  </si>
  <si>
    <t>C - KEBERKESANAN PENYAMPAIAN
[8. Maklumbalas peserta terhadap modul.]</t>
  </si>
  <si>
    <t>D - FASILITATOR 
[1. Membantu peserta.]</t>
  </si>
  <si>
    <t>D - FASILITATOR 
[2. Berkelayakan.]</t>
  </si>
  <si>
    <t>E - PERSEKITARAN (KURSUS FIZIKAL)
[1. Lokasi kem / tempat kursus.]</t>
  </si>
  <si>
    <t>E - PERSEKITARAN (KURSUS FIZIKAL) 
[2. Kemudahan tempat ibadah.]</t>
  </si>
  <si>
    <t>E - PERSEKITARAN (KURSUS FIZIKAL)
[3. Kemudahan asas (Air/Elektrik).]</t>
  </si>
  <si>
    <t>E - PERSEKITARAN (KURSUS FIZIKAL)
[4. Penyediaan makan dan minuman.]</t>
  </si>
  <si>
    <t>E - PERSEKITARAN (KURSUS FIZIKAL)
[5. Kemudahan dewan seminar.]</t>
  </si>
  <si>
    <t>E - PERSEKITARAN (KURSUS FIZIKAL)
[6. Bilik penginapan.]</t>
  </si>
  <si>
    <t>E - PERSEKITARAN (KURSUS FIZIKAL)
[7. Suasana kem / tempat tinggal.]</t>
  </si>
  <si>
    <t>E - PERSEKITARAN (KURSUS FIZIKAL)
[8. Jarak antara bilik seminar dengan penginapan.]</t>
  </si>
  <si>
    <t>F - KESELURUHAN KURSUS
[1. Memberi impak kepada peserta.]</t>
  </si>
  <si>
    <t>F - KESELURUHAN KURSUS
[2. Perunding / Penganjur mengambil berat perjalanan kursus.]</t>
  </si>
  <si>
    <t>SILA NYATAKAN PERMASALAHAN YANG DIHADAPI KETIKA PROGRAM / KURSUS DIJALANKAN</t>
  </si>
  <si>
    <t>SILA NYATAKAN CADANGAN DAN PENAMBAH4AN KESELURUHAN PROGRAM</t>
  </si>
  <si>
    <t>Tak da</t>
  </si>
  <si>
    <t>TIADA</t>
  </si>
  <si>
    <t>ALHAMDULILLAH SEMUANYA OK.</t>
  </si>
  <si>
    <t xml:space="preserve">Nota kursus x lengkap </t>
  </si>
  <si>
    <t xml:space="preserve">TIADA ULASAN ALHAMDULILLAH ALHAMDULILLAH </t>
  </si>
  <si>
    <t>Tiada</t>
  </si>
  <si>
    <t>Sila buat sambungan</t>
  </si>
  <si>
    <t>AMAT BERSYUKUR BANYAK ILMU SEBELUM TIDAK DIKETAHUHI</t>
  </si>
  <si>
    <t>X ada masalah.ok</t>
  </si>
  <si>
    <t>Program bagus. Kalau ditambahkan hingga ke malam lebih bagus</t>
  </si>
  <si>
    <t>TIDAK ADA MASALAH</t>
  </si>
  <si>
    <t>tiada</t>
  </si>
  <si>
    <t xml:space="preserve">Tidak ada masalah </t>
  </si>
  <si>
    <t>Alhamdulillah...amat 3</t>
  </si>
  <si>
    <t>-</t>
  </si>
  <si>
    <t>Masa modul yang singkat.</t>
  </si>
  <si>
    <t>KANDUNGAN SESI</t>
  </si>
  <si>
    <t>ALAT BANTU MENGAJAR</t>
  </si>
  <si>
    <t>KEBERKESANAN PENYAMPAIAN</t>
  </si>
  <si>
    <t>FASILITATOR</t>
  </si>
  <si>
    <t>PERSEKITARAN (KURSUS FIZIKAL</t>
  </si>
  <si>
    <t>KESELURUHAN KURSUS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</si>
  <si>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</si>
  <si>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</si>
  <si>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</si>
  <si>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</si>
  <si>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</si>
  <si>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</si>
  <si>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</si>
  <si>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</si>
  <si>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</si>
  <si>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</si>
  <si>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</si>
  <si>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</si>
  <si>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</si>
  <si>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</si>
  <si>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</si>
  <si>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</si>
  <si>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</si>
  <si>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</si>
  <si>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</si>
  <si>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</si>
  <si>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</si>
  <si>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</si>
  <si>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</si>
  <si>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</si>
  <si>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</si>
  <si>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</si>
  <si>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</si>
  <si>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</si>
  <si>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MARKAH 
(100%)</t>
  </si>
  <si>
    <t>ANALISA KEPUASAN PESERTA</t>
  </si>
  <si>
    <t>SKALA MARKAH</t>
  </si>
  <si>
    <t>SKALA</t>
  </si>
  <si>
    <t>TIDAK MEMUASKAN</t>
  </si>
  <si>
    <t>KURANG MEMUASKAN</t>
  </si>
  <si>
    <t>MEMUASKAN</t>
  </si>
  <si>
    <t>BAIK</t>
  </si>
  <si>
    <t>CEMERLANG</t>
  </si>
  <si>
    <t>Total</t>
  </si>
  <si>
    <t>JUMLAH NILAIAN SKALA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</si>
  <si>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</si>
  <si>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</si>
  <si>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</si>
  <si>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</si>
  <si>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</si>
  <si>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</si>
  <si>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</si>
  <si>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</si>
  <si>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</si>
  <si>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</si>
  <si>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</si>
  <si>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</si>
  <si>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</si>
  <si>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</si>
  <si>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</si>
  <si>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</si>
  <si>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</si>
  <si>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</si>
  <si>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</si>
  <si>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</si>
  <si>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</si>
  <si>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</si>
  <si>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</si>
  <si>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</si>
  <si>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</si>
  <si>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</si>
  <si>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</si>
  <si>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</si>
  <si>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AMAT TIDAK MEMUASKAN</t>
  </si>
  <si>
    <t>MEMUSAKAN</t>
  </si>
  <si>
    <t>JUMLAH PENILAIAN PESERTA MENGIKUT SKALA</t>
  </si>
  <si>
    <t>1 - 20%</t>
  </si>
  <si>
    <t>21 - 40 %</t>
  </si>
  <si>
    <t>41 - 60%</t>
  </si>
  <si>
    <t>61 - 80 %</t>
  </si>
  <si>
    <t>81 - 100 %</t>
  </si>
  <si>
    <t>TIDAK BERKENAAN</t>
  </si>
  <si>
    <t>ABDUL RAZAK @AZLAN BIN ABDULLAH</t>
  </si>
  <si>
    <t>710214105589</t>
  </si>
  <si>
    <t>NO.37, JALAN ANGGERIK 3/5, 
SUNGAI BULOH COUNTRY RESORT
47000 SG.BULOH. SELANGOR</t>
  </si>
  <si>
    <t>821218065279</t>
  </si>
  <si>
    <t>ABDUS SALAM ERMAN</t>
  </si>
  <si>
    <t xml:space="preserve">NO.6 LORONG GUGUSAN ALAM, 7/10 BANDAR PUNCAK ALAM 42300 KUALA SELANGOR, SELANGOR </t>
  </si>
  <si>
    <t xml:space="preserve">AINUR ZAFIRAH BT FAUZI </t>
  </si>
  <si>
    <t>930910045576</t>
  </si>
  <si>
    <t xml:space="preserve">AMJAD BIN MOHAMED IBRAHIM </t>
  </si>
  <si>
    <t>901225145269</t>
  </si>
  <si>
    <t xml:space="preserve">NO.13 JALAN SP 5/8 TAMAN SERI PERISTANA 47000 SUNGAI BULOH SELANGOR </t>
  </si>
  <si>
    <t>CHE FAZHANA BINTI CHE MOHAMMED</t>
  </si>
  <si>
    <t>821117035724</t>
  </si>
  <si>
    <t>A3-01 DAHLIA APARTMENT 
SAUJANA UTAMA 2
47000 SUNGAI BULOH
SELANGOR</t>
  </si>
  <si>
    <t xml:space="preserve">HALIMAH AYOBEE BINTI SELLAHUDDIN AYOBEE </t>
  </si>
  <si>
    <t>830925105422</t>
  </si>
  <si>
    <t>NO 19, LORONG CAKERA PURNAMA 12/13E,
SEKSYEN 12, BANDAR PUNCAK ALAM,
 42300 SELANGOR.</t>
  </si>
  <si>
    <t>HARTINI BT MDZAIN@ HASHIM</t>
  </si>
  <si>
    <t>791012025736</t>
  </si>
  <si>
    <t>PERMTA G1/26 JALAN ASTANA 13/2 ASTANA ALAM 3 42300 BANDAR PUNCAK ALAM SELANGOR</t>
  </si>
  <si>
    <t xml:space="preserve">HASLINDA BINTI ISMAIL </t>
  </si>
  <si>
    <t>740325045076</t>
  </si>
  <si>
    <t xml:space="preserve">156 JALAN BS2/3 BUKIT SAUJANA 47000 SAUJANA UTAMA </t>
  </si>
  <si>
    <t xml:space="preserve">HUBAIYAH BINTI ABD HAMID </t>
  </si>
  <si>
    <t>780419125006</t>
  </si>
  <si>
    <t xml:space="preserve">LOT.3179,JLN.TAHIR MANAN,KG.BUKIT KUCHING TENGAH,45800 JERAM KUALA SELANGOR </t>
  </si>
  <si>
    <t>MEGAT FARITH DANIEL BIN SALIHIN</t>
  </si>
  <si>
    <t>60221102073</t>
  </si>
  <si>
    <t>NO 37 JALAN BIDARA 4 
SAUJANA UTAMA 3
47000 SUNGAI BULOH
SELANGOR</t>
  </si>
  <si>
    <t xml:space="preserve">MOHD FAIRUZ BIN ABDULLAH </t>
  </si>
  <si>
    <t>830601105215</t>
  </si>
  <si>
    <t xml:space="preserve">NO39 LORONG CAKERA PURNAMA 12/20
BANDAR PUNCAK ALAM 
42300 SELANGOR </t>
  </si>
  <si>
    <t>MOHD HAIRUL NIZAL BIN JOHARI</t>
  </si>
  <si>
    <t>810204105061</t>
  </si>
  <si>
    <t>9-1A JLN KSU1
TAMAN KUALA SELANGOR UTAMA
BANDAR KUALA SELANGOR
45000 SELANGOR</t>
  </si>
  <si>
    <t xml:space="preserve">MOHD ZAHARI BIN SHAHRAN </t>
  </si>
  <si>
    <t>750420105005</t>
  </si>
  <si>
    <t xml:space="preserve">NIK MURNISHAH BINTI NIK HASKHASHAH </t>
  </si>
  <si>
    <t>790223035526</t>
  </si>
  <si>
    <t xml:space="preserve">M14-1-13 PANGSAPURI ALAM PERDANA JALAN AP 2E/1 
42300 BANDAR PUNCAK ALAM SELANGOR </t>
  </si>
  <si>
    <t xml:space="preserve">NOR SYAFIKA BINTI MAZLAN </t>
  </si>
  <si>
    <t>970704115680</t>
  </si>
  <si>
    <t xml:space="preserve">71A JALAN 1 SIMFONI PERDANA LBS ALAM PERDANA 42300 PUNCAK ALAM KUALA SELANGOR </t>
  </si>
  <si>
    <t xml:space="preserve">NORELIZAWATI BINTI SHAMSUDDIN </t>
  </si>
  <si>
    <t>790111105454</t>
  </si>
  <si>
    <t xml:space="preserve">LOT 4326 JALAN RIZAB DERAHMAN 
KG BUKIT HIJAU 45800 JERAM SELANGOR </t>
  </si>
  <si>
    <t>NORFAZELAH BINTI AWILLUDIN</t>
  </si>
  <si>
    <t>780319106190</t>
  </si>
  <si>
    <t>BLOCK D SAWAH SEMPADAN 45500 TANJUNG KARANG, SELANGOR</t>
  </si>
  <si>
    <t>NORHAYATI BINTI MHD SALEH</t>
  </si>
  <si>
    <t>800416045428</t>
  </si>
  <si>
    <t>M15-01-05,KENARI COURT, JLN AP 2E/1TAMAN ALAM PERDANA,43200 PUNCAK ALAM  SELANGOR</t>
  </si>
  <si>
    <t xml:space="preserve">NURUL SYAFIKAH BINTI CHE'DIN </t>
  </si>
  <si>
    <t>921219085288</t>
  </si>
  <si>
    <t>03-23, ASTANA ALAM 3 PANGSAPURI BLOK PERMATA, JALAN ASTANA 13/2, 42300 BANDAR PUNCAK ALAM, SELANGOR D.E.</t>
  </si>
  <si>
    <t>QURRATU AIN BINTI ISMAIL</t>
  </si>
  <si>
    <t>900520145398</t>
  </si>
  <si>
    <t>LOT 149, JALAN BALAI RAYA, KAMPUNG SETIA BUKIT KUCHING TENGAH, 45800 JERAM, SELANGOR</t>
  </si>
  <si>
    <t>4 JALAN MERANTI 6 SAUJANA UTAMA 2 47000 SUNGAI BULOH SELANGOR</t>
  </si>
  <si>
    <t>RAJA DAEING KESUMA</t>
  </si>
  <si>
    <t>750303105620</t>
  </si>
  <si>
    <t>ROZITA BINTI RAMLI</t>
  </si>
  <si>
    <t>700805106070</t>
  </si>
  <si>
    <t>GR-08 PERMATA JALAN ASTANA 13/2 
ASTANA ALAM 3 SEKSYEN 13 42300
BANDAR PUNCAK ALAM,SELANGOR</t>
  </si>
  <si>
    <t>NO.10 LORONG MAHKOTA IMPIAN 2/30 BANDAR PUNCAK ALAM SELANGOR 42300</t>
  </si>
  <si>
    <t xml:space="preserve">SAEDAH BINTI ZAINUDIN </t>
  </si>
  <si>
    <t>690102365096</t>
  </si>
  <si>
    <t>SHAHRUL BIN NAZRI</t>
  </si>
  <si>
    <t>770922016019</t>
  </si>
  <si>
    <t>78, JALAN BS 1/1, BUKIT SAUJANA,
47000 SUNGAI BULOH,
SELANGOR</t>
  </si>
  <si>
    <t>LOT 3517 JALAN BOMBA 45500 TANJONG KARANG SELANGOR</t>
  </si>
  <si>
    <t>SHARBANUN BINTI KASIRAN</t>
  </si>
  <si>
    <t>540405015022</t>
  </si>
  <si>
    <t>SITI MAHANOM BINTI MOHD TONGAR</t>
  </si>
  <si>
    <t>720105105534</t>
  </si>
  <si>
    <t>LORONG 1. LOT 18242 JALAN SUNGAI KAJANG LAMA 45500 TANJONG KARANG SELANGOR</t>
  </si>
  <si>
    <t>LOT 3904, JALAN MERBAU,
KAMPUNG BUKIT HIJAU,
45800 JERAM SELANGOR</t>
  </si>
  <si>
    <t>SITI NOOR SHUHADA BT KAMARUZAMAN</t>
  </si>
  <si>
    <t>870921435340</t>
  </si>
  <si>
    <t xml:space="preserve">SITI SARAH BINTI ABDULLAH </t>
  </si>
  <si>
    <t>881017055298</t>
  </si>
  <si>
    <t>SITI SUHAILA BINTI SURIA</t>
  </si>
  <si>
    <t>930823146600</t>
  </si>
  <si>
    <t>JALAN RIZAB TOMI, KMPG. BUKIT CHERAKA,
45800 JERAM, SELANGOR</t>
  </si>
  <si>
    <t>SUHAILA BINTI DAUD</t>
  </si>
  <si>
    <t>790226105868</t>
  </si>
  <si>
    <t>NO 45 JALAN BENDAHARA 2/2,
TAMAN BENDAHARA,
45000 KUALA SELANGOR,
SELANGOR</t>
  </si>
  <si>
    <t>SURYATIE BINTI SHAMSUDIN</t>
  </si>
  <si>
    <t>850209106000</t>
  </si>
  <si>
    <t>LOT 4038A JALAN PARIT DERAMAN, KAMPUNG BUKIT CHERAKAH, 45800 JERAM, KUALA SELANGOR</t>
  </si>
  <si>
    <t xml:space="preserve">No 15 JALAN MERANTI 5 
SAUJANA UTAMA 2 
47000 SG BULOH 
 SELANGOR </t>
  </si>
  <si>
    <t xml:space="preserve">VIVIK HASNONI BINTI MOHD ARSHAD </t>
  </si>
  <si>
    <t>770620105382</t>
  </si>
  <si>
    <t>WAN NOR'AINI BINTI WAN MUSA</t>
  </si>
  <si>
    <t>641203035386</t>
  </si>
  <si>
    <t>NO. 14 JALAN TAJ 1/6, TAMAN ALAM JAYA,  42300 PUNCAK ALAM,
IJOK,  KUALA SELANGOR, SELANGOR</t>
  </si>
  <si>
    <t>ZAIHASRA BINTI MOHAMAD DZOMIR</t>
  </si>
  <si>
    <t>780503105876</t>
  </si>
  <si>
    <t>NO. 16, LORONG GUGUSAN ALAM 7/3, SEKSYEN 7, 45010 BANDAR PUNCAK ALAM, SELANGOR</t>
  </si>
  <si>
    <t>ZAIRUL BARIAH BINTI AHMAD</t>
  </si>
  <si>
    <t>810508085354</t>
  </si>
  <si>
    <t>04-28, BLOK INTAN, ASTANA ALAM 3, JALAN ASTANA 13/2, 42300, BANDAR PUNCAK ALAM, SELANGOR</t>
  </si>
  <si>
    <t xml:space="preserve">ZARAINI BINTI MOHD NOR </t>
  </si>
  <si>
    <t>711125115428</t>
  </si>
  <si>
    <t xml:space="preserve">JAAFAR SALLEH </t>
  </si>
  <si>
    <t>M14-0-02, JALAN AP 2E/1, ALAM PERDANA, PUNCAK ALAM, 42300 PUNCAK ALAM</t>
  </si>
  <si>
    <t xml:space="preserve">NURHAYATI YEE BINTI ABDULLAH </t>
  </si>
  <si>
    <t>831109146298</t>
  </si>
  <si>
    <t xml:space="preserve">No 50 JALAN MELOR 1/5 RESORT COUNTRY 47000 SUNGAI BULOH SELANGOR </t>
  </si>
  <si>
    <t xml:space="preserve">NO 01-23 ALPINIA ABADI RESIDENSI WARNASARI3 JLN 13/1,42300 BANDAR PUNCAK' ALAM SELANGOR </t>
  </si>
  <si>
    <t xml:space="preserve">NURUL AZREN HANIM BINTI GHAZALI </t>
  </si>
  <si>
    <t>860301435324</t>
  </si>
  <si>
    <t>NO15, JALAN CHENGAL 2, SAUJANA UTAMA 2, 47000 SG BULOH, SELANGOR</t>
  </si>
  <si>
    <t>HASRYZAL BIN HAMRI</t>
  </si>
  <si>
    <t>TH</t>
  </si>
  <si>
    <t>TIADA MASALAH SEMUA LANCAR</t>
  </si>
  <si>
    <t>Baik</t>
  </si>
  <si>
    <t>TIADA APA-APA MASALAH KETIKA PROGRAM DIJALANKAN SEMUA BERJALAN DENGAN LANCAR DAN MEMUASKAN</t>
  </si>
  <si>
    <t>Ruang Kursus yg sempit</t>
  </si>
  <si>
    <t xml:space="preserve">Bertukar 2 kali tempat seminar </t>
  </si>
  <si>
    <t xml:space="preserve">TIADA. </t>
  </si>
  <si>
    <t>Tempoh kursus agak singkat</t>
  </si>
  <si>
    <t>TIADA MASALAH</t>
  </si>
  <si>
    <t>Ok</t>
  </si>
  <si>
    <t>Kenderaan</t>
  </si>
  <si>
    <t>Tidak ada masalah ketika program dan kursus</t>
  </si>
  <si>
    <t>TIADA SEBARANG MASALAH YANG DIHADAPI</t>
  </si>
  <si>
    <t>Makanan kurang memuaskn</t>
  </si>
  <si>
    <t>Tiada masalah</t>
  </si>
  <si>
    <t>SANGAT BAIK</t>
  </si>
  <si>
    <t>sa</t>
  </si>
  <si>
    <t>1. ADA JEMAAH LUAR AMIK MAKANAN KAMI
2. BARANGAN PENTING JGN SIMPAN DLM BILIK / KAWASAN TERBUKA</t>
  </si>
  <si>
    <t>Semua ok</t>
  </si>
  <si>
    <t xml:space="preserve">Tiada apa masalah </t>
  </si>
  <si>
    <t>TIADA MASALAHSAYA</t>
  </si>
  <si>
    <t>Lauk tghri yg disediakan pada hari pertama tidak memuaskan</t>
  </si>
  <si>
    <t>SEKIRANYA KURSUS INI DITERUSKAN DI KEMUDIAN HARI SAYA CADANGKAN UNTUK DISEDIAKAN PENGANGKUTAN KEPADA PESERTA YANG TIADA TRANSPORT UNTUK PESERTA KE TEMPAT KURSUS TERUTAMA KE TEMPATÂ² KURSUS YANG JAUH.DISEDIAKAN PENGINAPAN BG PESERTA YANG JAUH SUPAYA TIDAK BERULANG ALIK.</t>
  </si>
  <si>
    <t xml:space="preserve">Baik </t>
  </si>
  <si>
    <t>HARAP PIHAK TUAN BOLEH MENGADAKAN LAGI KURSUS-KURSUS SEPERTI BERIKUT</t>
  </si>
  <si>
    <t>Tiada kekurangan pada program tapi mohon segerakan elaun kehadiran memandangkan terpaksa keluarkan kos perjalanan (pengangkutan)</t>
  </si>
  <si>
    <t>Saya bercadang akan diadakan fiqh usrah Vol 2 kÃ­</t>
  </si>
  <si>
    <t>TIADA. Terbaik semuanya. Jika ada kursus lagi, mohon offer kpd sy ya</t>
  </si>
  <si>
    <t xml:space="preserve">Perlu lebih masa </t>
  </si>
  <si>
    <t>HARAP ADA LAGI PROGRAM SEPERTI INI LAGI</t>
  </si>
  <si>
    <t>SEMUANYA OK</t>
  </si>
  <si>
    <t>Menyediakan transport atau penginapan peserta yg jauh</t>
  </si>
  <si>
    <t>Makanan yg berkhasiat</t>
  </si>
  <si>
    <t>Harap tahun depan semua perserta dapat menepati masa yg terlah ditetapkan oleh penganjur</t>
  </si>
  <si>
    <t>KESELURUHAN PROGRAM SANGAT MEMUASKAN  DAN MEMBERI KESAN PADA PESERTA.</t>
  </si>
  <si>
    <t>MOGA-MOGA DAPAT DISUSULI LAGI MRNGIKUT KEPERLUAN SEMASA</t>
  </si>
  <si>
    <t>MENAMBAH LEBIH MASA PADA KURSUS</t>
  </si>
  <si>
    <t>Agar pihak zakat dapat menambah lbh byk kursus agama secara berterusan</t>
  </si>
  <si>
    <t xml:space="preserve">Terbaik.. </t>
  </si>
  <si>
    <t>MENGEKALKAN SEDIA ADA (SANGAT BAIK)</t>
  </si>
  <si>
    <t>pesan pada Peserta dapat menepati masa</t>
  </si>
  <si>
    <t>Sejujurnya  program anjuran zakat dgn kerjasama luar sgt bagus dan penyampaian dalam setiap slot sgt jelas dan terbaik.</t>
  </si>
  <si>
    <t>Alhamdulillah Semua baik</t>
  </si>
  <si>
    <t>1. KENA ADA PAPAN TANDA - INI MAKANAN PESERTA KURSUS. ORG LUAR DILARANG AMBIL
2. ADA PEGAWAI BERTUGAS MENJAGA MAKANAN
3. MAKANAN SIMPAN DALAM BILIK TERTUTUP. (WAKTU MAKAN, PARA PESERTA BOLEH AMBIL SENDIRI @ PEGAWAI BOLEH EDAR MAKANAN)
4. BARANG PENTING DISIMPAN DLM BILIK YG BERKUNCI / DIJAGA PEGAWAI</t>
  </si>
  <si>
    <t>Buat lagi kursus mcm ni</t>
  </si>
  <si>
    <t>Buat lama sikit..x sempat nak tanya soalanÂ²</t>
  </si>
  <si>
    <t>Info lebih awal dan perserta datang lebih awal ke kelas mengikut masa yg telah di tetap kan.</t>
  </si>
  <si>
    <t>HARAP DI ADAKAN LAGI KURSUS SAPERTI LAGI</t>
  </si>
  <si>
    <t>ELAUN (CASH)UTK PETROL</t>
  </si>
  <si>
    <t xml:space="preserve">Amat baik sekiranya menu makanan (lauk) yg disediakan dipantau.oleh penyelia </t>
  </si>
  <si>
    <t>Tiada masaalah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</si>
</sst>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00000000000"/>
    <numFmt numFmtId="166" formatCode="&quot;0&quot;General"/>
  </numFmts>
  <fonts count="3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theme="0"/>
      <name val="Calibri"/>
      <family val="2"/>
    </font>
    <font>
      <b/>
      <sz val="10"/>
      <color theme="1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1"/>
      <color rgb="FFFF0000"/>
      <name val="Aptos Narrow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Calibri"/>
      <family val="2"/>
    </font>
    <font>
      <sz val="11"/>
      <color rgb="FF9C0006"/>
      <name val="Calibri"/>
      <family val="2"/>
    </font>
    <font>
      <sz val="11"/>
      <color rgb="FF000000"/>
      <name val="Arial"/>
      <family val="2"/>
    </font>
    <font>
      <sz val="11"/>
      <color theme="1"/>
      <name val="Aptos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</font>
    <font>
      <sz val="11"/>
      <name val="Aptos"/>
      <family val="2"/>
    </font>
    <font>
      <sz val="11"/>
      <name val="Calibri"/>
      <family val="2"/>
    </font>
    <font>
      <sz val="10"/>
      <color theme="1"/>
      <name val="Aptos Narrow"/>
      <family val="2"/>
      <scheme val="minor"/>
    </font>
    <font>
      <sz val="11"/>
      <color rgb="FF000000"/>
      <name val="Aptos"/>
      <family val="2"/>
    </font>
  </fonts>
  <fills count="3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8" tint="0.79998168889431442"/>
        <bgColor rgb="FFD8D8D8"/>
      </patternFill>
    </fill>
    <fill>
      <patternFill patternType="solid">
        <fgColor rgb="FF92D050"/>
        <bgColor rgb="FFD8D8D8"/>
      </patternFill>
    </fill>
    <fill>
      <patternFill patternType="solid">
        <fgColor rgb="FFFFC000"/>
        <bgColor rgb="FF000000"/>
      </patternFill>
    </fill>
    <fill>
      <patternFill patternType="solid">
        <fgColor rgb="FFC0E6F5"/>
        <bgColor rgb="FFD8D8D8"/>
      </patternFill>
    </fill>
    <fill>
      <patternFill patternType="solid">
        <fgColor rgb="FFFFC7CE"/>
        <bgColor rgb="FF000000"/>
      </patternFill>
    </fill>
    <fill>
      <patternFill patternType="solid">
        <fgColor rgb="FFC0E6F5"/>
        <bgColor rgb="FF000000"/>
      </patternFill>
    </fill>
    <fill>
      <patternFill patternType="solid">
        <fgColor rgb="FFDAF2D0"/>
        <bgColor rgb="FFD8D8D8"/>
      </patternFill>
    </fill>
    <fill>
      <patternFill patternType="solid">
        <fgColor rgb="FFDAF2D0"/>
        <bgColor rgb="FF000000"/>
      </patternFill>
    </fill>
    <fill>
      <patternFill patternType="solid">
        <fgColor rgb="FFFBE2D5"/>
        <bgColor rgb="FFD8D8D8"/>
      </patternFill>
    </fill>
    <fill>
      <patternFill patternType="solid">
        <fgColor rgb="FFFBE2D5"/>
        <bgColor rgb="FF000000"/>
      </patternFill>
    </fill>
    <fill>
      <patternFill patternType="solid">
        <fgColor rgb="FFF2CEEF"/>
        <bgColor rgb="FFD8D8D8"/>
      </patternFill>
    </fill>
    <fill>
      <patternFill patternType="solid">
        <fgColor rgb="FFF2CEE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44B3E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44B3E1"/>
      </bottom>
      <diagonal/>
    </border>
    <border>
      <left/>
      <right style="medium">
        <color indexed="64"/>
      </right>
      <top style="medium">
        <color indexed="64"/>
      </top>
      <bottom style="thin">
        <color rgb="FF44B3E1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1" fillId="5" borderId="0" xfId="0" applyFont="1" applyFill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 wrapText="1"/>
    </xf>
    <xf numFmtId="0" fontId="11" fillId="7" borderId="0" xfId="0" applyFont="1" applyFill="1" applyAlignment="1">
      <alignment horizontal="center" vertical="center" wrapText="1"/>
    </xf>
    <xf numFmtId="0" fontId="11" fillId="8" borderId="0" xfId="0" applyFont="1" applyFill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0" fillId="11" borderId="14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13" fillId="10" borderId="9" xfId="0" applyFont="1" applyFill="1" applyBorder="1" applyAlignment="1">
      <alignment vertical="center"/>
    </xf>
    <xf numFmtId="0" fontId="13" fillId="10" borderId="0" xfId="0" applyFont="1" applyFill="1" applyAlignment="1">
      <alignment vertical="center"/>
    </xf>
    <xf numFmtId="0" fontId="13" fillId="10" borderId="10" xfId="0" applyFont="1" applyFill="1" applyBorder="1" applyAlignment="1">
      <alignment vertical="center"/>
    </xf>
    <xf numFmtId="0" fontId="13" fillId="10" borderId="11" xfId="0" applyFont="1" applyFill="1" applyBorder="1" applyAlignment="1">
      <alignment vertical="center"/>
    </xf>
    <xf numFmtId="0" fontId="13" fillId="12" borderId="12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3" fillId="14" borderId="12" xfId="0" applyFont="1" applyFill="1" applyBorder="1" applyAlignment="1">
      <alignment vertical="center"/>
    </xf>
    <xf numFmtId="0" fontId="13" fillId="15" borderId="12" xfId="0" applyFont="1" applyFill="1" applyBorder="1" applyAlignment="1">
      <alignment vertical="center"/>
    </xf>
    <xf numFmtId="0" fontId="13" fillId="16" borderId="12" xfId="0" applyFont="1" applyFill="1" applyBorder="1" applyAlignment="1">
      <alignment vertical="center"/>
    </xf>
    <xf numFmtId="0" fontId="13" fillId="13" borderId="13" xfId="0" applyFont="1" applyFill="1" applyBorder="1" applyAlignment="1">
      <alignment vertical="center"/>
    </xf>
    <xf numFmtId="0" fontId="7" fillId="0" borderId="1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164" fontId="15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0" fontId="15" fillId="0" borderId="17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16" fillId="2" borderId="23" xfId="0" applyFont="1" applyFill="1" applyBorder="1"/>
    <xf numFmtId="0" fontId="16" fillId="2" borderId="24" xfId="0" applyFont="1" applyFill="1" applyBorder="1" applyAlignment="1">
      <alignment horizontal="center" vertical="center"/>
    </xf>
    <xf numFmtId="0" fontId="16" fillId="2" borderId="25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10" fontId="1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3" fillId="10" borderId="27" xfId="0" applyFont="1" applyFill="1" applyBorder="1"/>
    <xf numFmtId="0" fontId="20" fillId="17" borderId="28" xfId="0" applyFont="1" applyFill="1" applyBorder="1"/>
    <xf numFmtId="0" fontId="20" fillId="17" borderId="14" xfId="0" applyFont="1" applyFill="1" applyBorder="1"/>
    <xf numFmtId="0" fontId="20" fillId="17" borderId="15" xfId="0" applyFont="1" applyFill="1" applyBorder="1"/>
    <xf numFmtId="0" fontId="4" fillId="0" borderId="0" xfId="0" applyFont="1"/>
    <xf numFmtId="0" fontId="13" fillId="18" borderId="29" xfId="0" applyFont="1" applyFill="1" applyBorder="1"/>
    <xf numFmtId="0" fontId="21" fillId="19" borderId="0" xfId="0" applyFont="1" applyFill="1"/>
    <xf numFmtId="0" fontId="22" fillId="20" borderId="0" xfId="0" applyFont="1" applyFill="1"/>
    <xf numFmtId="0" fontId="13" fillId="21" borderId="29" xfId="0" applyFont="1" applyFill="1" applyBorder="1"/>
    <xf numFmtId="0" fontId="22" fillId="22" borderId="0" xfId="0" applyFont="1" applyFill="1"/>
    <xf numFmtId="0" fontId="13" fillId="23" borderId="29" xfId="0" applyFont="1" applyFill="1" applyBorder="1"/>
    <xf numFmtId="0" fontId="22" fillId="24" borderId="0" xfId="0" applyFont="1" applyFill="1"/>
    <xf numFmtId="0" fontId="13" fillId="25" borderId="29" xfId="0" applyFont="1" applyFill="1" applyBorder="1"/>
    <xf numFmtId="0" fontId="22" fillId="26" borderId="0" xfId="0" applyFont="1" applyFill="1"/>
    <xf numFmtId="0" fontId="13" fillId="16" borderId="29" xfId="0" applyFont="1" applyFill="1" applyBorder="1"/>
    <xf numFmtId="0" fontId="22" fillId="27" borderId="0" xfId="0" applyFont="1" applyFill="1"/>
    <xf numFmtId="0" fontId="13" fillId="21" borderId="30" xfId="0" applyFont="1" applyFill="1" applyBorder="1"/>
    <xf numFmtId="165" fontId="0" fillId="0" borderId="0" xfId="0" applyNumberFormat="1" applyAlignment="1">
      <alignment horizontal="center" vertical="center"/>
    </xf>
    <xf numFmtId="0" fontId="24" fillId="0" borderId="24" xfId="0" applyFont="1" applyBorder="1" applyAlignment="1">
      <alignment horizontal="center" vertical="center"/>
    </xf>
    <xf numFmtId="0" fontId="18" fillId="0" borderId="0" xfId="0" applyFont="1"/>
    <xf numFmtId="0" fontId="24" fillId="3" borderId="24" xfId="0" applyFont="1" applyFill="1" applyBorder="1" applyAlignment="1">
      <alignment horizontal="center" vertical="center"/>
    </xf>
    <xf numFmtId="0" fontId="19" fillId="28" borderId="0" xfId="0" applyFont="1" applyFill="1"/>
    <xf numFmtId="49" fontId="4" fillId="0" borderId="0" xfId="0" applyNumberFormat="1" applyFont="1" applyAlignment="1">
      <alignment horizontal="center" vertical="center"/>
    </xf>
    <xf numFmtId="0" fontId="17" fillId="28" borderId="31" xfId="0" applyFont="1" applyFill="1" applyBorder="1" applyAlignment="1">
      <alignment readingOrder="1"/>
    </xf>
    <xf numFmtId="0" fontId="17" fillId="28" borderId="32" xfId="0" applyFont="1" applyFill="1" applyBorder="1" applyAlignment="1">
      <alignment readingOrder="1"/>
    </xf>
    <xf numFmtId="0" fontId="17" fillId="28" borderId="33" xfId="0" applyFont="1" applyFill="1" applyBorder="1" applyAlignment="1">
      <alignment readingOrder="1"/>
    </xf>
    <xf numFmtId="0" fontId="17" fillId="28" borderId="34" xfId="0" applyFont="1" applyFill="1" applyBorder="1" applyAlignment="1">
      <alignment readingOrder="1"/>
    </xf>
    <xf numFmtId="0" fontId="17" fillId="28" borderId="35" xfId="0" applyFont="1" applyFill="1" applyBorder="1" applyAlignment="1">
      <alignment readingOrder="1"/>
    </xf>
    <xf numFmtId="0" fontId="17" fillId="28" borderId="36" xfId="0" applyFont="1" applyFill="1" applyBorder="1" applyAlignment="1">
      <alignment readingOrder="1"/>
    </xf>
    <xf numFmtId="0" fontId="17" fillId="28" borderId="37" xfId="0" applyFont="1" applyFill="1" applyBorder="1" applyAlignment="1">
      <alignment readingOrder="1"/>
    </xf>
    <xf numFmtId="0" fontId="17" fillId="28" borderId="38" xfId="0" applyFont="1" applyFill="1" applyBorder="1" applyAlignment="1">
      <alignment readingOrder="1"/>
    </xf>
    <xf numFmtId="0" fontId="17" fillId="28" borderId="39" xfId="0" applyFont="1" applyFill="1" applyBorder="1" applyAlignment="1">
      <alignment readingOrder="1"/>
    </xf>
    <xf numFmtId="0" fontId="17" fillId="28" borderId="40" xfId="0" applyFont="1" applyFill="1" applyBorder="1" applyAlignment="1">
      <alignment horizontal="right" vertical="center"/>
    </xf>
    <xf numFmtId="0" fontId="17" fillId="28" borderId="41" xfId="0" applyFont="1" applyFill="1" applyBorder="1" applyAlignment="1">
      <alignment horizontal="right" vertical="center"/>
    </xf>
    <xf numFmtId="0" fontId="17" fillId="28" borderId="42" xfId="0" applyFont="1" applyFill="1" applyBorder="1" applyAlignment="1">
      <alignment horizontal="right" vertical="center"/>
    </xf>
    <xf numFmtId="1" fontId="12" fillId="0" borderId="3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7" fillId="28" borderId="3" xfId="0" applyFont="1" applyFill="1" applyBorder="1" applyAlignment="1">
      <alignment horizontal="center" vertical="center"/>
    </xf>
    <xf numFmtId="10" fontId="0" fillId="0" borderId="0" xfId="1" applyNumberFormat="1" applyFont="1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5" fillId="29" borderId="0" xfId="0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0" borderId="43" xfId="0" applyFont="1" applyBorder="1"/>
    <xf numFmtId="0" fontId="19" fillId="28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10" fontId="15" fillId="0" borderId="44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49" fontId="27" fillId="0" borderId="0" xfId="0" applyNumberFormat="1" applyFont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0" borderId="1" xfId="0" applyFont="1" applyBorder="1"/>
    <xf numFmtId="0" fontId="28" fillId="0" borderId="2" xfId="0" applyFont="1" applyBorder="1"/>
    <xf numFmtId="0" fontId="28" fillId="3" borderId="1" xfId="0" applyFont="1" applyFill="1" applyBorder="1"/>
    <xf numFmtId="0" fontId="28" fillId="3" borderId="2" xfId="0" applyFont="1" applyFill="1" applyBorder="1"/>
    <xf numFmtId="0" fontId="23" fillId="0" borderId="0" xfId="0" applyFont="1" applyAlignment="1">
      <alignment horizontal="center" vertical="center" wrapText="1"/>
    </xf>
    <xf numFmtId="0" fontId="3" fillId="30" borderId="0" xfId="0" applyFont="1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4" fillId="30" borderId="0" xfId="0" applyFont="1" applyFill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23" fillId="0" borderId="0" xfId="0" quotePrefix="1" applyNumberFormat="1" applyFont="1" applyAlignment="1">
      <alignment horizontal="center" vertical="center"/>
    </xf>
    <xf numFmtId="165" fontId="0" fillId="0" borderId="0" xfId="0" quotePrefix="1" applyNumberFormat="1" applyAlignment="1">
      <alignment horizontal="center" vertical="center"/>
    </xf>
    <xf numFmtId="165" fontId="3" fillId="0" borderId="1" xfId="0" quotePrefix="1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166" fontId="3" fillId="0" borderId="0" xfId="0" applyNumberFormat="1" applyFont="1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/>
    </xf>
    <xf numFmtId="166" fontId="0" fillId="0" borderId="0" xfId="0" quotePrefix="1" applyNumberFormat="1" applyAlignment="1">
      <alignment horizontal="center" vertical="center" wrapText="1"/>
    </xf>
    <xf numFmtId="166" fontId="23" fillId="0" borderId="0" xfId="0" quotePrefix="1" applyNumberFormat="1" applyFont="1" applyAlignment="1">
      <alignment horizontal="center" vertical="center" wrapText="1"/>
    </xf>
    <xf numFmtId="166" fontId="3" fillId="0" borderId="1" xfId="0" quotePrefix="1" applyNumberFormat="1" applyFont="1" applyBorder="1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165" fontId="23" fillId="3" borderId="1" xfId="0" quotePrefix="1" applyNumberFormat="1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165" fontId="23" fillId="0" borderId="1" xfId="0" quotePrefix="1" applyNumberFormat="1" applyFont="1" applyBorder="1" applyAlignment="1">
      <alignment horizontal="center" vertical="center"/>
    </xf>
    <xf numFmtId="166" fontId="0" fillId="0" borderId="1" xfId="0" quotePrefix="1" applyNumberFormat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166" fontId="23" fillId="0" borderId="1" xfId="0" quotePrefix="1" applyNumberFormat="1" applyFont="1" applyBorder="1" applyAlignment="1">
      <alignment horizontal="center" vertical="center" wrapText="1"/>
    </xf>
    <xf numFmtId="166" fontId="23" fillId="3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5" fontId="0" fillId="0" borderId="1" xfId="0" quotePrefix="1" applyNumberForma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65" fontId="3" fillId="3" borderId="1" xfId="0" quotePrefix="1" applyNumberFormat="1" applyFont="1" applyFill="1" applyBorder="1" applyAlignment="1">
      <alignment horizontal="center" vertical="center"/>
    </xf>
    <xf numFmtId="166" fontId="3" fillId="3" borderId="1" xfId="0" quotePrefix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5" fontId="3" fillId="0" borderId="0" xfId="0" quotePrefix="1" applyNumberFormat="1" applyFont="1" applyAlignment="1">
      <alignment horizontal="center" vertical="center"/>
    </xf>
    <xf numFmtId="166" fontId="3" fillId="0" borderId="0" xfId="0" quotePrefix="1" applyNumberFormat="1" applyFont="1" applyAlignment="1">
      <alignment horizontal="center" vertical="center" wrapText="1"/>
    </xf>
    <xf numFmtId="166" fontId="0" fillId="3" borderId="1" xfId="0" quotePrefix="1" applyNumberFormat="1" applyFill="1" applyBorder="1" applyAlignment="1">
      <alignment horizontal="center" vertical="center" wrapText="1"/>
    </xf>
    <xf numFmtId="165" fontId="0" fillId="3" borderId="1" xfId="0" quotePrefix="1" applyNumberForma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4" fillId="0" borderId="0" xfId="0" applyFont="1"/>
    <xf numFmtId="0" fontId="24" fillId="3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7" fillId="10" borderId="16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11" fillId="8" borderId="0" xfId="0" applyFont="1" applyFill="1" applyAlignment="1">
      <alignment horizontal="center"/>
    </xf>
    <xf numFmtId="0" fontId="11" fillId="9" borderId="0" xfId="0" applyFont="1" applyFill="1" applyAlignment="1">
      <alignment horizontal="center"/>
    </xf>
    <xf numFmtId="0" fontId="8" fillId="0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20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fill>
        <patternFill patternType="solid">
          <fgColor rgb="FFD8D8D8"/>
          <bgColor rgb="FFD8D8D8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66" formatCode="&quot;0&quot;General"/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65" formatCode="000000000000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color rgb="FF000000"/>
        <name val="Calibri"/>
        <family val="2"/>
        <scheme val="none"/>
      </font>
      <fill>
        <patternFill patternType="solid">
          <fgColor indexed="64"/>
          <bgColor rgb="FFDDEBF7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'02- LAPORAN PRE &amp; POST'!$D$48</c:f>
              <c:strCache>
                <c:ptCount val="1"/>
                <c:pt idx="0">
                  <c:v>PERATUS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'02- LAPORAN PRE &amp; POST'!$B$49:$B$52</c:f>
              <c:strCache>
                <c:ptCount val="4"/>
                <c:pt idx="0">
                  <c:v>MENURUN</c:v>
                </c:pt>
                <c:pt idx="1">
                  <c:v>TIADA PENINGKATAN</c:v>
                </c:pt>
                <c:pt idx="2">
                  <c:v>MENINGKAT</c:v>
                </c:pt>
                <c:pt idx="3">
                  <c:v>TIDAK LENGKAP</c:v>
                </c:pt>
              </c:strCache>
            </c:strRef>
          </c:cat>
          <c:val>
            <c:numRef>
              <c:f>'02- LAPORAN PRE &amp; POST'!$D$49:$D$52</c:f>
              <c:numCache>
                <c:formatCode>0.00%</c:formatCode>
                <c:ptCount val="4"/>
                <c:pt idx="0">
                  <c:v>0.15625</c:v>
                </c:pt>
                <c:pt idx="1">
                  <c:v>0.125</c:v>
                </c:pt>
                <c:pt idx="2">
                  <c:v>0.65625</c:v>
                </c:pt>
                <c:pt idx="3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59-41CF-A568-E84E988756C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916490271"/>
        <c:axId val="9164893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'02- LAPORAN PRE &amp; POST'!$C$48</c15:sqref>
                        </c15:formulaRef>
                      </c:ext>
                    </c:extLst>
                    <c:strCache>
                      <c:ptCount val="1"/>
                      <c:pt idx="0">
                        <c:v>JUMLAH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'02- LAPORAN PRE &amp; POST'!$B$49:$B$52</c15:sqref>
                        </c15:formulaRef>
                      </c:ext>
                    </c:extLst>
                    <c:strCache>
                      <c:ptCount val="4"/>
                      <c:pt idx="0">
                        <c:v>MENURUN</c:v>
                      </c:pt>
                      <c:pt idx="1">
                        <c:v>TIADA PENINGKATAN</c:v>
                      </c:pt>
                      <c:pt idx="2">
                        <c:v>MENINGKAT</c:v>
                      </c:pt>
                      <c:pt idx="3">
                        <c:v>TIDAK LENGKAP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'02- LAPORAN PRE &amp; POST'!$C$49:$C$52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</c:v>
                      </c:pt>
                      <c:pt idx="1">
                        <c:v>4</c:v>
                      </c:pt>
                      <c:pt idx="2">
                        <c:v>21</c:v>
                      </c:pt>
                      <c:pt idx="3">
                        <c:v>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C59-41CF-A568-E84E988756CA}"/>
                  </c:ext>
                </c:extLst>
              </c15:ser>
            </c15:filteredBarSeries>
          </c:ext>
        </c:extLst>
      </c:barChart>
      <c:catAx>
        <c:axId val="9164902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489311"/>
        <c:crosses val="autoZero"/>
        <c:auto val="1"/>
        <c:lblAlgn val="ctr"/>
        <c:lblOffset val="100"/>
        <c:noMultiLvlLbl val="0"/>
      </c:catAx>
      <c:valAx>
        <c:axId val="916489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49027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PENILAIAN KESELURUHAN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'04- LAPORAN PENILAIAN PROGRAM'!$E$54</c:f>
              <c:strCache>
                <c:ptCount val="1"/>
                <c:pt idx="0">
                  <c:v>PERATUS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'04- LAPORAN PENILAIAN PROGRAM'!$F$51:$J$51</c:f>
              <c:strCache>
                <c:ptCount val="5"/>
                <c:pt idx="0">
                  <c:v>TIDAK MEMUASKAN</c:v>
                </c:pt>
                <c:pt idx="1">
                  <c:v>KURANG MEMUASKAN</c:v>
                </c:pt>
                <c:pt idx="2">
                  <c:v>MEMUASKAN</c:v>
                </c:pt>
                <c:pt idx="3">
                  <c:v>BAIK</c:v>
                </c:pt>
                <c:pt idx="4">
                  <c:v>CEMERLANG</c:v>
                </c:pt>
              </c:strCache>
            </c:strRef>
          </c:cat>
          <c:val>
            <c:numRef>
              <c:f>'04- LAPORAN PENILAIAN PROGRAM'!$F$54:$J$54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0.33333333333333331</c:v>
                </c:pt>
                <c:pt idx="4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B8-4293-9900-29AF8B24CF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35683696"/>
        <c:axId val="123568417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'04- LAPORAN PENILAIAN PROGRAM'!$E$53</c15:sqref>
                        </c15:formulaRef>
                      </c:ext>
                    </c:extLst>
                    <c:strCache>
                      <c:ptCount val="1"/>
                      <c:pt idx="0">
                        <c:v>JUMLAH PESERTA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'04- LAPORAN PENILAIAN PROGRAM'!$F$51:$J$51</c15:sqref>
                        </c15:formulaRef>
                      </c:ext>
                    </c:extLst>
                    <c:strCache>
                      <c:ptCount val="5"/>
                      <c:pt idx="0">
                        <c:v>TIDAK MEMUASKAN</c:v>
                      </c:pt>
                      <c:pt idx="1">
                        <c:v>KURANG MEMUASKAN</c:v>
                      </c:pt>
                      <c:pt idx="2">
                        <c:v>MEMUASKAN</c:v>
                      </c:pt>
                      <c:pt idx="3">
                        <c:v>BAIK</c:v>
                      </c:pt>
                      <c:pt idx="4">
                        <c:v>CEMERLANG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'04- LAPORAN PENILAIAN PROGRAM'!$F$53:$J$53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10</c:v>
                      </c:pt>
                      <c:pt idx="4">
                        <c:v>20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5B8-4293-9900-29AF8B24CF8F}"/>
                  </c:ext>
                </c:extLst>
              </c15:ser>
            </c15:filteredBarSeries>
          </c:ext>
        </c:extLst>
      </c:barChart>
      <c:catAx>
        <c:axId val="1235683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684176"/>
        <c:crosses val="autoZero"/>
        <c:auto val="1"/>
        <c:lblAlgn val="ctr"/>
        <c:lblOffset val="100"/>
        <c:noMultiLvlLbl val="0"/>
      </c:catAx>
      <c:valAx>
        <c:axId val="123568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6836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1012371</xdr:colOff>
      <xdr:row>39</xdr:row>
      <xdr:rowOff>4081</xdr:rowOff>
    </xdr:from>
    <xdr:to>
      <xdr:col>7</xdr:col>
      <xdr:colOff>1382484</xdr:colOff>
      <xdr:row>52</xdr:row>
      <xdr:rowOff>189139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57B2B3-9156-AAAB-B050-B983A1A49F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659673</xdr:colOff>
      <xdr:row>49</xdr:row>
      <xdr:rowOff>20139</xdr:rowOff>
    </xdr:from>
    <xdr:to>
      <xdr:col>18</xdr:col>
      <xdr:colOff>408214</xdr:colOff>
      <xdr:row>63</xdr:row>
      <xdr:rowOff>176893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2E403A-DC2D-9FE4-332C-EC440501F5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F3A2D7-6620-4055-A8F5-4ADFA1ABB76B}" name="Table5" displayName="Table5" ref="A1:O43" totalsRowShown="0" headerRowDxfId="203" dataDxfId="202">
  <autoFilter ref="A1:O43" xr:uid="{EDF3A2D7-6620-4055-A8F5-4ADFA1ABB76B}"/>
  <sortState xmlns:xlrd2="http://schemas.microsoft.com/office/spreadsheetml/2017/richdata2" ref="A2:O43">
    <sortCondition ref="B1:B43"/>
  </sortState>
  <tableColumns count="15">
    <tableColumn id="1" xr3:uid="{45133F02-9EE9-4D2C-8F7A-0E869E5FBCCA}" name="BIL" dataDxfId="201"/>
    <tableColumn id="2" xr3:uid="{00F0DA90-EE90-48CB-9A79-513F8EA8AEB8}" name="NAMA PESERTA HADIR" dataDxfId="200"/>
    <tableColumn id="3" xr3:uid="{4709A96C-5DBA-4A45-9984-4A6ACB4D71E5}" name="KAD PENGENALAN" dataDxfId="199"/>
    <tableColumn id="11" xr3:uid="{C2D954B2-7669-4FFE-A0CB-8590BB900805}" name="NO TELEFON" dataDxfId="198"/>
    <tableColumn id="12" xr3:uid="{082B0F9C-F38A-469D-B895-EA8D698F5AA0}" name="JANTINA" dataDxfId="197"/>
    <tableColumn id="13" xr3:uid="{62EDA30F-5A28-4035-8095-08CC1762BE83}" name="ALAMAT" dataDxfId="196"/>
    <tableColumn id="14" xr3:uid="{C109566E-2FED-48D4-B885-3A0D9F9A7602}" name="KEHADIRAH _x000a_(SABTU)" dataDxfId="195"/>
    <tableColumn id="10" xr3:uid="{A0700EC6-F2E7-43C9-9E1A-2C5EB94B1466}" name="KEHADIRAN_x000a_(AHAD)" dataDxfId="194"/>
    <tableColumn id="7" xr3:uid="{CD6D50E0-3DD4-4338-9B71-965F4DCB3CE1}" name="NAMA PRE" dataDxfId="193">
      <calculatedColumnFormula>Table5[[#This Row],[NAMA PESERTA HADIR]]</calculatedColumnFormula>
    </tableColumn>
    <tableColumn id="4" xr3:uid="{990CDC7F-4164-4E06-85F0-15DAB5B280A0}" name="MARKAH PRE" dataDxfId="192"/>
    <tableColumn id="8" xr3:uid="{DD39DC07-0521-4AD6-BA62-A48EA12B50E9}" name="NAMA POST" dataDxfId="191">
      <calculatedColumnFormula>Table5[[#This Row],[NAMA PESERTA HADIR]]</calculatedColumnFormula>
    </tableColumn>
    <tableColumn id="5" xr3:uid="{922AF51A-21A4-47CC-A36F-DD26C2A1D6ED}" name="MARKAH POST" dataDxfId="190"/>
    <tableColumn id="9" xr3:uid="{4CDFE410-CE0F-4CD0-8E9F-24E0FA182AFF}" name="NAMA PENILAIAN" dataDxfId="189"/>
    <tableColumn id="15" xr3:uid="{F63870DB-7E69-4E9E-A8C5-E8C4FA668C8E}" name="PENILAIAN" dataDxfId="188"/>
    <tableColumn id="6" xr3:uid="{0EAD266C-EF0A-450B-A7C6-60A86C46AF29}" name="ALASAN" dataDxfId="18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6EF0CC4-A07C-4229-9E30-BD9ADBD29321}" name="Table5712" displayName="Table5712" ref="A1:AI39" totalsRowShown="0" headerRowDxfId="186">
  <autoFilter ref="A1:AI39" xr:uid="{EDF3A2D7-6620-4055-A8F5-4ADFA1ABB76B}"/>
  <sortState xmlns:xlrd2="http://schemas.microsoft.com/office/spreadsheetml/2017/richdata2" ref="A2:C48">
    <sortCondition ref="B2:B48"/>
  </sortState>
  <tableColumns count="35">
    <tableColumn id="1" xr3:uid="{E0093ED3-B79C-4799-8535-598EEDA08309}" name="BIL"/>
    <tableColumn id="2" xr3:uid="{F2964D66-802B-4B9D-87A6-00D63CAA9A56}" name="NAMA PESERTA HADIR" dataDxfId="185"/>
    <tableColumn id="3" xr3:uid="{1B4AE3C2-C2BC-4424-A271-76A9C4C84757}" name="KAD PENGENALAN" dataDxfId="184"/>
    <tableColumn id="41" xr3:uid="{2B70D97C-0B21-4EB9-A854-69065682D3F0}" name="NO TELEFON" dataDxfId="183"/>
    <tableColumn id="10" xr3:uid="{B383D117-90CB-414D-834F-32EAAFFCBCC0}" name="ISI PENILAIAN"/>
    <tableColumn id="11" xr3:uid="{A3BE582A-E168-4AAA-B2A5-3AD1CDA96F65}" name="A - KANDUNGAN SESI/KURSUS _x000a_[1. Menepati Objektif kursus.]" dataDxfId="182"/>
    <tableColumn id="12" xr3:uid="{65D7EBA4-B815-490D-8A1D-B821E736498F}" name="A - KANDUNGAN SESI/KURSUS _x000a_[2. Kandungan modul memberi impak.]" dataDxfId="181"/>
    <tableColumn id="13" xr3:uid="{89B3389D-5AB7-4D67-976A-FD5CE0C6E7FF}" name="A - KANDUNGAN SESI/KURSUS _x000a_[3. Jangka masa sesi.]" dataDxfId="180"/>
    <tableColumn id="14" xr3:uid="{E6F06ABC-7562-4164-80C6-B0A841403450}" name="B - ALAT BANTU MENGAJAR _x000a_[1. Cetakkan nota.]" dataDxfId="179"/>
    <tableColumn id="15" xr3:uid="{CE4AA6B7-B040-4387-8F07-EDA38ADD9A21}" name="B - ALAT BANTU MENGAJAR_x000a_[2. Nota mudah difahami.]" dataDxfId="178"/>
    <tableColumn id="16" xr3:uid="{2F41302B-B3E2-469C-AE3A-CD116645797E}" name="B - ALAT BANTU MENGAJAR _x000a_[3. Penggunaan White Board.]" dataDxfId="177"/>
    <tableColumn id="17" xr3:uid="{F4E701BA-C922-47B7-BE3F-3CCE405FCA79}" name="B - ALAT BANTU MENGAJAR _x000a_[4. Sistem LCD.]" dataDxfId="176"/>
    <tableColumn id="18" xr3:uid="{E02AA476-1DDE-48AB-BD43-A7C004FC233A}" name="B - ALAT BANTU MENGAJAR _x000a_[5. Penggunaan PA sistem.]" dataDxfId="175"/>
    <tableColumn id="19" xr3:uid="{2C7E8C7C-32DC-4688-B4E6-5B541270EC94}" name="C - KEBERKESANAN PENYAMPAIAN_x000a_[1.  Persediaan yang rapi.]" dataDxfId="174"/>
    <tableColumn id="20" xr3:uid="{DEAF90A7-FBB5-4B04-B775-8885477C4FC7}" name="C - KEBERKESANAN PENYAMPAIAN_x000a_[2.  Penyampaian yang teratur dan berkesan.]" dataDxfId="173"/>
    <tableColumn id="21" xr3:uid="{891C324B-C1DF-4C72-81B5-5D47F22E38C1}" name="C - KEBERKESANAN PENYAMPAIAN_x000a_[3.  Bahasa yang digunakan mudah difahami.]" dataDxfId="172"/>
    <tableColumn id="22" xr3:uid="{2E68A95D-0248-4DB4-80F2-D8FE7200699C}" name="C - KEBERKESANAN PENYAMPAIAN_x000a_[4.  Pengetahuan yang 4 mengenai tajuk kursus.]" dataDxfId="171"/>
    <tableColumn id="23" xr3:uid="{F0A4F21C-4895-4551-BA02-1BCAD1D4B792}" name="C - KEBERKESANAN PENYAMPAIAN_x000a_[5. Menjawab segala persoalan yang dikemukakan dengan 4.]" dataDxfId="170"/>
    <tableColumn id="24" xr3:uid="{C2EEA280-0E65-498A-89C4-9158E433D02C}" name="C - KEBERKESANAN PENYAMPAIAN_x000a_[6. Metodologi latihan yang sesuai.]" dataDxfId="169"/>
    <tableColumn id="25" xr3:uid="{D0CB7321-1EF3-4EEF-BF15-E58B928C524D}" name="C - KEBERKESANAN PENYAMPAIAN_x000a_[7. Berkeupayaan menarik minat peserta.]" dataDxfId="168"/>
    <tableColumn id="26" xr3:uid="{5DB42DC5-64FE-4245-A6EC-CF016001634A}" name="C - KEBERKESANAN PENYAMPAIAN_x000a_[8. Maklumbalas peserta terhadap modul.]" dataDxfId="167"/>
    <tableColumn id="27" xr3:uid="{8399066F-F3E1-4988-AC6B-80BE3E0144A8}" name="D - FASILITATOR _x000a_[1. Membantu peserta.]" dataDxfId="166"/>
    <tableColumn id="28" xr3:uid="{478D0A0D-0475-499F-9A5A-E35DED839B23}" name="D - FASILITATOR _x000a_[2. Berkelayakan.]" dataDxfId="165"/>
    <tableColumn id="29" xr3:uid="{9DEC154D-A326-449F-8AA0-DDC4D9D70253}" name="E - PERSEKITARAN (KURSUS FIZIKAL)_x000a_[1. Lokasi kem / tempat kursus.]" dataDxfId="164"/>
    <tableColumn id="30" xr3:uid="{4B51E2AC-6F82-4B36-B40C-68414712DDD1}" name="E - PERSEKITARAN (KURSUS FIZIKAL) _x000a_[2. Kemudahan tempat ibadah.]" dataDxfId="163"/>
    <tableColumn id="31" xr3:uid="{F4C022D2-84EC-49B8-978F-3E1C00EEB5A0}" name="E - PERSEKITARAN (KURSUS FIZIKAL)_x000a_[3. Kemudahan asas (Air/Elektrik).]" dataDxfId="162"/>
    <tableColumn id="32" xr3:uid="{707AA637-BF04-4B7A-AFEF-E645EE82EB30}" name="E - PERSEKITARAN (KURSUS FIZIKAL)_x000a_[4. Penyediaan makan dan minuman.]" dataDxfId="161"/>
    <tableColumn id="33" xr3:uid="{E13589EC-8302-4377-947A-10644B3D8B5E}" name="E - PERSEKITARAN (KURSUS FIZIKAL)_x000a_[5. Kemudahan dewan seminar.]" dataDxfId="160"/>
    <tableColumn id="34" xr3:uid="{7289AC15-491C-43AF-86DB-4DC295DFF7C8}" name="E - PERSEKITARAN (KURSUS FIZIKAL)_x000a_[6. Bilik penginapan.]" dataDxfId="159"/>
    <tableColumn id="35" xr3:uid="{077F2718-6F51-415B-A673-B8904456448B}" name="E - PERSEKITARAN (KURSUS FIZIKAL)_x000a_[7. Suasana kem / tempat tinggal.]" dataDxfId="158"/>
    <tableColumn id="36" xr3:uid="{C075985D-6B7F-4F42-A7D3-4AAB8DF80103}" name="E - PERSEKITARAN (KURSUS FIZIKAL)_x000a_[8. Jarak antara bilik seminar dengan penginapan.]" dataDxfId="157"/>
    <tableColumn id="37" xr3:uid="{5D1D9BF4-DB48-4F50-8EBC-3D005AC073B3}" name="F - KESELURUHAN KURSUS_x000a_[1. Memberi impak kepada peserta.]" dataDxfId="156"/>
    <tableColumn id="38" xr3:uid="{3C22D105-EAD3-4120-9064-A98BFA4E0E97}" name="F - KESELURUHAN KURSUS_x000a_[2. Perunding / Penganjur mengambil berat perjalanan kursus.]" dataDxfId="155"/>
    <tableColumn id="39" xr3:uid="{8C31E2EA-5FCE-4F88-B0FC-DAA3F2991927}" name="SILA NYATAKAN PERMASALAHAN YANG DIHADAPI KETIKA PROGRAM / KURSUS DIJALANKAN" dataDxfId="154"/>
    <tableColumn id="40" xr3:uid="{11B15B30-619E-402B-BEDA-D6AA625BB799}" name="SILA NYATAKAN CADANGAN DAN PENAMBAH4AN KESELURUHAN PROGRAM" dataDxfId="15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C496EDD-AE08-4E2C-9EAF-F78C2822711B}" name="Table8" displayName="Table8" ref="B42:C46" totalsRowShown="0" headerRowDxfId="152" headerRowBorderDxfId="151" tableBorderDxfId="150" totalsRowBorderDxfId="149">
  <autoFilter ref="B42:C46" xr:uid="{4C496EDD-AE08-4E2C-9EAF-F78C2822711B}"/>
  <tableColumns count="2">
    <tableColumn id="1" xr3:uid="{4BC5DA28-D533-4B5E-B1EE-FF8C9DE52367}" name="MARKAH" dataDxfId="148"/>
    <tableColumn id="2" xr3:uid="{EEFC17AC-C03D-45A1-8CD3-5DBD38A32C1F}" name="GRED" dataDxfId="14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5F8401-76D5-4E2C-9718-1C2E278B6642}" name="Table9" displayName="Table9" ref="B48:D53" totalsRowCount="1" headerRowDxfId="146" dataDxfId="145">
  <autoFilter ref="B48:D52" xr:uid="{085F8401-76D5-4E2C-9718-1C2E278B6642}"/>
  <tableColumns count="3">
    <tableColumn id="1" xr3:uid="{EC934EB5-4140-4AE5-A6EF-8769CB2A2721}" name="GRED" dataDxfId="144" totalsRowDxfId="143">
      <calculatedColumnFormula>C43</calculatedColumnFormula>
    </tableColumn>
    <tableColumn id="2" xr3:uid="{888E462F-3F0A-4BEA-A733-9E389A71EB4A}" name="JUMLAH" totalsRowFunction="sum" dataDxfId="142" totalsRowDxfId="141">
      <calculatedColumnFormula>COUNTIF('02- LAPORAN PRE &amp; POST'!$J$2:$J$33,Table9[[#This Row],[GRED]])</calculatedColumnFormula>
    </tableColumn>
    <tableColumn id="3" xr3:uid="{E9913C85-3181-4C27-8D39-1C3C234F46B2}" name="PERATUS" totalsRowFunction="sum" dataDxfId="140" totalsRowDxfId="139">
      <calculatedColumnFormula>Table9[[#This Row],[JUMLAH]]/C39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E22518C-AEA4-4DF1-BAD1-1EE152D45788}" name="Table10" displayName="Table10" ref="B36:C39" totalsRowShown="0" headerRowDxfId="138" dataDxfId="137">
  <autoFilter ref="B36:C39" xr:uid="{1E22518C-AEA4-4DF1-BAD1-1EE152D45788}"/>
  <tableColumns count="2">
    <tableColumn id="1" xr3:uid="{A7E09B9F-023D-405A-9F15-BDC27F625E6D}" name="PESERTA" dataDxfId="136"/>
    <tableColumn id="2" xr3:uid="{2C07FB30-C4BF-4809-9ACD-173EF432183E}" name="HADIR" dataDxfId="13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245204E-D752-478B-9ED3-F457E7B406EF}" name="Table571216" displayName="Table571216" ref="A2:AI39" totalsRowCount="1" headerRowDxfId="134" dataDxfId="133" totalsRowDxfId="132">
  <autoFilter ref="A2:AI38" xr:uid="{A245204E-D752-478B-9ED3-F457E7B406EF}"/>
  <sortState xmlns:xlrd2="http://schemas.microsoft.com/office/spreadsheetml/2017/richdata2" ref="A3:C52">
    <sortCondition ref="B3:B52"/>
  </sortState>
  <tableColumns count="35">
    <tableColumn id="1" xr3:uid="{EE8137C1-CEEA-4E30-A87D-8B347CC4F836}" name="BIL" totalsRowLabel="Total" dataDxfId="131" totalsRowDxfId="130"/>
    <tableColumn id="2" xr3:uid="{44ED3E63-8DBA-4D85-A763-E2F016912121}" name="NAMA PESERTA HADIR" dataDxfId="129" totalsRowDxfId="128"/>
    <tableColumn id="3" xr3:uid="{D2CD2E67-8296-47B0-BA00-43BF7C4FB952}" name="KAD PENGENALAN" dataDxfId="127" totalsRowDxfId="126"/>
    <tableColumn id="41" xr3:uid="{1C849E90-89AE-4749-8F4C-144F6EAB9936}" name="NO TELEFON" dataDxfId="125" totalsRowDxfId="124"/>
    <tableColumn id="10" xr3:uid="{8245E9D6-DB58-4702-B6B6-0BC9EA84B571}" name="ISI PENILAIAN" dataDxfId="123" totalsRowDxfId="122"/>
    <tableColumn id="11" xr3:uid="{3925384D-ACD7-43FA-A93E-7F495B2AD8B9}" name="1" totalsRowFunction="sum" dataDxfId="121" totalsRowDxfId="120"/>
    <tableColumn id="12" xr3:uid="{619AA9F8-AFBE-4AAB-82CC-73CFE20CB034}" name="2" totalsRowFunction="sum" dataDxfId="119" totalsRowDxfId="118"/>
    <tableColumn id="13" xr3:uid="{90EA016F-E834-4FAD-B2AA-A671C9156859}" name="3" totalsRowFunction="sum" dataDxfId="117" totalsRowDxfId="116"/>
    <tableColumn id="14" xr3:uid="{D0B79CE1-E37B-4CF4-AE7E-8781A50F50C7}" name="4" totalsRowFunction="sum" dataDxfId="115" totalsRowDxfId="114"/>
    <tableColumn id="15" xr3:uid="{3B1670FB-623F-43F9-9393-F9F08EA0ED17}" name="5" totalsRowFunction="sum" dataDxfId="113" totalsRowDxfId="112"/>
    <tableColumn id="16" xr3:uid="{F0DC85E1-C407-442D-A428-A77A692E75F8}" name="6" totalsRowFunction="sum" dataDxfId="111" totalsRowDxfId="110"/>
    <tableColumn id="17" xr3:uid="{8CCD8D59-96F3-4F86-AB1F-482F1C8A0C80}" name="7" totalsRowFunction="sum" dataDxfId="109" totalsRowDxfId="108"/>
    <tableColumn id="18" xr3:uid="{DF7CE32D-A962-4AD9-AF27-A678D3D8B9DC}" name="8" totalsRowFunction="sum" dataDxfId="107" totalsRowDxfId="106"/>
    <tableColumn id="19" xr3:uid="{75D32DE4-F733-4A33-B0FC-29DF4ADD06D0}" name="9" totalsRowFunction="sum" dataDxfId="105" totalsRowDxfId="104"/>
    <tableColumn id="20" xr3:uid="{B3B46248-0F94-4A2C-AC0E-37F845082754}" name="10" totalsRowFunction="sum" dataDxfId="103" totalsRowDxfId="102"/>
    <tableColumn id="21" xr3:uid="{1BBA567C-9727-4D73-85BD-99F1E00D6D9F}" name="11" totalsRowFunction="sum" dataDxfId="101" totalsRowDxfId="100"/>
    <tableColumn id="22" xr3:uid="{CABEF08B-A63B-4E50-850F-747F4FFAF2FA}" name="12" totalsRowFunction="sum" dataDxfId="99" totalsRowDxfId="98"/>
    <tableColumn id="23" xr3:uid="{7ABEBEC7-7C07-43C2-A1CB-5611D7D8AAE5}" name="13" totalsRowFunction="sum" dataDxfId="97" totalsRowDxfId="96"/>
    <tableColumn id="24" xr3:uid="{C6F0034C-920E-48A5-87EE-AFE746898099}" name="14" totalsRowFunction="sum" dataDxfId="95" totalsRowDxfId="94"/>
    <tableColumn id="25" xr3:uid="{C5CF21A2-0526-4C03-A9E9-B146C0B7CD03}" name="15" totalsRowFunction="sum" dataDxfId="93" totalsRowDxfId="92"/>
    <tableColumn id="26" xr3:uid="{2013A71C-29AF-4205-9452-250FD473C558}" name="16" totalsRowFunction="sum" dataDxfId="91" totalsRowDxfId="90"/>
    <tableColumn id="27" xr3:uid="{466D8576-1E1C-42FD-B4B6-9A2188AA4C71}" name="17" totalsRowFunction="sum" dataDxfId="89" totalsRowDxfId="88"/>
    <tableColumn id="28" xr3:uid="{600CEBD0-DB45-4B07-8B4E-C7C21AE1CC47}" name="18" totalsRowFunction="sum" dataDxfId="87" totalsRowDxfId="86"/>
    <tableColumn id="29" xr3:uid="{37D4942F-3B1B-4894-9B7E-61F564382BC9}" name="19" totalsRowFunction="sum" dataDxfId="85" totalsRowDxfId="84"/>
    <tableColumn id="30" xr3:uid="{84E47A82-3993-49AE-9DC1-67D8D8371994}" name="20" totalsRowFunction="sum" dataDxfId="83" totalsRowDxfId="82"/>
    <tableColumn id="31" xr3:uid="{39EA35BC-E5E0-4E93-8285-1D99C1D598BB}" name="21" totalsRowFunction="sum" dataDxfId="81" totalsRowDxfId="80"/>
    <tableColumn id="32" xr3:uid="{88842038-C836-4ABD-BE2F-483334EDCB63}" name="22" totalsRowFunction="sum" dataDxfId="79" totalsRowDxfId="78"/>
    <tableColumn id="33" xr3:uid="{21190D21-442C-47B4-B274-01E723CD6465}" name="23" totalsRowFunction="sum" dataDxfId="77" totalsRowDxfId="76"/>
    <tableColumn id="34" xr3:uid="{9B048881-0425-4C9E-8AE1-6E5314E21884}" name="24" totalsRowFunction="sum" dataDxfId="75" totalsRowDxfId="74"/>
    <tableColumn id="35" xr3:uid="{7375592E-8DD6-4D1E-AE51-28D46FAA067E}" name="25" totalsRowFunction="sum" dataDxfId="73" totalsRowDxfId="72"/>
    <tableColumn id="36" xr3:uid="{6C9687EA-6B9F-4D8E-86F8-6D63990B51D1}" name="26" totalsRowFunction="sum" dataDxfId="71" totalsRowDxfId="70"/>
    <tableColumn id="37" xr3:uid="{4FB0BB80-06B8-4A66-ADC0-E490BDD4C454}" name="27" totalsRowFunction="sum" dataDxfId="69" totalsRowDxfId="68"/>
    <tableColumn id="38" xr3:uid="{6433AD47-C78A-4ED1-A9CB-2F6349B8AE3B}" name="28" totalsRowFunction="sum" dataDxfId="67" totalsRowDxfId="66"/>
    <tableColumn id="42" xr3:uid="{5759BA15-DC03-4F26-9636-7C56A95F17D4}" name="MARKAH _x000a_(100%)" dataDxfId="65" totalsRowDxfId="64">
      <calculatedColumnFormula array="1">SUM(Table571216[[#This Row],[1]:[28]]/125*100)</calculatedColumnFormula>
    </tableColumn>
    <tableColumn id="43" xr3:uid="{7AD44488-EFF2-477E-8228-B001CD7863BE}" name="ANALISA KEPUASAN PESERTA" totalsRowFunction="count" dataDxfId="63" totalsRowDxfId="62">
      <calculatedColumnFormula>VLOOKUP(Table571216[[#This Row],[MARKAH 
(100%)]],Table17[],2,1)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B8D79CB-70CB-4447-8125-BDDD32F477C4}" name="Table20" displayName="Table20" ref="E42:AG48" totalsRowShown="0" headerRowDxfId="61" dataDxfId="60" tableBorderDxfId="59">
  <autoFilter ref="E42:AG48" xr:uid="{7B8D79CB-70CB-4447-8125-BDDD32F477C4}"/>
  <tableColumns count="29">
    <tableColumn id="1" xr3:uid="{4088419B-88CA-413A-8E25-668566B67084}" name="SKALA" dataDxfId="58"/>
    <tableColumn id="2" xr3:uid="{528DB533-F339-4620-A00D-2761CA838A98}" name="Column1" dataDxfId="57"/>
    <tableColumn id="3" xr3:uid="{4DF2825B-1175-4940-88A1-017B814732D6}" name="Column2" dataDxfId="56"/>
    <tableColumn id="4" xr3:uid="{D754AD4E-B632-446C-9390-3C13ABA26699}" name="Column3" dataDxfId="55"/>
    <tableColumn id="5" xr3:uid="{2D964F66-E7F4-46F2-8195-947DDB11306D}" name="Column4" dataDxfId="54"/>
    <tableColumn id="6" xr3:uid="{0636105D-27F9-4AE6-8473-E71DB9C133A6}" name="Column5" dataDxfId="53"/>
    <tableColumn id="7" xr3:uid="{6738A03F-DA1B-49C9-A603-C7AE3DD66889}" name="Column6" dataDxfId="52"/>
    <tableColumn id="8" xr3:uid="{FF94164A-3FDA-4C7C-BCF9-F68AB8B8C0E3}" name="Column7" dataDxfId="51"/>
    <tableColumn id="9" xr3:uid="{1ECF70AB-F68A-452D-9833-BB5D1344808B}" name="Column8" dataDxfId="50"/>
    <tableColumn id="10" xr3:uid="{9A615DE0-0BE2-43C3-B388-14E28B3B9852}" name="Column9" dataDxfId="49"/>
    <tableColumn id="11" xr3:uid="{26F24916-71FA-4F18-81CB-2EA0561BAB7E}" name="Column10" dataDxfId="48"/>
    <tableColumn id="12" xr3:uid="{E0EBF6CE-2E63-45AA-924E-8825B0BA36AD}" name="Column11" dataDxfId="47"/>
    <tableColumn id="13" xr3:uid="{201D767B-72E1-4622-AC61-460556D51976}" name="Column12" dataDxfId="46"/>
    <tableColumn id="14" xr3:uid="{9C41874D-748B-4B45-8FFB-1F93C91E4A7D}" name="Column13" dataDxfId="45"/>
    <tableColumn id="15" xr3:uid="{877D5640-A851-459D-90FD-4CF2F15F1893}" name="Column14" dataDxfId="44"/>
    <tableColumn id="16" xr3:uid="{B44629CB-AECD-4FEA-A05B-4B6F36684ED3}" name="Column15" dataDxfId="43"/>
    <tableColumn id="17" xr3:uid="{52BCE349-B05B-40EB-B881-1F59E3C12144}" name="Column16" dataDxfId="42"/>
    <tableColumn id="18" xr3:uid="{0846BC35-7ADA-43BD-910A-971DD18C28F2}" name="Column17" dataDxfId="41"/>
    <tableColumn id="19" xr3:uid="{E7AEBC13-4E90-444C-BF5D-F791FEC1DA94}" name="Column18" dataDxfId="40"/>
    <tableColumn id="20" xr3:uid="{D6ED4A9D-5D27-44F8-8F85-6FA42EDE516E}" name="Column19" dataDxfId="39"/>
    <tableColumn id="21" xr3:uid="{FF4AB20B-209F-46D4-87FB-AE2E61F3FBBB}" name="Column20" dataDxfId="38"/>
    <tableColumn id="22" xr3:uid="{F198374E-6627-49F7-AFDF-C25D295E242B}" name="Column21" dataDxfId="37"/>
    <tableColumn id="23" xr3:uid="{55A968FE-E98C-4948-9BCA-C754A9A1ADD0}" name="Column22" dataDxfId="36"/>
    <tableColumn id="24" xr3:uid="{0DDE787D-914A-49F9-92B1-E0523FE2DA74}" name="Column23" dataDxfId="35"/>
    <tableColumn id="25" xr3:uid="{7769B74D-26C6-4CD9-82D4-56FE4660D7E1}" name="Column24" dataDxfId="34"/>
    <tableColumn id="26" xr3:uid="{93F5562D-6E16-41FC-A392-D01E5EDB0D45}" name="Column25" dataDxfId="33"/>
    <tableColumn id="27" xr3:uid="{51EAC631-4C60-4F2B-94C2-C81E46ED49AF}" name="Column26" dataDxfId="32"/>
    <tableColumn id="28" xr3:uid="{BDA99797-0C8A-4558-89A9-9763F79193AC}" name="Column27" dataDxfId="31"/>
    <tableColumn id="29" xr3:uid="{8C1467B1-5CB1-4882-AE26-BE2C9D9E8D0A}" name="Column28" dataDxfId="3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FF7D456-7F31-4FC1-B3D4-4E7B06DAC7A0}" name="Table1022" displayName="Table1022" ref="F56:G59" totalsRowShown="0" headerRowDxfId="29" dataDxfId="28">
  <autoFilter ref="F56:G59" xr:uid="{EFF7D456-7F31-4FC1-B3D4-4E7B06DAC7A0}"/>
  <tableColumns count="2">
    <tableColumn id="1" xr3:uid="{69B1A465-0810-4D6D-92A6-9CD8B016DDF9}" name="PESERTA" dataDxfId="27"/>
    <tableColumn id="2" xr3:uid="{6F7EED30-2435-4C92-BC0D-F1F3B6B77F19}" name="HADIR" dataDxfId="2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79F3147-FA59-4C6A-9491-45CC0B62C1D7}" name="Table17" displayName="Table17" ref="AK3:AL8" totalsRowShown="0" headerRowDxfId="25" dataDxfId="24">
  <autoFilter ref="AK3:AL8" xr:uid="{279F3147-FA59-4C6A-9491-45CC0B62C1D7}"/>
  <tableColumns count="2">
    <tableColumn id="1" xr3:uid="{CE5575A7-1C40-4D44-990D-433BF01FDE66}" name="SKALA MARKAH" dataDxfId="23"/>
    <tableColumn id="2" xr3:uid="{489F6BDB-1F37-401F-9701-66E18AC2F7BA}" name="SKALA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8C0B-8DFB-4CE4-B544-6F554CDD9A91}">
  <sheetPr codeName="Sheet1"/>
  <dimension ref="A1:O47"/>
  <sheetViews>
    <sheetView topLeftCell="A35" zoomScale="96" zoomScaleNormal="96" workbookViewId="0">
      <selection activeCell="A38" sqref="A38"/>
    </sheetView>
  </sheetViews>
  <sheetFormatPr defaultColWidth="8.85546875" defaultRowHeight="15" x14ac:dyDescent="0.25"/>
  <cols>
    <col min="1" max="1" width="8.85546875" style="12"/>
    <col min="2" max="2" width="55.140625" style="54" bestFit="1" customWidth="1"/>
    <col min="3" max="3" width="23.140625" style="141" bestFit="1" customWidth="1"/>
    <col min="4" max="4" width="17.28515625" style="149" bestFit="1" customWidth="1"/>
    <col min="5" max="5" width="13.85546875" style="12" bestFit="1" customWidth="1"/>
    <col min="6" max="6" width="42.5703125" style="54" customWidth="1"/>
    <col min="7" max="8" width="29.28515625" style="12" customWidth="1"/>
    <col min="9" max="9" width="57.28515625" style="12" customWidth="1"/>
    <col min="10" max="10" width="23.28515625" style="12" bestFit="1" customWidth="1"/>
    <col min="11" max="11" width="59.28515625" style="12" customWidth="1"/>
    <col min="12" max="12" width="25" style="12" bestFit="1" customWidth="1"/>
    <col min="13" max="13" width="46" style="12" bestFit="1" customWidth="1"/>
    <col min="14" max="14" width="46" style="12" customWidth="1"/>
    <col min="15" max="15" width="20.5703125" style="12" customWidth="1"/>
    <col min="16" max="16384" width="8.85546875" style="12"/>
  </cols>
  <sheetData>
    <row r="1" spans="1:15" ht="30" x14ac:dyDescent="0.25">
      <c r="A1" s="14" t="s">
        <v>0</v>
      </c>
      <c r="B1" s="145" t="s">
        <v>1</v>
      </c>
      <c r="C1" s="141" t="s">
        <v>2</v>
      </c>
      <c r="D1" s="149" t="s">
        <v>3</v>
      </c>
      <c r="E1" s="12" t="s">
        <v>4</v>
      </c>
      <c r="F1" s="54" t="s">
        <v>5</v>
      </c>
      <c r="G1" s="54" t="s">
        <v>6</v>
      </c>
      <c r="H1" s="54" t="s">
        <v>7</v>
      </c>
      <c r="I1" s="12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</row>
    <row r="2" spans="1:15" ht="45" x14ac:dyDescent="0.25">
      <c r="A2" s="12">
        <v>1</v>
      </c>
      <c r="B2" s="136" t="s">
        <v>164</v>
      </c>
      <c r="C2" s="142" t="s">
        <v>165</v>
      </c>
      <c r="D2" s="151">
        <v>193446269</v>
      </c>
      <c r="E2" s="15" t="s">
        <v>15</v>
      </c>
      <c r="F2" s="136" t="s">
        <v>166</v>
      </c>
      <c r="G2" s="15" t="s">
        <v>16</v>
      </c>
      <c r="H2" s="15" t="s">
        <v>16</v>
      </c>
      <c r="I2" s="12" t="str">
        <f>Table5[[#This Row],[NAMA PESERTA HADIR]]</f>
        <v>ABDUL RAZAK @AZLAN BIN ABDULLAH</v>
      </c>
      <c r="J2" s="137"/>
      <c r="K2" s="12" t="str">
        <f>Table5[[#This Row],[NAMA PESERTA HADIR]]</f>
        <v>ABDUL RAZAK @AZLAN BIN ABDULLAH</v>
      </c>
      <c r="L2" s="140"/>
      <c r="N2" s="15"/>
    </row>
    <row r="3" spans="1:15" ht="45" x14ac:dyDescent="0.25">
      <c r="A3" s="12">
        <v>2</v>
      </c>
      <c r="B3" s="136" t="s">
        <v>168</v>
      </c>
      <c r="C3" s="142" t="s">
        <v>167</v>
      </c>
      <c r="D3" s="151">
        <v>183732420</v>
      </c>
      <c r="E3" s="15" t="s">
        <v>15</v>
      </c>
      <c r="F3" s="136" t="s">
        <v>169</v>
      </c>
      <c r="G3" s="15" t="s">
        <v>17</v>
      </c>
      <c r="H3" s="15" t="s">
        <v>17</v>
      </c>
      <c r="I3" s="12" t="str">
        <f>Table5[[#This Row],[NAMA PESERTA HADIR]]</f>
        <v>ABDUS SALAM ERMAN</v>
      </c>
      <c r="J3" s="4">
        <v>19</v>
      </c>
      <c r="K3" s="12" t="str">
        <f>Table5[[#This Row],[NAMA PESERTA HADIR]]</f>
        <v>ABDUS SALAM ERMAN</v>
      </c>
      <c r="L3" s="4">
        <v>18</v>
      </c>
      <c r="N3" s="15"/>
    </row>
    <row r="4" spans="1:15" ht="45" x14ac:dyDescent="0.25">
      <c r="A4" s="12">
        <v>3</v>
      </c>
      <c r="B4" s="146" t="s">
        <v>170</v>
      </c>
      <c r="C4" s="143" t="s">
        <v>171</v>
      </c>
      <c r="D4" s="151">
        <v>189642420</v>
      </c>
      <c r="E4" s="3" t="s">
        <v>18</v>
      </c>
      <c r="F4" s="136" t="s">
        <v>169</v>
      </c>
      <c r="G4" s="3" t="s">
        <v>17</v>
      </c>
      <c r="H4" s="15" t="s">
        <v>17</v>
      </c>
      <c r="I4" s="3" t="str">
        <f>Table5[[#This Row],[NAMA PESERTA HADIR]]</f>
        <v xml:space="preserve">AINUR ZAFIRAH BT FAUZI </v>
      </c>
      <c r="J4" s="3">
        <v>19</v>
      </c>
      <c r="K4" s="3" t="str">
        <f>Table5[[#This Row],[NAMA PESERTA HADIR]]</f>
        <v xml:space="preserve">AINUR ZAFIRAH BT FAUZI </v>
      </c>
      <c r="L4" s="3">
        <v>20</v>
      </c>
      <c r="M4"/>
      <c r="N4"/>
      <c r="O4"/>
    </row>
    <row r="5" spans="1:15" ht="45" x14ac:dyDescent="0.25">
      <c r="A5" s="12">
        <v>4</v>
      </c>
      <c r="B5" s="136" t="s">
        <v>172</v>
      </c>
      <c r="C5" s="142" t="s">
        <v>173</v>
      </c>
      <c r="D5" s="152">
        <v>163552590</v>
      </c>
      <c r="E5" s="15" t="s">
        <v>15</v>
      </c>
      <c r="F5" s="136" t="s">
        <v>174</v>
      </c>
      <c r="G5" s="15" t="s">
        <v>17</v>
      </c>
      <c r="H5" s="15" t="s">
        <v>17</v>
      </c>
      <c r="I5" s="12" t="str">
        <f>Table5[[#This Row],[NAMA PESERTA HADIR]]</f>
        <v xml:space="preserve">AMJAD BIN MOHAMED IBRAHIM </v>
      </c>
      <c r="J5" s="4">
        <v>7</v>
      </c>
      <c r="K5" s="12" t="str">
        <f>Table5[[#This Row],[NAMA PESERTA HADIR]]</f>
        <v xml:space="preserve">AMJAD BIN MOHAMED IBRAHIM </v>
      </c>
      <c r="L5" s="4">
        <v>10</v>
      </c>
      <c r="N5" s="15"/>
    </row>
    <row r="6" spans="1:15" ht="60" x14ac:dyDescent="0.25">
      <c r="A6" s="12">
        <v>5</v>
      </c>
      <c r="B6" s="136" t="s">
        <v>175</v>
      </c>
      <c r="C6" s="142" t="s">
        <v>176</v>
      </c>
      <c r="D6" s="152">
        <v>102114346</v>
      </c>
      <c r="E6" s="15" t="s">
        <v>18</v>
      </c>
      <c r="F6" s="136" t="s">
        <v>177</v>
      </c>
      <c r="G6" s="15" t="s">
        <v>17</v>
      </c>
      <c r="H6" s="15" t="s">
        <v>17</v>
      </c>
      <c r="I6" s="12" t="str">
        <f>Table5[[#This Row],[NAMA PESERTA HADIR]]</f>
        <v>CHE FAZHANA BINTI CHE MOHAMMED</v>
      </c>
      <c r="J6" s="12">
        <v>18</v>
      </c>
      <c r="K6" s="12" t="str">
        <f>Table5[[#This Row],[NAMA PESERTA HADIR]]</f>
        <v>CHE FAZHANA BINTI CHE MOHAMMED</v>
      </c>
      <c r="L6" s="12">
        <v>20</v>
      </c>
    </row>
    <row r="7" spans="1:15" ht="53.25" customHeight="1" x14ac:dyDescent="0.25">
      <c r="A7" s="12">
        <v>6</v>
      </c>
      <c r="B7" s="131" t="s">
        <v>178</v>
      </c>
      <c r="C7" s="143" t="s">
        <v>179</v>
      </c>
      <c r="D7" s="151">
        <v>1135611983</v>
      </c>
      <c r="E7" s="15" t="s">
        <v>18</v>
      </c>
      <c r="F7" s="131" t="s">
        <v>180</v>
      </c>
      <c r="G7" s="15" t="s">
        <v>16</v>
      </c>
      <c r="H7" s="15" t="s">
        <v>16</v>
      </c>
      <c r="I7" s="3" t="str">
        <f>Table5[[#This Row],[NAMA PESERTA HADIR]]</f>
        <v xml:space="preserve">HALIMAH AYOBEE BINTI SELLAHUDDIN AYOBEE </v>
      </c>
      <c r="J7" s="138"/>
      <c r="K7" s="3" t="str">
        <f>Table5[[#This Row],[NAMA PESERTA HADIR]]</f>
        <v xml:space="preserve">HALIMAH AYOBEE BINTI SELLAHUDDIN AYOBEE </v>
      </c>
      <c r="L7" s="138"/>
      <c r="M7"/>
      <c r="N7"/>
      <c r="O7"/>
    </row>
    <row r="8" spans="1:15" ht="45" x14ac:dyDescent="0.25">
      <c r="A8" s="12">
        <v>7</v>
      </c>
      <c r="B8" s="136" t="s">
        <v>181</v>
      </c>
      <c r="C8" s="142" t="s">
        <v>182</v>
      </c>
      <c r="D8" s="152">
        <v>183108004</v>
      </c>
      <c r="E8" s="3" t="s">
        <v>18</v>
      </c>
      <c r="F8" s="136" t="s">
        <v>183</v>
      </c>
      <c r="G8" s="3" t="s">
        <v>17</v>
      </c>
      <c r="H8" s="3" t="s">
        <v>17</v>
      </c>
      <c r="I8" s="3" t="str">
        <f>Table5[[#This Row],[NAMA PESERTA HADIR]]</f>
        <v>HARTINI BT MDZAIN@ HASHIM</v>
      </c>
      <c r="J8" s="3">
        <v>16</v>
      </c>
      <c r="K8" s="3" t="str">
        <f>Table5[[#This Row],[NAMA PESERTA HADIR]]</f>
        <v>HARTINI BT MDZAIN@ HASHIM</v>
      </c>
      <c r="L8" s="3">
        <v>17</v>
      </c>
      <c r="M8"/>
      <c r="N8"/>
      <c r="O8"/>
    </row>
    <row r="9" spans="1:15" ht="30" x14ac:dyDescent="0.25">
      <c r="A9" s="12">
        <v>8</v>
      </c>
      <c r="B9" s="136" t="s">
        <v>184</v>
      </c>
      <c r="C9" s="142" t="s">
        <v>185</v>
      </c>
      <c r="D9" s="152">
        <v>195598008</v>
      </c>
      <c r="E9" s="15" t="s">
        <v>18</v>
      </c>
      <c r="F9" s="136" t="s">
        <v>186</v>
      </c>
      <c r="G9" s="15" t="s">
        <v>17</v>
      </c>
      <c r="H9" s="15" t="s">
        <v>17</v>
      </c>
      <c r="I9" s="12" t="str">
        <f>Table5[[#This Row],[NAMA PESERTA HADIR]]</f>
        <v xml:space="preserve">HASLINDA BINTI ISMAIL </v>
      </c>
      <c r="J9" s="4">
        <v>16</v>
      </c>
      <c r="K9" s="12" t="str">
        <f>Table5[[#This Row],[NAMA PESERTA HADIR]]</f>
        <v xml:space="preserve">HASLINDA BINTI ISMAIL </v>
      </c>
      <c r="L9" s="12">
        <v>19</v>
      </c>
      <c r="N9" s="15"/>
    </row>
    <row r="10" spans="1:15" ht="30" x14ac:dyDescent="0.25">
      <c r="A10" s="12">
        <v>9</v>
      </c>
      <c r="B10" s="169" t="s">
        <v>277</v>
      </c>
      <c r="C10" s="83">
        <v>790515075407</v>
      </c>
      <c r="D10" s="154">
        <v>192874780</v>
      </c>
      <c r="E10" s="15" t="s">
        <v>15</v>
      </c>
      <c r="F10" s="130" t="s">
        <v>276</v>
      </c>
      <c r="G10" s="15" t="s">
        <v>17</v>
      </c>
      <c r="H10" s="15" t="s">
        <v>17</v>
      </c>
      <c r="I10" s="12" t="str">
        <f>Table5[[#This Row],[NAMA PESERTA HADIR]]</f>
        <v>HASRYZAL BIN HAMRI</v>
      </c>
      <c r="J10" s="12">
        <v>20</v>
      </c>
      <c r="K10" s="12" t="str">
        <f>Table5[[#This Row],[NAMA PESERTA HADIR]]</f>
        <v>HASRYZAL BIN HAMRI</v>
      </c>
      <c r="L10" s="12">
        <v>20</v>
      </c>
    </row>
    <row r="11" spans="1:15" ht="60" x14ac:dyDescent="0.25">
      <c r="A11" s="12">
        <v>10</v>
      </c>
      <c r="B11" s="136" t="s">
        <v>187</v>
      </c>
      <c r="C11" s="142" t="s">
        <v>188</v>
      </c>
      <c r="D11" s="152">
        <v>1114269989</v>
      </c>
      <c r="E11" s="15" t="s">
        <v>18</v>
      </c>
      <c r="F11" s="136" t="s">
        <v>189</v>
      </c>
      <c r="G11" s="15" t="s">
        <v>17</v>
      </c>
      <c r="H11" s="15" t="s">
        <v>17</v>
      </c>
      <c r="I11" s="12" t="str">
        <f>Table5[[#This Row],[NAMA PESERTA HADIR]]</f>
        <v xml:space="preserve">HUBAIYAH BINTI ABD HAMID </v>
      </c>
      <c r="J11" s="12">
        <v>17</v>
      </c>
      <c r="K11" s="12" t="str">
        <f>Table5[[#This Row],[NAMA PESERTA HADIR]]</f>
        <v xml:space="preserve">HUBAIYAH BINTI ABD HAMID </v>
      </c>
      <c r="L11" s="12">
        <v>20</v>
      </c>
    </row>
    <row r="12" spans="1:15" ht="45" x14ac:dyDescent="0.25">
      <c r="A12" s="12">
        <v>11</v>
      </c>
      <c r="B12" s="136" t="s">
        <v>268</v>
      </c>
      <c r="C12" s="83">
        <v>5104270225769</v>
      </c>
      <c r="D12" s="154">
        <v>133049002</v>
      </c>
      <c r="E12" s="15" t="s">
        <v>15</v>
      </c>
      <c r="F12" s="130" t="s">
        <v>269</v>
      </c>
      <c r="G12" s="15" t="s">
        <v>17</v>
      </c>
      <c r="H12" s="15" t="s">
        <v>17</v>
      </c>
      <c r="I12" s="12" t="str">
        <f>Table5[[#This Row],[NAMA PESERTA HADIR]]</f>
        <v xml:space="preserve">JAAFAR SALLEH </v>
      </c>
      <c r="J12" s="12">
        <v>19</v>
      </c>
      <c r="K12" s="12" t="str">
        <f>Table5[[#This Row],[NAMA PESERTA HADIR]]</f>
        <v xml:space="preserve">JAAFAR SALLEH </v>
      </c>
      <c r="L12" s="12">
        <v>19</v>
      </c>
    </row>
    <row r="13" spans="1:15" ht="45.75" customHeight="1" x14ac:dyDescent="0.25">
      <c r="A13" s="12">
        <v>12</v>
      </c>
      <c r="B13" s="164" t="s">
        <v>190</v>
      </c>
      <c r="C13" s="165" t="s">
        <v>191</v>
      </c>
      <c r="D13" s="160">
        <v>1111819366</v>
      </c>
      <c r="E13" s="15" t="s">
        <v>15</v>
      </c>
      <c r="F13" s="131" t="s">
        <v>192</v>
      </c>
      <c r="G13" s="15" t="s">
        <v>16</v>
      </c>
      <c r="H13" s="15" t="s">
        <v>16</v>
      </c>
      <c r="I13" s="3" t="str">
        <f>Table5[[#This Row],[NAMA PESERTA HADIR]]</f>
        <v>MEGAT FARITH DANIEL BIN SALIHIN</v>
      </c>
      <c r="J13" s="138"/>
      <c r="K13" s="3" t="str">
        <f>Table5[[#This Row],[NAMA PESERTA HADIR]]</f>
        <v>MEGAT FARITH DANIEL BIN SALIHIN</v>
      </c>
      <c r="L13" s="138"/>
      <c r="M13"/>
      <c r="N13"/>
      <c r="O13"/>
    </row>
    <row r="14" spans="1:15" ht="45" x14ac:dyDescent="0.25">
      <c r="A14" s="12">
        <v>13</v>
      </c>
      <c r="B14" s="164" t="s">
        <v>193</v>
      </c>
      <c r="C14" s="165" t="s">
        <v>194</v>
      </c>
      <c r="D14" s="160">
        <v>134846388</v>
      </c>
      <c r="E14" s="3" t="s">
        <v>15</v>
      </c>
      <c r="F14" s="131" t="s">
        <v>195</v>
      </c>
      <c r="G14" s="3" t="s">
        <v>16</v>
      </c>
      <c r="H14" s="3" t="s">
        <v>16</v>
      </c>
      <c r="I14" s="12" t="str">
        <f>Table5[[#This Row],[NAMA PESERTA HADIR]]</f>
        <v xml:space="preserve">MOHD FAIRUZ BIN ABDULLAH </v>
      </c>
      <c r="J14" s="138"/>
      <c r="K14" s="12" t="str">
        <f>Table5[[#This Row],[NAMA PESERTA HADIR]]</f>
        <v xml:space="preserve">MOHD FAIRUZ BIN ABDULLAH </v>
      </c>
      <c r="L14" s="137"/>
      <c r="N14" s="15"/>
    </row>
    <row r="15" spans="1:15" ht="45" x14ac:dyDescent="0.25">
      <c r="A15" s="12">
        <v>14</v>
      </c>
      <c r="B15" s="147" t="s">
        <v>196</v>
      </c>
      <c r="C15" s="144" t="s">
        <v>197</v>
      </c>
      <c r="D15" s="153">
        <v>1165688787</v>
      </c>
      <c r="E15" s="15" t="s">
        <v>15</v>
      </c>
      <c r="F15" s="139" t="s">
        <v>198</v>
      </c>
      <c r="G15" s="15" t="s">
        <v>17</v>
      </c>
      <c r="H15" s="15" t="s">
        <v>17</v>
      </c>
      <c r="I15" s="3" t="str">
        <f>Table5[[#This Row],[NAMA PESERTA HADIR]]</f>
        <v>MOHD HAIRUL NIZAL BIN JOHARI</v>
      </c>
      <c r="J15" s="12">
        <v>16</v>
      </c>
      <c r="K15" s="3" t="str">
        <f>Table5[[#This Row],[NAMA PESERTA HADIR]]</f>
        <v>MOHD HAIRUL NIZAL BIN JOHARI</v>
      </c>
      <c r="L15" s="3">
        <v>19</v>
      </c>
      <c r="M15"/>
      <c r="N15"/>
      <c r="O15"/>
    </row>
    <row r="16" spans="1:15" ht="45" x14ac:dyDescent="0.25">
      <c r="A16" s="12">
        <v>15</v>
      </c>
      <c r="B16" s="147" t="s">
        <v>199</v>
      </c>
      <c r="C16" s="144" t="s">
        <v>200</v>
      </c>
      <c r="D16" s="153">
        <v>177177849</v>
      </c>
      <c r="E16" s="15" t="s">
        <v>15</v>
      </c>
      <c r="F16" s="139" t="s">
        <v>189</v>
      </c>
      <c r="G16" s="15" t="s">
        <v>17</v>
      </c>
      <c r="H16" s="15" t="s">
        <v>17</v>
      </c>
      <c r="I16" s="12" t="str">
        <f>Table5[[#This Row],[NAMA PESERTA HADIR]]</f>
        <v xml:space="preserve">MOHD ZAHARI BIN SHAHRAN </v>
      </c>
      <c r="J16" s="12">
        <v>19</v>
      </c>
      <c r="K16" s="12" t="str">
        <f>Table5[[#This Row],[NAMA PESERTA HADIR]]</f>
        <v xml:space="preserve">MOHD ZAHARI BIN SHAHRAN </v>
      </c>
      <c r="L16" s="12">
        <v>20</v>
      </c>
    </row>
    <row r="17" spans="1:15" ht="30" x14ac:dyDescent="0.25">
      <c r="A17" s="12">
        <v>16</v>
      </c>
      <c r="B17" s="147" t="s">
        <v>201</v>
      </c>
      <c r="C17" s="144" t="s">
        <v>202</v>
      </c>
      <c r="D17" s="153">
        <v>139068371</v>
      </c>
      <c r="E17" s="15" t="s">
        <v>18</v>
      </c>
      <c r="F17" s="139" t="s">
        <v>203</v>
      </c>
      <c r="G17" s="15" t="s">
        <v>17</v>
      </c>
      <c r="H17" s="15" t="s">
        <v>17</v>
      </c>
      <c r="I17" s="12" t="str">
        <f>Table5[[#This Row],[NAMA PESERTA HADIR]]</f>
        <v xml:space="preserve">NIK MURNISHAH BINTI NIK HASKHASHAH </v>
      </c>
      <c r="J17" s="12">
        <v>17</v>
      </c>
      <c r="K17" s="12" t="str">
        <f>Table5[[#This Row],[NAMA PESERTA HADIR]]</f>
        <v xml:space="preserve">NIK MURNISHAH BINTI NIK HASKHASHAH </v>
      </c>
      <c r="L17" s="12">
        <v>20</v>
      </c>
    </row>
    <row r="18" spans="1:15" ht="30" x14ac:dyDescent="0.25">
      <c r="A18" s="12">
        <v>17</v>
      </c>
      <c r="B18" s="147" t="s">
        <v>204</v>
      </c>
      <c r="C18" s="144" t="s">
        <v>205</v>
      </c>
      <c r="D18" s="153">
        <v>163174997</v>
      </c>
      <c r="E18" s="15" t="s">
        <v>18</v>
      </c>
      <c r="F18" s="139" t="s">
        <v>206</v>
      </c>
      <c r="G18" s="15" t="s">
        <v>16</v>
      </c>
      <c r="H18" s="15" t="s">
        <v>16</v>
      </c>
      <c r="I18" s="12" t="str">
        <f>Table5[[#This Row],[NAMA PESERTA HADIR]]</f>
        <v xml:space="preserve">NOR SYAFIKA BINTI MAZLAN </v>
      </c>
      <c r="J18" s="137"/>
      <c r="K18" s="12" t="str">
        <f>Table5[[#This Row],[NAMA PESERTA HADIR]]</f>
        <v xml:space="preserve">NOR SYAFIKA BINTI MAZLAN </v>
      </c>
      <c r="L18" s="137"/>
      <c r="N18" s="15"/>
    </row>
    <row r="19" spans="1:15" ht="45" x14ac:dyDescent="0.25">
      <c r="A19" s="12">
        <v>18</v>
      </c>
      <c r="B19" s="147" t="s">
        <v>207</v>
      </c>
      <c r="C19" s="144" t="s">
        <v>208</v>
      </c>
      <c r="D19" s="153">
        <v>172933716</v>
      </c>
      <c r="E19" s="15" t="s">
        <v>18</v>
      </c>
      <c r="F19" s="139" t="s">
        <v>209</v>
      </c>
      <c r="G19" s="15" t="s">
        <v>17</v>
      </c>
      <c r="H19" s="15" t="s">
        <v>17</v>
      </c>
      <c r="I19" s="12" t="str">
        <f>Table5[[#This Row],[NAMA PESERTA HADIR]]</f>
        <v xml:space="preserve">NORELIZAWATI BINTI SHAMSUDDIN </v>
      </c>
      <c r="J19" s="12">
        <v>13</v>
      </c>
      <c r="K19" s="12" t="str">
        <f>Table5[[#This Row],[NAMA PESERTA HADIR]]</f>
        <v xml:space="preserve">NORELIZAWATI BINTI SHAMSUDDIN </v>
      </c>
      <c r="L19" s="12">
        <v>14</v>
      </c>
    </row>
    <row r="20" spans="1:15" ht="45" x14ac:dyDescent="0.25">
      <c r="A20" s="12">
        <v>19</v>
      </c>
      <c r="B20" s="169" t="s">
        <v>210</v>
      </c>
      <c r="C20" s="170" t="s">
        <v>211</v>
      </c>
      <c r="D20" s="171">
        <v>192719474</v>
      </c>
      <c r="E20" s="15" t="s">
        <v>18</v>
      </c>
      <c r="F20" s="139" t="s">
        <v>212</v>
      </c>
      <c r="G20" s="15" t="s">
        <v>17</v>
      </c>
      <c r="H20" s="15" t="s">
        <v>17</v>
      </c>
      <c r="I20" s="12" t="str">
        <f>Table5[[#This Row],[NAMA PESERTA HADIR]]</f>
        <v>NORFAZELAH BINTI AWILLUDIN</v>
      </c>
      <c r="J20" s="4">
        <v>18</v>
      </c>
      <c r="K20" s="12" t="str">
        <f>Table5[[#This Row],[NAMA PESERTA HADIR]]</f>
        <v>NORFAZELAH BINTI AWILLUDIN</v>
      </c>
      <c r="L20" s="4">
        <v>19</v>
      </c>
      <c r="N20" s="15"/>
    </row>
    <row r="21" spans="1:15" ht="45" x14ac:dyDescent="0.25">
      <c r="A21" s="12">
        <v>20</v>
      </c>
      <c r="B21" s="169" t="s">
        <v>213</v>
      </c>
      <c r="C21" s="170" t="s">
        <v>214</v>
      </c>
      <c r="D21" s="171">
        <v>1128638815</v>
      </c>
      <c r="E21" s="15" t="s">
        <v>18</v>
      </c>
      <c r="F21" s="139" t="s">
        <v>215</v>
      </c>
      <c r="G21" s="15" t="s">
        <v>17</v>
      </c>
      <c r="H21" s="15" t="s">
        <v>17</v>
      </c>
      <c r="I21" s="12" t="str">
        <f>Table5[[#This Row],[NAMA PESERTA HADIR]]</f>
        <v>NORHAYATI BINTI MHD SALEH</v>
      </c>
      <c r="J21" s="12">
        <v>17</v>
      </c>
      <c r="K21" s="12" t="str">
        <f>Table5[[#This Row],[NAMA PESERTA HADIR]]</f>
        <v>NORHAYATI BINTI MHD SALEH</v>
      </c>
      <c r="L21" s="4">
        <v>20</v>
      </c>
      <c r="N21" s="15"/>
    </row>
    <row r="22" spans="1:15" ht="30" x14ac:dyDescent="0.25">
      <c r="A22" s="12">
        <v>21</v>
      </c>
      <c r="B22" s="131" t="s">
        <v>270</v>
      </c>
      <c r="C22" s="143" t="s">
        <v>271</v>
      </c>
      <c r="D22" s="151">
        <v>1155018979</v>
      </c>
      <c r="E22" s="15" t="s">
        <v>18</v>
      </c>
      <c r="F22" s="131" t="s">
        <v>272</v>
      </c>
      <c r="G22" s="15" t="s">
        <v>17</v>
      </c>
      <c r="H22" s="15" t="s">
        <v>17</v>
      </c>
      <c r="I22" s="12" t="str">
        <f>Table5[[#This Row],[NAMA PESERTA HADIR]]</f>
        <v xml:space="preserve">NURHAYATI YEE BINTI ABDULLAH </v>
      </c>
      <c r="J22" s="12">
        <v>16</v>
      </c>
      <c r="K22" s="12" t="str">
        <f>Table5[[#This Row],[NAMA PESERTA HADIR]]</f>
        <v xml:space="preserve">NURHAYATI YEE BINTI ABDULLAH </v>
      </c>
      <c r="L22" s="12">
        <v>18</v>
      </c>
    </row>
    <row r="23" spans="1:15" ht="45" x14ac:dyDescent="0.25">
      <c r="A23" s="12">
        <v>22</v>
      </c>
      <c r="B23" s="131" t="s">
        <v>274</v>
      </c>
      <c r="C23" s="143" t="s">
        <v>275</v>
      </c>
      <c r="D23" s="151">
        <v>138050641</v>
      </c>
      <c r="E23" s="15" t="s">
        <v>18</v>
      </c>
      <c r="F23" s="131" t="s">
        <v>273</v>
      </c>
      <c r="G23" s="15" t="s">
        <v>17</v>
      </c>
      <c r="H23" s="15" t="s">
        <v>16</v>
      </c>
      <c r="I23" s="12" t="str">
        <f>Table5[[#This Row],[NAMA PESERTA HADIR]]</f>
        <v xml:space="preserve">NURUL AZREN HANIM BINTI GHAZALI </v>
      </c>
      <c r="J23" s="12">
        <v>14</v>
      </c>
      <c r="K23" s="12" t="str">
        <f>Table5[[#This Row],[NAMA PESERTA HADIR]]</f>
        <v xml:space="preserve">NURUL AZREN HANIM BINTI GHAZALI </v>
      </c>
      <c r="L23" s="12" t="s">
        <v>278</v>
      </c>
    </row>
    <row r="24" spans="1:15" ht="30" x14ac:dyDescent="0.25">
      <c r="A24" s="12">
        <v>23</v>
      </c>
      <c r="B24" s="131" t="s">
        <v>216</v>
      </c>
      <c r="C24" s="143" t="s">
        <v>217</v>
      </c>
      <c r="D24" s="151">
        <v>143204898</v>
      </c>
      <c r="E24" s="15" t="s">
        <v>18</v>
      </c>
      <c r="F24" s="131" t="s">
        <v>218</v>
      </c>
      <c r="G24" s="15" t="s">
        <v>17</v>
      </c>
      <c r="H24" s="15" t="s">
        <v>17</v>
      </c>
      <c r="I24" s="12" t="str">
        <f>Table5[[#This Row],[NAMA PESERTA HADIR]]</f>
        <v xml:space="preserve">NURUL SYAFIKAH BINTI CHE'DIN </v>
      </c>
      <c r="J24" s="12">
        <v>16</v>
      </c>
      <c r="K24" s="12" t="str">
        <f>Table5[[#This Row],[NAMA PESERTA HADIR]]</f>
        <v xml:space="preserve">NURUL SYAFIKAH BINTI CHE'DIN </v>
      </c>
      <c r="L24" s="12">
        <v>20</v>
      </c>
    </row>
    <row r="25" spans="1:15" ht="45" x14ac:dyDescent="0.25">
      <c r="A25" s="12">
        <v>24</v>
      </c>
      <c r="B25" s="131" t="s">
        <v>219</v>
      </c>
      <c r="C25" s="143" t="s">
        <v>220</v>
      </c>
      <c r="D25" s="151">
        <v>176546567</v>
      </c>
      <c r="E25" s="15" t="s">
        <v>18</v>
      </c>
      <c r="F25" s="131" t="s">
        <v>221</v>
      </c>
      <c r="G25" s="15" t="s">
        <v>17</v>
      </c>
      <c r="H25" s="15" t="s">
        <v>17</v>
      </c>
      <c r="I25" s="12" t="str">
        <f>Table5[[#This Row],[NAMA PESERTA HADIR]]</f>
        <v>QURRATU AIN BINTI ISMAIL</v>
      </c>
      <c r="J25" s="12">
        <v>19</v>
      </c>
      <c r="K25" s="12" t="str">
        <f>Table5[[#This Row],[NAMA PESERTA HADIR]]</f>
        <v>QURRATU AIN BINTI ISMAIL</v>
      </c>
      <c r="L25" s="12">
        <v>20</v>
      </c>
    </row>
    <row r="26" spans="1:15" ht="30" x14ac:dyDescent="0.25">
      <c r="A26" s="12">
        <v>25</v>
      </c>
      <c r="B26" s="131" t="s">
        <v>223</v>
      </c>
      <c r="C26" s="143" t="s">
        <v>224</v>
      </c>
      <c r="D26" s="151">
        <v>189171175</v>
      </c>
      <c r="E26" s="3" t="s">
        <v>18</v>
      </c>
      <c r="F26" s="131" t="s">
        <v>222</v>
      </c>
      <c r="G26" s="15" t="s">
        <v>16</v>
      </c>
      <c r="H26" s="15" t="s">
        <v>16</v>
      </c>
      <c r="I26" s="3" t="str">
        <f>Table5[[#This Row],[NAMA PESERTA HADIR]]</f>
        <v>RAJA DAEING KESUMA</v>
      </c>
      <c r="J26" s="138"/>
      <c r="K26" s="3" t="str">
        <f>Table5[[#This Row],[NAMA PESERTA HADIR]]</f>
        <v>RAJA DAEING KESUMA</v>
      </c>
      <c r="L26" s="138"/>
      <c r="M26"/>
      <c r="N26"/>
      <c r="O26"/>
    </row>
    <row r="27" spans="1:15" ht="30" x14ac:dyDescent="0.25">
      <c r="A27" s="12">
        <v>26</v>
      </c>
      <c r="B27" s="131" t="s">
        <v>225</v>
      </c>
      <c r="C27" s="143" t="s">
        <v>226</v>
      </c>
      <c r="D27" s="151">
        <v>126070891</v>
      </c>
      <c r="E27" s="15" t="s">
        <v>18</v>
      </c>
      <c r="F27" s="131" t="s">
        <v>227</v>
      </c>
      <c r="G27" s="15" t="s">
        <v>17</v>
      </c>
      <c r="H27" s="15" t="s">
        <v>17</v>
      </c>
      <c r="I27" s="12" t="str">
        <f>Table5[[#This Row],[NAMA PESERTA HADIR]]</f>
        <v>ROZITA BINTI RAMLI</v>
      </c>
      <c r="J27" s="12">
        <v>17</v>
      </c>
      <c r="K27" s="12" t="str">
        <f>Table5[[#This Row],[NAMA PESERTA HADIR]]</f>
        <v>ROZITA BINTI RAMLI</v>
      </c>
      <c r="L27" s="12">
        <v>17</v>
      </c>
      <c r="N27" s="4"/>
    </row>
    <row r="28" spans="1:15" ht="45" x14ac:dyDescent="0.25">
      <c r="A28" s="12">
        <v>27</v>
      </c>
      <c r="B28" s="131" t="s">
        <v>229</v>
      </c>
      <c r="C28" s="143" t="s">
        <v>230</v>
      </c>
      <c r="D28" s="151">
        <v>182185624</v>
      </c>
      <c r="E28" s="15" t="s">
        <v>18</v>
      </c>
      <c r="F28" s="131" t="s">
        <v>228</v>
      </c>
      <c r="G28" s="123" t="s">
        <v>17</v>
      </c>
      <c r="H28" s="15" t="s">
        <v>17</v>
      </c>
      <c r="I28" s="12" t="str">
        <f>Table5[[#This Row],[NAMA PESERTA HADIR]]</f>
        <v xml:space="preserve">SAEDAH BINTI ZAINUDIN </v>
      </c>
      <c r="J28" s="4">
        <v>19</v>
      </c>
      <c r="K28" s="12" t="str">
        <f>Table5[[#This Row],[NAMA PESERTA HADIR]]</f>
        <v xml:space="preserve">SAEDAH BINTI ZAINUDIN </v>
      </c>
      <c r="L28" s="12">
        <v>17</v>
      </c>
      <c r="N28" s="15"/>
    </row>
    <row r="29" spans="1:15" ht="30" x14ac:dyDescent="0.25">
      <c r="A29" s="12">
        <v>28</v>
      </c>
      <c r="B29" s="131" t="s">
        <v>231</v>
      </c>
      <c r="C29" s="143" t="s">
        <v>232</v>
      </c>
      <c r="D29" s="151">
        <v>1125810236</v>
      </c>
      <c r="E29" s="15" t="s">
        <v>15</v>
      </c>
      <c r="F29" s="131" t="s">
        <v>233</v>
      </c>
      <c r="G29" s="15" t="s">
        <v>16</v>
      </c>
      <c r="H29" s="15" t="s">
        <v>16</v>
      </c>
      <c r="I29" s="12" t="str">
        <f>Table5[[#This Row],[NAMA PESERTA HADIR]]</f>
        <v>SHAHRUL BIN NAZRI</v>
      </c>
      <c r="J29" s="140"/>
      <c r="K29" s="12" t="str">
        <f>Table5[[#This Row],[NAMA PESERTA HADIR]]</f>
        <v>SHAHRUL BIN NAZRI</v>
      </c>
      <c r="L29" s="140"/>
      <c r="N29" s="15"/>
    </row>
    <row r="30" spans="1:15" ht="30" x14ac:dyDescent="0.25">
      <c r="A30" s="12">
        <v>29</v>
      </c>
      <c r="B30" s="131" t="s">
        <v>235</v>
      </c>
      <c r="C30" s="143" t="s">
        <v>236</v>
      </c>
      <c r="D30" s="151">
        <v>192993657</v>
      </c>
      <c r="E30" s="15" t="s">
        <v>18</v>
      </c>
      <c r="F30" s="131" t="s">
        <v>234</v>
      </c>
      <c r="G30" s="15" t="s">
        <v>17</v>
      </c>
      <c r="H30" s="15" t="s">
        <v>17</v>
      </c>
      <c r="I30" s="12" t="str">
        <f>Table5[[#This Row],[NAMA PESERTA HADIR]]</f>
        <v>SHARBANUN BINTI KASIRAN</v>
      </c>
      <c r="J30" s="4">
        <v>17</v>
      </c>
      <c r="K30" s="12" t="str">
        <f>Table5[[#This Row],[NAMA PESERTA HADIR]]</f>
        <v>SHARBANUN BINTI KASIRAN</v>
      </c>
      <c r="L30" s="4">
        <v>18</v>
      </c>
      <c r="N30" s="15"/>
    </row>
    <row r="31" spans="1:15" ht="30" x14ac:dyDescent="0.25">
      <c r="A31" s="12">
        <v>30</v>
      </c>
      <c r="B31" s="131" t="s">
        <v>237</v>
      </c>
      <c r="C31" s="143" t="s">
        <v>238</v>
      </c>
      <c r="D31" s="151">
        <v>173903545</v>
      </c>
      <c r="E31" s="15" t="s">
        <v>18</v>
      </c>
      <c r="F31" s="131" t="s">
        <v>239</v>
      </c>
      <c r="G31" s="15" t="s">
        <v>17</v>
      </c>
      <c r="H31" s="15" t="s">
        <v>17</v>
      </c>
      <c r="I31" s="12" t="str">
        <f>Table5[[#This Row],[NAMA PESERTA HADIR]]</f>
        <v>SITI MAHANOM BINTI MOHD TONGAR</v>
      </c>
      <c r="J31" s="12">
        <v>15</v>
      </c>
      <c r="K31" s="12" t="str">
        <f>Table5[[#This Row],[NAMA PESERTA HADIR]]</f>
        <v>SITI MAHANOM BINTI MOHD TONGAR</v>
      </c>
      <c r="L31" s="12">
        <v>19</v>
      </c>
      <c r="N31" s="15"/>
    </row>
    <row r="32" spans="1:15" ht="45" x14ac:dyDescent="0.25">
      <c r="A32" s="12">
        <v>31</v>
      </c>
      <c r="B32" s="131" t="s">
        <v>241</v>
      </c>
      <c r="C32" s="143" t="s">
        <v>242</v>
      </c>
      <c r="D32" s="151">
        <v>1137052005</v>
      </c>
      <c r="E32" s="15" t="s">
        <v>18</v>
      </c>
      <c r="F32" s="131" t="s">
        <v>240</v>
      </c>
      <c r="G32" s="15" t="s">
        <v>17</v>
      </c>
      <c r="H32" s="15" t="s">
        <v>17</v>
      </c>
      <c r="I32" s="3" t="str">
        <f>Table5[[#This Row],[NAMA PESERTA HADIR]]</f>
        <v>SITI NOOR SHUHADA BT KAMARUZAMAN</v>
      </c>
      <c r="J32" s="3">
        <v>17</v>
      </c>
      <c r="K32" s="3" t="str">
        <f>Table5[[#This Row],[NAMA PESERTA HADIR]]</f>
        <v>SITI NOOR SHUHADA BT KAMARUZAMAN</v>
      </c>
      <c r="L32" s="3">
        <v>19</v>
      </c>
      <c r="M32"/>
      <c r="N32"/>
      <c r="O32"/>
    </row>
    <row r="33" spans="1:15" ht="30" x14ac:dyDescent="0.25">
      <c r="A33" s="12">
        <v>32</v>
      </c>
      <c r="B33" s="131" t="s">
        <v>243</v>
      </c>
      <c r="C33" s="143" t="s">
        <v>244</v>
      </c>
      <c r="D33" s="151">
        <v>1139006792</v>
      </c>
      <c r="E33" s="15" t="s">
        <v>18</v>
      </c>
      <c r="F33" s="131" t="s">
        <v>174</v>
      </c>
      <c r="G33" s="3" t="s">
        <v>17</v>
      </c>
      <c r="H33" s="3" t="s">
        <v>17</v>
      </c>
      <c r="I33" s="3" t="str">
        <f>Table5[[#This Row],[NAMA PESERTA HADIR]]</f>
        <v xml:space="preserve">SITI SARAH BINTI ABDULLAH </v>
      </c>
      <c r="J33" s="3">
        <v>9</v>
      </c>
      <c r="K33" s="3" t="str">
        <f>Table5[[#This Row],[NAMA PESERTA HADIR]]</f>
        <v xml:space="preserve">SITI SARAH BINTI ABDULLAH </v>
      </c>
      <c r="L33" s="3">
        <v>6</v>
      </c>
      <c r="M33"/>
      <c r="N33"/>
      <c r="O33"/>
    </row>
    <row r="34" spans="1:15" ht="45" x14ac:dyDescent="0.25">
      <c r="A34" s="12">
        <v>33</v>
      </c>
      <c r="B34" s="131" t="s">
        <v>245</v>
      </c>
      <c r="C34" s="143" t="s">
        <v>246</v>
      </c>
      <c r="D34" s="151">
        <v>176600524</v>
      </c>
      <c r="E34" s="15" t="s">
        <v>18</v>
      </c>
      <c r="F34" s="131" t="s">
        <v>247</v>
      </c>
      <c r="G34" s="3" t="s">
        <v>17</v>
      </c>
      <c r="H34" s="15" t="s">
        <v>16</v>
      </c>
      <c r="I34" s="12" t="str">
        <f>Table5[[#This Row],[NAMA PESERTA HADIR]]</f>
        <v>SITI SUHAILA BINTI SURIA</v>
      </c>
      <c r="J34" s="4">
        <v>19</v>
      </c>
      <c r="K34" s="12" t="str">
        <f>Table5[[#This Row],[NAMA PESERTA HADIR]]</f>
        <v>SITI SUHAILA BINTI SURIA</v>
      </c>
      <c r="L34" s="12" t="s">
        <v>278</v>
      </c>
      <c r="N34" s="15"/>
    </row>
    <row r="35" spans="1:15" ht="30" x14ac:dyDescent="0.25">
      <c r="A35" s="12">
        <v>34</v>
      </c>
      <c r="B35" s="131" t="s">
        <v>248</v>
      </c>
      <c r="C35" s="143" t="s">
        <v>249</v>
      </c>
      <c r="D35" s="151">
        <v>136130125</v>
      </c>
      <c r="E35" s="15" t="s">
        <v>18</v>
      </c>
      <c r="F35" s="131" t="s">
        <v>250</v>
      </c>
      <c r="G35" s="3" t="s">
        <v>17</v>
      </c>
      <c r="H35" s="15" t="s">
        <v>17</v>
      </c>
      <c r="I35" s="12" t="str">
        <f>Table5[[#This Row],[NAMA PESERTA HADIR]]</f>
        <v>SUHAILA BINTI DAUD</v>
      </c>
      <c r="J35" s="12">
        <v>20</v>
      </c>
      <c r="K35" s="12" t="str">
        <f>Table5[[#This Row],[NAMA PESERTA HADIR]]</f>
        <v>SUHAILA BINTI DAUD</v>
      </c>
      <c r="L35" s="12">
        <v>19</v>
      </c>
      <c r="N35" s="15"/>
    </row>
    <row r="36" spans="1:15" ht="45" x14ac:dyDescent="0.25">
      <c r="A36" s="12">
        <v>35</v>
      </c>
      <c r="B36" s="131" t="s">
        <v>251</v>
      </c>
      <c r="C36" s="143" t="s">
        <v>252</v>
      </c>
      <c r="D36" s="151">
        <v>172479791</v>
      </c>
      <c r="E36" s="15" t="s">
        <v>18</v>
      </c>
      <c r="F36" s="131" t="s">
        <v>253</v>
      </c>
      <c r="G36" s="3" t="s">
        <v>17</v>
      </c>
      <c r="H36" s="15" t="s">
        <v>17</v>
      </c>
      <c r="I36" s="12" t="str">
        <f>Table5[[#This Row],[NAMA PESERTA HADIR]]</f>
        <v>SURYATIE BINTI SHAMSUDIN</v>
      </c>
      <c r="J36" s="4">
        <v>18</v>
      </c>
      <c r="K36" s="12" t="str">
        <f>Table5[[#This Row],[NAMA PESERTA HADIR]]</f>
        <v>SURYATIE BINTI SHAMSUDIN</v>
      </c>
      <c r="L36" s="12">
        <v>19</v>
      </c>
      <c r="N36" s="15"/>
    </row>
    <row r="37" spans="1:15" ht="45" x14ac:dyDescent="0.25">
      <c r="A37" s="12">
        <v>36</v>
      </c>
      <c r="B37" s="131" t="s">
        <v>255</v>
      </c>
      <c r="C37" s="143" t="s">
        <v>256</v>
      </c>
      <c r="D37" s="151">
        <v>1121646257</v>
      </c>
      <c r="E37" s="15" t="s">
        <v>18</v>
      </c>
      <c r="F37" s="131" t="s">
        <v>254</v>
      </c>
      <c r="G37" s="3" t="s">
        <v>17</v>
      </c>
      <c r="H37" s="15" t="s">
        <v>17</v>
      </c>
      <c r="I37" s="12" t="str">
        <f>Table5[[#This Row],[NAMA PESERTA HADIR]]</f>
        <v xml:space="preserve">VIVIK HASNONI BINTI MOHD ARSHAD </v>
      </c>
      <c r="J37" s="4">
        <v>17</v>
      </c>
      <c r="K37" s="12" t="str">
        <f>Table5[[#This Row],[NAMA PESERTA HADIR]]</f>
        <v xml:space="preserve">VIVIK HASNONI BINTI MOHD ARSHAD </v>
      </c>
      <c r="L37" s="12">
        <v>19</v>
      </c>
      <c r="N37" s="15"/>
    </row>
    <row r="38" spans="1:15" ht="30" x14ac:dyDescent="0.25">
      <c r="A38" s="12">
        <v>37</v>
      </c>
      <c r="B38" s="131" t="s">
        <v>257</v>
      </c>
      <c r="C38" s="143" t="s">
        <v>258</v>
      </c>
      <c r="D38" s="151">
        <v>198262</v>
      </c>
      <c r="E38" s="15" t="s">
        <v>18</v>
      </c>
      <c r="F38" s="131" t="s">
        <v>259</v>
      </c>
      <c r="G38" s="3" t="s">
        <v>17</v>
      </c>
      <c r="H38" s="15" t="s">
        <v>17</v>
      </c>
      <c r="I38" s="12" t="str">
        <f>Table5[[#This Row],[NAMA PESERTA HADIR]]</f>
        <v>WAN NOR'AINI BINTI WAN MUSA</v>
      </c>
      <c r="J38" s="4">
        <v>19</v>
      </c>
      <c r="K38" s="12" t="str">
        <f>Table5[[#This Row],[NAMA PESERTA HADIR]]</f>
        <v>WAN NOR'AINI BINTI WAN MUSA</v>
      </c>
      <c r="L38" s="12">
        <v>19</v>
      </c>
      <c r="N38" s="15"/>
    </row>
    <row r="39" spans="1:15" ht="30" x14ac:dyDescent="0.25">
      <c r="A39" s="12">
        <v>38</v>
      </c>
      <c r="B39" s="131" t="s">
        <v>260</v>
      </c>
      <c r="C39" s="143" t="s">
        <v>261</v>
      </c>
      <c r="D39" s="151">
        <v>122028590</v>
      </c>
      <c r="E39" s="15" t="s">
        <v>18</v>
      </c>
      <c r="F39" s="131" t="s">
        <v>262</v>
      </c>
      <c r="G39" s="3" t="s">
        <v>17</v>
      </c>
      <c r="H39" s="15" t="s">
        <v>17</v>
      </c>
      <c r="I39" s="12" t="str">
        <f>Table5[[#This Row],[NAMA PESERTA HADIR]]</f>
        <v>ZAIHASRA BINTI MOHAMAD DZOMIR</v>
      </c>
      <c r="J39" s="4">
        <v>18</v>
      </c>
      <c r="K39" s="12" t="str">
        <f>Table5[[#This Row],[NAMA PESERTA HADIR]]</f>
        <v>ZAIHASRA BINTI MOHAMAD DZOMIR</v>
      </c>
      <c r="L39" s="12">
        <v>16</v>
      </c>
      <c r="N39" s="15"/>
    </row>
    <row r="40" spans="1:15" ht="45" x14ac:dyDescent="0.25">
      <c r="A40" s="12">
        <v>39</v>
      </c>
      <c r="B40" s="131" t="s">
        <v>263</v>
      </c>
      <c r="C40" s="143" t="s">
        <v>264</v>
      </c>
      <c r="D40" s="151">
        <v>172583226</v>
      </c>
      <c r="E40" s="15" t="s">
        <v>18</v>
      </c>
      <c r="F40" s="131" t="s">
        <v>265</v>
      </c>
      <c r="G40" s="3" t="s">
        <v>17</v>
      </c>
      <c r="H40" s="15" t="s">
        <v>17</v>
      </c>
      <c r="I40" s="12" t="str">
        <f>Table5[[#This Row],[NAMA PESERTA HADIR]]</f>
        <v>ZAIRUL BARIAH BINTI AHMAD</v>
      </c>
      <c r="J40" s="12">
        <v>16</v>
      </c>
      <c r="K40" s="12" t="str">
        <f>Table5[[#This Row],[NAMA PESERTA HADIR]]</f>
        <v>ZAIRUL BARIAH BINTI AHMAD</v>
      </c>
      <c r="L40" s="12">
        <v>19</v>
      </c>
    </row>
    <row r="41" spans="1:15" ht="30" x14ac:dyDescent="0.25">
      <c r="A41" s="12">
        <v>40</v>
      </c>
      <c r="B41" s="164" t="s">
        <v>266</v>
      </c>
      <c r="C41" s="143" t="s">
        <v>267</v>
      </c>
      <c r="D41" s="151">
        <v>132406269</v>
      </c>
      <c r="E41" s="15" t="s">
        <v>18</v>
      </c>
      <c r="F41" s="131" t="s">
        <v>166</v>
      </c>
      <c r="G41" s="15" t="s">
        <v>16</v>
      </c>
      <c r="H41" s="15" t="s">
        <v>16</v>
      </c>
      <c r="I41" s="12" t="str">
        <f>Table5[[#This Row],[NAMA PESERTA HADIR]]</f>
        <v xml:space="preserve">ZARAINI BINTI MOHD NOR </v>
      </c>
      <c r="J41" s="137"/>
      <c r="K41" s="12" t="str">
        <f>Table5[[#This Row],[NAMA PESERTA HADIR]]</f>
        <v xml:space="preserve">ZARAINI BINTI MOHD NOR </v>
      </c>
      <c r="L41" s="137"/>
    </row>
    <row r="42" spans="1:15" x14ac:dyDescent="0.25">
      <c r="A42" s="12">
        <v>41</v>
      </c>
      <c r="B42" s="147"/>
      <c r="C42" s="83"/>
      <c r="D42" s="154"/>
      <c r="E42" s="15"/>
      <c r="F42" s="131"/>
      <c r="G42" s="15"/>
      <c r="H42" s="15"/>
      <c r="I42" s="12">
        <f>Table5[[#This Row],[NAMA PESERTA HADIR]]</f>
        <v>0</v>
      </c>
      <c r="K42" s="12">
        <f>Table5[[#This Row],[NAMA PESERTA HADIR]]</f>
        <v>0</v>
      </c>
    </row>
    <row r="43" spans="1:15" x14ac:dyDescent="0.25">
      <c r="A43" s="12">
        <v>42</v>
      </c>
      <c r="B43" s="148"/>
      <c r="C43" s="83"/>
      <c r="D43" s="154"/>
      <c r="E43" s="15"/>
      <c r="F43" s="131"/>
      <c r="G43" s="3"/>
      <c r="H43" s="15"/>
      <c r="I43" s="3"/>
      <c r="J43" s="3"/>
      <c r="K43" s="3"/>
      <c r="L43" s="3"/>
      <c r="M43"/>
      <c r="N43"/>
      <c r="O43"/>
    </row>
    <row r="45" spans="1:15" x14ac:dyDescent="0.25">
      <c r="D45" s="179" t="s">
        <v>19</v>
      </c>
      <c r="E45" s="179"/>
      <c r="F45" s="179" t="s">
        <v>20</v>
      </c>
      <c r="G45" s="179"/>
      <c r="H45" s="179"/>
    </row>
    <row r="46" spans="1:15" x14ac:dyDescent="0.25">
      <c r="D46" s="150" t="s">
        <v>15</v>
      </c>
      <c r="E46" s="45">
        <f>COUNTIF(Table5[JANTINA],D46)</f>
        <v>10</v>
      </c>
      <c r="F46" s="155" t="s">
        <v>17</v>
      </c>
      <c r="G46" s="45">
        <f>COUNTIF(Table5[KEHADIRAH 
(SABTU)],F46)</f>
        <v>32</v>
      </c>
      <c r="H46" s="45">
        <f>COUNTIF(Table5[KEHADIRAN
(AHAD)],F46)</f>
        <v>30</v>
      </c>
    </row>
    <row r="47" spans="1:15" x14ac:dyDescent="0.25">
      <c r="D47" s="150" t="s">
        <v>18</v>
      </c>
      <c r="E47" s="45">
        <f>COUNTIF(Table5[JANTINA],D47)</f>
        <v>30</v>
      </c>
      <c r="F47" s="155" t="s">
        <v>16</v>
      </c>
      <c r="G47" s="45">
        <f>COUNTIF(Table5[KEHADIRAH 
(SABTU)],F47)</f>
        <v>8</v>
      </c>
      <c r="H47" s="45">
        <f>COUNTIF(Table5[KEHADIRAN
(AHAD)],F47)</f>
        <v>10</v>
      </c>
    </row>
  </sheetData>
  <dataConsolidate/>
  <mergeCells count="2">
    <mergeCell ref="D45:E45"/>
    <mergeCell ref="F45:H45"/>
  </mergeCells>
  <phoneticPr fontId="5" type="noConversion"/>
  <conditionalFormatting sqref="A44:A1048576 C1:O1 C46:XFD1048576 C45:F45 I45:XFD45 C44:XFD44 P1:XFD43">
    <cfRule type="duplicateValues" dxfId="21" priority="2"/>
  </conditionalFormatting>
  <dataValidations count="3">
    <dataValidation type="list" allowBlank="1" showInputMessage="1" showErrorMessage="1" sqref="G2:H19 G21:H29 G30:G43" xr:uid="{F5464115-DFA4-486E-B40E-325F788ECF62}">
      <formula1>"HADIR, TIDAK HADIR"</formula1>
    </dataValidation>
    <dataValidation type="list" allowBlank="1" showInputMessage="1" showErrorMessage="1" sqref="N29 N2:N4 N7:N11 N13:N20 N23:N26" xr:uid="{30B1BCAE-8F05-499D-A69B-37FEF9FE2F90}">
      <formula1>"YA, TIDAK, BALIK AWAL (KECEMASAN)"</formula1>
    </dataValidation>
    <dataValidation type="list" allowBlank="1" showInputMessage="1" showErrorMessage="1" sqref="E21:E42 E2:E19" xr:uid="{9C323F3F-23EE-41F8-B8FA-00C1DFB0A342}">
      <formula1>"LELAKI,PEREMPUAN"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D8505-4379-42EE-807D-8A1E0E154DEA}">
  <dimension ref="A1:AI39"/>
  <sheetViews>
    <sheetView topLeftCell="V1" zoomScale="55" zoomScaleNormal="55" workbookViewId="0">
      <selection activeCell="F39" sqref="F39"/>
    </sheetView>
  </sheetViews>
  <sheetFormatPr defaultRowHeight="19.899999999999999" customHeight="1" x14ac:dyDescent="0.25"/>
  <cols>
    <col min="2" max="2" width="57.28515625" style="3" bestFit="1" customWidth="1"/>
    <col min="3" max="3" width="29.28515625" style="3" bestFit="1" customWidth="1"/>
    <col min="4" max="4" width="29.28515625" style="3" customWidth="1"/>
    <col min="5" max="5" width="20.7109375" customWidth="1"/>
    <col min="6" max="6" width="60.28515625" bestFit="1" customWidth="1"/>
    <col min="7" max="8" width="33.42578125" bestFit="1" customWidth="1"/>
    <col min="9" max="10" width="29.7109375" bestFit="1" customWidth="1"/>
    <col min="11" max="11" width="32.7109375" bestFit="1" customWidth="1"/>
    <col min="12" max="12" width="29.7109375" bestFit="1" customWidth="1"/>
    <col min="13" max="13" width="30.5703125" customWidth="1"/>
    <col min="14" max="16" width="37.140625" bestFit="1" customWidth="1"/>
    <col min="17" max="17" width="51.140625" bestFit="1" customWidth="1"/>
    <col min="18" max="18" width="38.28515625" customWidth="1"/>
    <col min="19" max="19" width="37" customWidth="1"/>
    <col min="20" max="20" width="43" bestFit="1" customWidth="1"/>
    <col min="21" max="21" width="28.5703125" bestFit="1" customWidth="1"/>
    <col min="22" max="22" width="27.42578125" bestFit="1" customWidth="1"/>
    <col min="23" max="23" width="22.5703125" bestFit="1" customWidth="1"/>
    <col min="24" max="26" width="38.5703125" bestFit="1" customWidth="1"/>
    <col min="27" max="27" width="31.140625" bestFit="1" customWidth="1"/>
    <col min="28" max="28" width="26.42578125" bestFit="1" customWidth="1"/>
    <col min="29" max="30" width="31.140625" bestFit="1" customWidth="1"/>
    <col min="31" max="31" width="50" bestFit="1" customWidth="1"/>
    <col min="32" max="32" width="61.85546875" bestFit="1" customWidth="1"/>
    <col min="33" max="33" width="32.28515625" bestFit="1" customWidth="1"/>
    <col min="34" max="34" width="127.42578125" bestFit="1" customWidth="1"/>
    <col min="35" max="35" width="111" bestFit="1" customWidth="1"/>
  </cols>
  <sheetData>
    <row r="1" spans="1:35" ht="60" x14ac:dyDescent="0.25">
      <c r="A1" s="1" t="s">
        <v>0</v>
      </c>
      <c r="B1" s="5" t="s">
        <v>1</v>
      </c>
      <c r="C1" s="3" t="s">
        <v>2</v>
      </c>
      <c r="D1" s="3" t="s">
        <v>3</v>
      </c>
      <c r="E1" s="5" t="s">
        <v>35</v>
      </c>
      <c r="F1" s="10" t="s">
        <v>36</v>
      </c>
      <c r="G1" s="10" t="s">
        <v>37</v>
      </c>
      <c r="H1" s="10" t="s">
        <v>38</v>
      </c>
      <c r="I1" s="10" t="s">
        <v>39</v>
      </c>
      <c r="J1" s="10" t="s">
        <v>40</v>
      </c>
      <c r="K1" s="10" t="s">
        <v>41</v>
      </c>
      <c r="L1" s="10" t="s">
        <v>42</v>
      </c>
      <c r="M1" s="10" t="s">
        <v>43</v>
      </c>
      <c r="N1" s="10" t="s">
        <v>44</v>
      </c>
      <c r="O1" s="10" t="s">
        <v>45</v>
      </c>
      <c r="P1" s="10" t="s">
        <v>46</v>
      </c>
      <c r="Q1" s="10" t="s">
        <v>47</v>
      </c>
      <c r="R1" s="10" t="s">
        <v>48</v>
      </c>
      <c r="S1" s="10" t="s">
        <v>49</v>
      </c>
      <c r="T1" s="10" t="s">
        <v>50</v>
      </c>
      <c r="U1" s="10" t="s">
        <v>51</v>
      </c>
      <c r="V1" s="10" t="s">
        <v>52</v>
      </c>
      <c r="W1" s="10" t="s">
        <v>53</v>
      </c>
      <c r="X1" s="10" t="s">
        <v>54</v>
      </c>
      <c r="Y1" s="10" t="s">
        <v>55</v>
      </c>
      <c r="Z1" s="10" t="s">
        <v>56</v>
      </c>
      <c r="AA1" s="10" t="s">
        <v>57</v>
      </c>
      <c r="AB1" s="10" t="s">
        <v>58</v>
      </c>
      <c r="AC1" s="10" t="s">
        <v>59</v>
      </c>
      <c r="AD1" s="10" t="s">
        <v>60</v>
      </c>
      <c r="AE1" s="10" t="s">
        <v>61</v>
      </c>
      <c r="AF1" s="5" t="s">
        <v>62</v>
      </c>
      <c r="AG1" s="10" t="s">
        <v>63</v>
      </c>
      <c r="AH1" s="5" t="s">
        <v>64</v>
      </c>
      <c r="AI1" s="5" t="s">
        <v>65</v>
      </c>
    </row>
    <row r="2" spans="1:35" ht="19.899999999999999" customHeight="1" x14ac:dyDescent="0.25">
      <c r="A2" s="3">
        <v>1</v>
      </c>
      <c r="B2" s="55"/>
      <c r="C2" s="4"/>
      <c r="D2" s="4"/>
      <c r="F2" s="89">
        <v>5</v>
      </c>
      <c r="G2" s="90">
        <v>5</v>
      </c>
      <c r="H2" s="90">
        <v>5</v>
      </c>
      <c r="I2" s="90">
        <v>5</v>
      </c>
      <c r="J2" s="90">
        <v>5</v>
      </c>
      <c r="K2" s="90">
        <v>5</v>
      </c>
      <c r="L2" s="90">
        <v>5</v>
      </c>
      <c r="M2" s="90">
        <v>5</v>
      </c>
      <c r="N2" s="90">
        <v>5</v>
      </c>
      <c r="O2" s="90">
        <v>5</v>
      </c>
      <c r="P2" s="90">
        <v>5</v>
      </c>
      <c r="Q2" s="90">
        <v>5</v>
      </c>
      <c r="R2" s="90">
        <v>5</v>
      </c>
      <c r="S2" s="90">
        <v>5</v>
      </c>
      <c r="T2" s="90">
        <v>5</v>
      </c>
      <c r="U2" s="90">
        <v>5</v>
      </c>
      <c r="V2" s="90">
        <v>5</v>
      </c>
      <c r="W2" s="90">
        <v>5</v>
      </c>
      <c r="X2" s="90">
        <v>5</v>
      </c>
      <c r="Y2" s="90">
        <v>5</v>
      </c>
      <c r="Z2" s="90">
        <v>5</v>
      </c>
      <c r="AA2" s="90">
        <v>5</v>
      </c>
      <c r="AB2" s="90">
        <v>5</v>
      </c>
      <c r="AC2" s="90">
        <v>0</v>
      </c>
      <c r="AD2" s="90">
        <v>0</v>
      </c>
      <c r="AE2" s="90">
        <v>0</v>
      </c>
      <c r="AF2" s="90">
        <v>5</v>
      </c>
      <c r="AG2" s="91">
        <v>5</v>
      </c>
      <c r="AH2" s="9" t="s">
        <v>66</v>
      </c>
      <c r="AI2" s="9"/>
    </row>
    <row r="3" spans="1:35" ht="19.899999999999999" customHeight="1" x14ac:dyDescent="0.25">
      <c r="A3" s="3">
        <v>2</v>
      </c>
      <c r="B3" s="55"/>
      <c r="C3" s="4"/>
      <c r="D3" s="4"/>
      <c r="F3" s="92">
        <v>5</v>
      </c>
      <c r="G3" s="93">
        <v>4</v>
      </c>
      <c r="H3" s="93">
        <v>4</v>
      </c>
      <c r="I3" s="93">
        <v>4</v>
      </c>
      <c r="J3" s="93">
        <v>5</v>
      </c>
      <c r="K3" s="93">
        <v>4</v>
      </c>
      <c r="L3" s="93">
        <v>4</v>
      </c>
      <c r="M3" s="93">
        <v>4</v>
      </c>
      <c r="N3" s="93">
        <v>5</v>
      </c>
      <c r="O3" s="93">
        <v>4</v>
      </c>
      <c r="P3" s="93">
        <v>5</v>
      </c>
      <c r="Q3" s="93">
        <v>4</v>
      </c>
      <c r="R3" s="93">
        <v>4</v>
      </c>
      <c r="S3" s="93">
        <v>4</v>
      </c>
      <c r="T3" s="93">
        <v>5</v>
      </c>
      <c r="U3" s="93">
        <v>4</v>
      </c>
      <c r="V3" s="93">
        <v>5</v>
      </c>
      <c r="W3" s="93">
        <v>5</v>
      </c>
      <c r="X3" s="93">
        <v>4</v>
      </c>
      <c r="Y3" s="93">
        <v>5</v>
      </c>
      <c r="Z3" s="93">
        <v>5</v>
      </c>
      <c r="AA3" s="93">
        <v>5</v>
      </c>
      <c r="AB3" s="93">
        <v>4</v>
      </c>
      <c r="AC3" s="93">
        <v>0</v>
      </c>
      <c r="AD3" s="90">
        <v>0</v>
      </c>
      <c r="AE3" s="90">
        <v>0</v>
      </c>
      <c r="AF3" s="93">
        <v>4</v>
      </c>
      <c r="AG3" s="94">
        <v>4</v>
      </c>
      <c r="AH3" s="9" t="s">
        <v>67</v>
      </c>
      <c r="AI3" s="9"/>
    </row>
    <row r="4" spans="1:35" ht="19.899999999999999" customHeight="1" x14ac:dyDescent="0.25">
      <c r="A4" s="3">
        <v>3</v>
      </c>
      <c r="B4" s="55"/>
      <c r="C4" s="4"/>
      <c r="D4" s="4"/>
      <c r="E4" s="3"/>
      <c r="F4" s="92">
        <v>5</v>
      </c>
      <c r="G4" s="93">
        <v>5</v>
      </c>
      <c r="H4" s="93">
        <v>5</v>
      </c>
      <c r="I4" s="93">
        <v>5</v>
      </c>
      <c r="J4" s="93">
        <v>5</v>
      </c>
      <c r="K4" s="93">
        <v>5</v>
      </c>
      <c r="L4" s="93">
        <v>5</v>
      </c>
      <c r="M4" s="93">
        <v>5</v>
      </c>
      <c r="N4" s="93">
        <v>5</v>
      </c>
      <c r="O4" s="93">
        <v>5</v>
      </c>
      <c r="P4" s="93">
        <v>5</v>
      </c>
      <c r="Q4" s="93">
        <v>5</v>
      </c>
      <c r="R4" s="93">
        <v>5</v>
      </c>
      <c r="S4" s="93">
        <v>5</v>
      </c>
      <c r="T4" s="93">
        <v>5</v>
      </c>
      <c r="U4" s="93">
        <v>5</v>
      </c>
      <c r="V4" s="93">
        <v>5</v>
      </c>
      <c r="W4" s="93">
        <v>5</v>
      </c>
      <c r="X4" s="93">
        <v>5</v>
      </c>
      <c r="Y4" s="93">
        <v>5</v>
      </c>
      <c r="Z4" s="93">
        <v>5</v>
      </c>
      <c r="AA4" s="93">
        <v>5</v>
      </c>
      <c r="AB4" s="93">
        <v>5</v>
      </c>
      <c r="AC4" s="90">
        <v>0</v>
      </c>
      <c r="AD4" s="90">
        <v>0</v>
      </c>
      <c r="AE4" s="90">
        <v>0</v>
      </c>
      <c r="AF4" s="93">
        <v>5</v>
      </c>
      <c r="AG4" s="94">
        <v>5</v>
      </c>
      <c r="AH4" s="9" t="s">
        <v>67</v>
      </c>
      <c r="AI4" s="9"/>
    </row>
    <row r="5" spans="1:35" ht="19.899999999999999" customHeight="1" x14ac:dyDescent="0.25">
      <c r="A5" s="3">
        <v>4</v>
      </c>
      <c r="B5" s="55"/>
      <c r="C5" s="4"/>
      <c r="D5" s="4"/>
      <c r="F5" s="92">
        <v>4</v>
      </c>
      <c r="G5" s="93">
        <v>5</v>
      </c>
      <c r="H5" s="93">
        <v>4</v>
      </c>
      <c r="I5" s="93">
        <v>3</v>
      </c>
      <c r="J5" s="93">
        <v>4</v>
      </c>
      <c r="K5" s="93">
        <v>3</v>
      </c>
      <c r="L5" s="93">
        <v>5</v>
      </c>
      <c r="M5" s="93">
        <v>4</v>
      </c>
      <c r="N5" s="93">
        <v>4</v>
      </c>
      <c r="O5" s="93">
        <v>5</v>
      </c>
      <c r="P5" s="93">
        <v>5</v>
      </c>
      <c r="Q5" s="93">
        <v>5</v>
      </c>
      <c r="R5" s="93">
        <v>5</v>
      </c>
      <c r="S5" s="93">
        <v>4</v>
      </c>
      <c r="T5" s="93">
        <v>5</v>
      </c>
      <c r="U5" s="93">
        <v>4</v>
      </c>
      <c r="V5" s="93">
        <v>4</v>
      </c>
      <c r="W5" s="93">
        <v>5</v>
      </c>
      <c r="X5" s="93">
        <v>2</v>
      </c>
      <c r="Y5" s="93">
        <v>4</v>
      </c>
      <c r="Z5" s="93">
        <v>4</v>
      </c>
      <c r="AA5" s="93">
        <v>4</v>
      </c>
      <c r="AB5" s="93">
        <v>4</v>
      </c>
      <c r="AC5" s="90">
        <v>0</v>
      </c>
      <c r="AD5" s="90">
        <v>0</v>
      </c>
      <c r="AE5" s="90">
        <v>0</v>
      </c>
      <c r="AF5" s="93">
        <v>3</v>
      </c>
      <c r="AG5" s="94">
        <v>3</v>
      </c>
      <c r="AH5" s="9" t="s">
        <v>68</v>
      </c>
      <c r="AI5" s="9"/>
    </row>
    <row r="6" spans="1:35" ht="19.899999999999999" customHeight="1" x14ac:dyDescent="0.25">
      <c r="A6" s="3">
        <v>5</v>
      </c>
      <c r="B6" s="55"/>
      <c r="C6" s="4"/>
      <c r="D6" s="4"/>
      <c r="E6" s="3"/>
      <c r="F6" s="92">
        <v>3</v>
      </c>
      <c r="G6" s="93">
        <v>3</v>
      </c>
      <c r="H6" s="93">
        <v>3</v>
      </c>
      <c r="I6" s="93">
        <v>3</v>
      </c>
      <c r="J6" s="93">
        <v>3</v>
      </c>
      <c r="K6" s="93">
        <v>3</v>
      </c>
      <c r="L6" s="93">
        <v>3</v>
      </c>
      <c r="M6" s="93">
        <v>3</v>
      </c>
      <c r="N6" s="93">
        <v>3</v>
      </c>
      <c r="O6" s="93">
        <v>3</v>
      </c>
      <c r="P6" s="93">
        <v>3</v>
      </c>
      <c r="Q6" s="93">
        <v>3</v>
      </c>
      <c r="R6" s="93">
        <v>3</v>
      </c>
      <c r="S6" s="93">
        <v>3</v>
      </c>
      <c r="T6" s="93">
        <v>3</v>
      </c>
      <c r="U6" s="93">
        <v>3</v>
      </c>
      <c r="V6" s="93">
        <v>3</v>
      </c>
      <c r="W6" s="93">
        <v>3</v>
      </c>
      <c r="X6" s="93">
        <v>3</v>
      </c>
      <c r="Y6" s="93">
        <v>3</v>
      </c>
      <c r="Z6" s="93">
        <v>3</v>
      </c>
      <c r="AA6" s="93">
        <v>3</v>
      </c>
      <c r="AB6" s="93">
        <v>4</v>
      </c>
      <c r="AC6" s="90">
        <v>0</v>
      </c>
      <c r="AD6" s="90">
        <v>0</v>
      </c>
      <c r="AE6" s="90">
        <v>0</v>
      </c>
      <c r="AF6" s="93">
        <v>3</v>
      </c>
      <c r="AG6" s="94">
        <v>3</v>
      </c>
      <c r="AH6" s="9" t="s">
        <v>69</v>
      </c>
      <c r="AI6" s="9"/>
    </row>
    <row r="7" spans="1:35" ht="19.899999999999999" customHeight="1" x14ac:dyDescent="0.25">
      <c r="A7" s="3">
        <v>6</v>
      </c>
      <c r="B7" s="55"/>
      <c r="C7" s="4"/>
      <c r="D7" s="4"/>
      <c r="F7" s="92">
        <v>5</v>
      </c>
      <c r="G7" s="93">
        <v>5</v>
      </c>
      <c r="H7" s="93">
        <v>5</v>
      </c>
      <c r="I7" s="93">
        <v>5</v>
      </c>
      <c r="J7" s="93">
        <v>5</v>
      </c>
      <c r="K7" s="93">
        <v>5</v>
      </c>
      <c r="L7" s="93">
        <v>5</v>
      </c>
      <c r="M7" s="93">
        <v>5</v>
      </c>
      <c r="N7" s="93">
        <v>5</v>
      </c>
      <c r="O7" s="93">
        <v>5</v>
      </c>
      <c r="P7" s="93">
        <v>5</v>
      </c>
      <c r="Q7" s="93">
        <v>5</v>
      </c>
      <c r="R7" s="93">
        <v>5</v>
      </c>
      <c r="S7" s="93">
        <v>5</v>
      </c>
      <c r="T7" s="93">
        <v>5</v>
      </c>
      <c r="U7" s="93">
        <v>5</v>
      </c>
      <c r="V7" s="93">
        <v>5</v>
      </c>
      <c r="W7" s="93">
        <v>5</v>
      </c>
      <c r="X7" s="93">
        <v>3</v>
      </c>
      <c r="Y7" s="93">
        <v>5</v>
      </c>
      <c r="Z7" s="93">
        <v>5</v>
      </c>
      <c r="AA7" s="93">
        <v>5</v>
      </c>
      <c r="AB7" s="93">
        <v>4</v>
      </c>
      <c r="AC7" s="90">
        <v>0</v>
      </c>
      <c r="AD7" s="90">
        <v>0</v>
      </c>
      <c r="AE7" s="90">
        <v>0</v>
      </c>
      <c r="AF7" s="93">
        <v>5</v>
      </c>
      <c r="AG7" s="94">
        <v>5</v>
      </c>
      <c r="AH7" s="9" t="s">
        <v>70</v>
      </c>
      <c r="AI7" s="9"/>
    </row>
    <row r="8" spans="1:35" ht="19.899999999999999" customHeight="1" x14ac:dyDescent="0.25">
      <c r="A8" s="3">
        <v>7</v>
      </c>
      <c r="B8" s="55"/>
      <c r="C8" s="4"/>
      <c r="D8" s="4"/>
      <c r="F8" s="92">
        <v>3</v>
      </c>
      <c r="G8" s="93">
        <v>3</v>
      </c>
      <c r="H8" s="93">
        <v>4</v>
      </c>
      <c r="I8" s="93">
        <v>4</v>
      </c>
      <c r="J8" s="93">
        <v>4</v>
      </c>
      <c r="K8" s="93">
        <v>4</v>
      </c>
      <c r="L8" s="93">
        <v>4</v>
      </c>
      <c r="M8" s="93">
        <v>4</v>
      </c>
      <c r="N8" s="93">
        <v>3</v>
      </c>
      <c r="O8" s="93">
        <v>3</v>
      </c>
      <c r="P8" s="93">
        <v>4</v>
      </c>
      <c r="Q8" s="93">
        <v>5</v>
      </c>
      <c r="R8" s="93">
        <v>4</v>
      </c>
      <c r="S8" s="93">
        <v>5</v>
      </c>
      <c r="T8" s="93">
        <v>4</v>
      </c>
      <c r="U8" s="93">
        <v>4</v>
      </c>
      <c r="V8" s="93">
        <v>4</v>
      </c>
      <c r="W8" s="93">
        <v>4</v>
      </c>
      <c r="X8" s="93">
        <v>3</v>
      </c>
      <c r="Y8" s="93">
        <v>3</v>
      </c>
      <c r="Z8" s="93">
        <v>3</v>
      </c>
      <c r="AA8" s="93">
        <v>4</v>
      </c>
      <c r="AB8" s="93">
        <v>4</v>
      </c>
      <c r="AC8" s="90">
        <v>0</v>
      </c>
      <c r="AD8" s="90">
        <v>0</v>
      </c>
      <c r="AE8" s="90">
        <v>0</v>
      </c>
      <c r="AF8" s="93">
        <v>3</v>
      </c>
      <c r="AG8" s="94">
        <v>3</v>
      </c>
      <c r="AH8" s="9" t="s">
        <v>67</v>
      </c>
      <c r="AI8" s="9"/>
    </row>
    <row r="9" spans="1:35" ht="19.899999999999999" customHeight="1" x14ac:dyDescent="0.25">
      <c r="A9" s="3">
        <v>8</v>
      </c>
      <c r="B9" s="55"/>
      <c r="C9" s="4"/>
      <c r="D9" s="4"/>
      <c r="F9" s="92">
        <v>5</v>
      </c>
      <c r="G9" s="93">
        <v>5</v>
      </c>
      <c r="H9" s="93">
        <v>5</v>
      </c>
      <c r="I9" s="93">
        <v>5</v>
      </c>
      <c r="J9" s="93">
        <v>5</v>
      </c>
      <c r="K9" s="93">
        <v>5</v>
      </c>
      <c r="L9" s="93">
        <v>5</v>
      </c>
      <c r="M9" s="93">
        <v>5</v>
      </c>
      <c r="N9" s="93">
        <v>5</v>
      </c>
      <c r="O9" s="93">
        <v>5</v>
      </c>
      <c r="P9" s="93">
        <v>5</v>
      </c>
      <c r="Q9" s="93">
        <v>5</v>
      </c>
      <c r="R9" s="93">
        <v>5</v>
      </c>
      <c r="S9" s="93">
        <v>5</v>
      </c>
      <c r="T9" s="93">
        <v>5</v>
      </c>
      <c r="U9" s="93">
        <v>5</v>
      </c>
      <c r="V9" s="93">
        <v>5</v>
      </c>
      <c r="W9" s="93">
        <v>5</v>
      </c>
      <c r="X9" s="93">
        <v>5</v>
      </c>
      <c r="Y9" s="93">
        <v>5</v>
      </c>
      <c r="Z9" s="93">
        <v>5</v>
      </c>
      <c r="AA9" s="93">
        <v>5</v>
      </c>
      <c r="AB9" s="93">
        <v>5</v>
      </c>
      <c r="AC9" s="90">
        <v>0</v>
      </c>
      <c r="AD9" s="90">
        <v>0</v>
      </c>
      <c r="AE9" s="90">
        <v>0</v>
      </c>
      <c r="AF9" s="93">
        <v>5</v>
      </c>
      <c r="AG9" s="94">
        <v>5</v>
      </c>
      <c r="AH9" s="9" t="s">
        <v>67</v>
      </c>
      <c r="AI9" s="9"/>
    </row>
    <row r="10" spans="1:35" ht="19.899999999999999" customHeight="1" x14ac:dyDescent="0.25">
      <c r="A10" s="3">
        <v>9</v>
      </c>
      <c r="B10" s="55"/>
      <c r="C10" s="4"/>
      <c r="D10" s="4"/>
      <c r="F10" s="92">
        <v>4</v>
      </c>
      <c r="G10" s="93">
        <v>4</v>
      </c>
      <c r="H10" s="93">
        <v>4</v>
      </c>
      <c r="I10" s="93">
        <v>3</v>
      </c>
      <c r="J10" s="93">
        <v>3</v>
      </c>
      <c r="K10" s="93">
        <v>3</v>
      </c>
      <c r="L10" s="93">
        <v>3</v>
      </c>
      <c r="M10" s="93">
        <v>3</v>
      </c>
      <c r="N10" s="93">
        <v>3</v>
      </c>
      <c r="O10" s="93">
        <v>3</v>
      </c>
      <c r="P10" s="93">
        <v>3</v>
      </c>
      <c r="Q10" s="93">
        <v>4</v>
      </c>
      <c r="R10" s="93">
        <v>3</v>
      </c>
      <c r="S10" s="93">
        <v>3</v>
      </c>
      <c r="T10" s="93">
        <v>4</v>
      </c>
      <c r="U10" s="93">
        <v>3</v>
      </c>
      <c r="V10" s="93">
        <v>5</v>
      </c>
      <c r="W10" s="93">
        <v>4</v>
      </c>
      <c r="X10" s="93">
        <v>4</v>
      </c>
      <c r="Y10" s="93">
        <v>4</v>
      </c>
      <c r="Z10" s="93">
        <v>5</v>
      </c>
      <c r="AA10" s="93">
        <v>4</v>
      </c>
      <c r="AB10" s="93">
        <v>0</v>
      </c>
      <c r="AC10" s="90">
        <v>0</v>
      </c>
      <c r="AD10" s="90">
        <v>0</v>
      </c>
      <c r="AE10" s="90">
        <v>0</v>
      </c>
      <c r="AF10" s="93">
        <v>3</v>
      </c>
      <c r="AG10" s="94">
        <v>4</v>
      </c>
      <c r="AH10" s="9" t="s">
        <v>67</v>
      </c>
      <c r="AI10" s="9"/>
    </row>
    <row r="11" spans="1:35" ht="19.899999999999999" customHeight="1" x14ac:dyDescent="0.25">
      <c r="A11" s="3">
        <v>10</v>
      </c>
      <c r="B11" s="55"/>
      <c r="C11" s="4"/>
      <c r="D11" s="4"/>
      <c r="F11" s="92">
        <v>4</v>
      </c>
      <c r="G11" s="93">
        <v>4</v>
      </c>
      <c r="H11" s="93">
        <v>4</v>
      </c>
      <c r="I11" s="93">
        <v>5</v>
      </c>
      <c r="J11" s="93">
        <v>5</v>
      </c>
      <c r="K11" s="93">
        <v>4</v>
      </c>
      <c r="L11" s="93">
        <v>5</v>
      </c>
      <c r="M11" s="93">
        <v>5</v>
      </c>
      <c r="N11" s="93">
        <v>5</v>
      </c>
      <c r="O11" s="93">
        <v>5</v>
      </c>
      <c r="P11" s="93">
        <v>5</v>
      </c>
      <c r="Q11" s="93">
        <v>5</v>
      </c>
      <c r="R11" s="93">
        <v>5</v>
      </c>
      <c r="S11" s="93">
        <v>5</v>
      </c>
      <c r="T11" s="93">
        <v>5</v>
      </c>
      <c r="U11" s="93">
        <v>5</v>
      </c>
      <c r="V11" s="93">
        <v>5</v>
      </c>
      <c r="W11" s="93">
        <v>5</v>
      </c>
      <c r="X11" s="93">
        <v>4</v>
      </c>
      <c r="Y11" s="93">
        <v>4</v>
      </c>
      <c r="Z11" s="93">
        <v>4</v>
      </c>
      <c r="AA11" s="93">
        <v>4</v>
      </c>
      <c r="AB11" s="93">
        <v>4</v>
      </c>
      <c r="AC11" s="90">
        <v>0</v>
      </c>
      <c r="AD11" s="90">
        <v>0</v>
      </c>
      <c r="AE11" s="90">
        <v>0</v>
      </c>
      <c r="AF11" s="93">
        <v>5</v>
      </c>
      <c r="AG11" s="94">
        <v>5</v>
      </c>
      <c r="AH11" s="9" t="s">
        <v>71</v>
      </c>
      <c r="AI11" s="9"/>
    </row>
    <row r="12" spans="1:35" ht="19.899999999999999" customHeight="1" x14ac:dyDescent="0.25">
      <c r="A12" s="3">
        <v>11</v>
      </c>
      <c r="B12" s="55"/>
      <c r="C12" s="4"/>
      <c r="D12" s="4"/>
      <c r="F12" s="92">
        <v>5</v>
      </c>
      <c r="G12" s="93">
        <v>5</v>
      </c>
      <c r="H12" s="93">
        <v>4</v>
      </c>
      <c r="I12" s="93">
        <v>5</v>
      </c>
      <c r="J12" s="93">
        <v>5</v>
      </c>
      <c r="K12" s="93">
        <v>4</v>
      </c>
      <c r="L12" s="93">
        <v>4</v>
      </c>
      <c r="M12" s="93">
        <v>5</v>
      </c>
      <c r="N12" s="93">
        <v>3</v>
      </c>
      <c r="O12" s="93">
        <v>4</v>
      </c>
      <c r="P12" s="93">
        <v>4</v>
      </c>
      <c r="Q12" s="93">
        <v>5</v>
      </c>
      <c r="R12" s="93">
        <v>4</v>
      </c>
      <c r="S12" s="93">
        <v>5</v>
      </c>
      <c r="T12" s="93">
        <v>5</v>
      </c>
      <c r="U12" s="93">
        <v>4</v>
      </c>
      <c r="V12" s="93">
        <v>4</v>
      </c>
      <c r="W12" s="93">
        <v>5</v>
      </c>
      <c r="X12" s="93">
        <v>3</v>
      </c>
      <c r="Y12" s="93">
        <v>5</v>
      </c>
      <c r="Z12" s="93">
        <v>5</v>
      </c>
      <c r="AA12" s="93">
        <v>4</v>
      </c>
      <c r="AB12" s="93">
        <v>4</v>
      </c>
      <c r="AC12" s="90">
        <v>0</v>
      </c>
      <c r="AD12" s="90">
        <v>0</v>
      </c>
      <c r="AE12" s="90">
        <v>0</v>
      </c>
      <c r="AF12" s="93">
        <v>5</v>
      </c>
      <c r="AG12" s="94">
        <v>5</v>
      </c>
      <c r="AH12" s="9" t="s">
        <v>72</v>
      </c>
      <c r="AI12" s="9"/>
    </row>
    <row r="13" spans="1:35" ht="19.899999999999999" customHeight="1" x14ac:dyDescent="0.25">
      <c r="A13" s="3">
        <v>12</v>
      </c>
      <c r="B13" s="55"/>
      <c r="C13" s="4"/>
      <c r="D13" s="4"/>
      <c r="F13" s="92">
        <v>5</v>
      </c>
      <c r="G13" s="93">
        <v>4</v>
      </c>
      <c r="H13" s="93">
        <v>4</v>
      </c>
      <c r="I13" s="93">
        <v>3</v>
      </c>
      <c r="J13" s="93">
        <v>3</v>
      </c>
      <c r="K13" s="93">
        <v>3</v>
      </c>
      <c r="L13" s="93">
        <v>3</v>
      </c>
      <c r="M13" s="93">
        <v>5</v>
      </c>
      <c r="N13" s="93">
        <v>4</v>
      </c>
      <c r="O13" s="93">
        <v>4</v>
      </c>
      <c r="P13" s="93">
        <v>4</v>
      </c>
      <c r="Q13" s="93">
        <v>4</v>
      </c>
      <c r="R13" s="93">
        <v>4</v>
      </c>
      <c r="S13" s="93">
        <v>4</v>
      </c>
      <c r="T13" s="93">
        <v>4</v>
      </c>
      <c r="U13" s="93">
        <v>4</v>
      </c>
      <c r="V13" s="93">
        <v>3</v>
      </c>
      <c r="W13" s="93">
        <v>3</v>
      </c>
      <c r="X13" s="93">
        <v>3</v>
      </c>
      <c r="Y13" s="93">
        <v>5</v>
      </c>
      <c r="Z13" s="93">
        <v>5</v>
      </c>
      <c r="AA13" s="93">
        <v>3</v>
      </c>
      <c r="AB13" s="93">
        <v>3</v>
      </c>
      <c r="AC13" s="90">
        <v>0</v>
      </c>
      <c r="AD13" s="90">
        <v>0</v>
      </c>
      <c r="AE13" s="90">
        <v>0</v>
      </c>
      <c r="AF13" s="93">
        <v>3</v>
      </c>
      <c r="AG13" s="94">
        <v>3</v>
      </c>
      <c r="AH13" s="9" t="s">
        <v>73</v>
      </c>
      <c r="AI13" s="9"/>
    </row>
    <row r="14" spans="1:35" ht="19.899999999999999" customHeight="1" x14ac:dyDescent="0.25">
      <c r="A14" s="3">
        <v>13</v>
      </c>
      <c r="B14" s="55"/>
      <c r="C14" s="4"/>
      <c r="D14" s="4"/>
      <c r="E14" s="3"/>
      <c r="F14" s="92">
        <v>5</v>
      </c>
      <c r="G14" s="93">
        <v>5</v>
      </c>
      <c r="H14" s="93">
        <v>5</v>
      </c>
      <c r="I14" s="93">
        <v>5</v>
      </c>
      <c r="J14" s="93">
        <v>5</v>
      </c>
      <c r="K14" s="93">
        <v>5</v>
      </c>
      <c r="L14" s="93">
        <v>5</v>
      </c>
      <c r="M14" s="93">
        <v>5</v>
      </c>
      <c r="N14" s="93">
        <v>5</v>
      </c>
      <c r="O14" s="93">
        <v>5</v>
      </c>
      <c r="P14" s="93">
        <v>5</v>
      </c>
      <c r="Q14" s="93">
        <v>5</v>
      </c>
      <c r="R14" s="93">
        <v>5</v>
      </c>
      <c r="S14" s="93">
        <v>5</v>
      </c>
      <c r="T14" s="93">
        <v>5</v>
      </c>
      <c r="U14" s="93">
        <v>5</v>
      </c>
      <c r="V14" s="93">
        <v>5</v>
      </c>
      <c r="W14" s="93">
        <v>5</v>
      </c>
      <c r="X14" s="93">
        <v>5</v>
      </c>
      <c r="Y14" s="93">
        <v>5</v>
      </c>
      <c r="Z14" s="93">
        <v>5</v>
      </c>
      <c r="AA14" s="93">
        <v>5</v>
      </c>
      <c r="AB14" s="93">
        <v>5</v>
      </c>
      <c r="AC14" s="90">
        <v>0</v>
      </c>
      <c r="AD14" s="90">
        <v>0</v>
      </c>
      <c r="AE14" s="90">
        <v>0</v>
      </c>
      <c r="AF14" s="93">
        <v>5</v>
      </c>
      <c r="AG14" s="94">
        <v>5</v>
      </c>
      <c r="AH14" s="9" t="s">
        <v>67</v>
      </c>
      <c r="AI14" s="9"/>
    </row>
    <row r="15" spans="1:35" ht="19.899999999999999" customHeight="1" x14ac:dyDescent="0.25">
      <c r="A15" s="3">
        <v>14</v>
      </c>
      <c r="B15" s="55"/>
      <c r="C15" s="4"/>
      <c r="D15" s="4"/>
      <c r="F15" s="92">
        <v>5</v>
      </c>
      <c r="G15" s="93">
        <v>5</v>
      </c>
      <c r="H15" s="93">
        <v>5</v>
      </c>
      <c r="I15" s="93">
        <v>5</v>
      </c>
      <c r="J15" s="93">
        <v>5</v>
      </c>
      <c r="K15" s="93">
        <v>5</v>
      </c>
      <c r="L15" s="93">
        <v>5</v>
      </c>
      <c r="M15" s="93">
        <v>5</v>
      </c>
      <c r="N15" s="93">
        <v>5</v>
      </c>
      <c r="O15" s="93">
        <v>5</v>
      </c>
      <c r="P15" s="93">
        <v>5</v>
      </c>
      <c r="Q15" s="93">
        <v>5</v>
      </c>
      <c r="R15" s="93">
        <v>5</v>
      </c>
      <c r="S15" s="93">
        <v>5</v>
      </c>
      <c r="T15" s="93">
        <v>5</v>
      </c>
      <c r="U15" s="93">
        <v>5</v>
      </c>
      <c r="V15" s="93">
        <v>5</v>
      </c>
      <c r="W15" s="93">
        <v>5</v>
      </c>
      <c r="X15" s="93">
        <v>4</v>
      </c>
      <c r="Y15" s="93">
        <v>5</v>
      </c>
      <c r="Z15" s="93">
        <v>5</v>
      </c>
      <c r="AA15" s="93">
        <v>5</v>
      </c>
      <c r="AB15" s="93">
        <v>4</v>
      </c>
      <c r="AC15" s="90">
        <v>0</v>
      </c>
      <c r="AD15" s="90">
        <v>0</v>
      </c>
      <c r="AE15" s="90">
        <v>0</v>
      </c>
      <c r="AF15" s="93">
        <v>5</v>
      </c>
      <c r="AG15" s="94">
        <v>4</v>
      </c>
      <c r="AH15" s="9" t="s">
        <v>74</v>
      </c>
      <c r="AI15" s="9"/>
    </row>
    <row r="16" spans="1:35" ht="19.899999999999999" customHeight="1" x14ac:dyDescent="0.25">
      <c r="A16" s="3">
        <v>15</v>
      </c>
      <c r="B16" s="55"/>
      <c r="C16" s="4"/>
      <c r="D16" s="4"/>
      <c r="F16" s="92">
        <v>5</v>
      </c>
      <c r="G16" s="93">
        <v>5</v>
      </c>
      <c r="H16" s="93">
        <v>5</v>
      </c>
      <c r="I16" s="93">
        <v>5</v>
      </c>
      <c r="J16" s="93">
        <v>5</v>
      </c>
      <c r="K16" s="93">
        <v>5</v>
      </c>
      <c r="L16" s="93">
        <v>5</v>
      </c>
      <c r="M16" s="93">
        <v>5</v>
      </c>
      <c r="N16" s="93">
        <v>5</v>
      </c>
      <c r="O16" s="93">
        <v>5</v>
      </c>
      <c r="P16" s="93">
        <v>5</v>
      </c>
      <c r="Q16" s="93">
        <v>5</v>
      </c>
      <c r="R16" s="93">
        <v>5</v>
      </c>
      <c r="S16" s="93">
        <v>5</v>
      </c>
      <c r="T16" s="93">
        <v>5</v>
      </c>
      <c r="U16" s="93">
        <v>5</v>
      </c>
      <c r="V16" s="93">
        <v>5</v>
      </c>
      <c r="W16" s="93">
        <v>5</v>
      </c>
      <c r="X16" s="93">
        <v>5</v>
      </c>
      <c r="Y16" s="93">
        <v>5</v>
      </c>
      <c r="Z16" s="93">
        <v>5</v>
      </c>
      <c r="AA16" s="93">
        <v>4</v>
      </c>
      <c r="AB16" s="93">
        <v>0</v>
      </c>
      <c r="AC16" s="90">
        <v>0</v>
      </c>
      <c r="AD16" s="90">
        <v>0</v>
      </c>
      <c r="AE16" s="90">
        <v>0</v>
      </c>
      <c r="AF16" s="93">
        <v>5</v>
      </c>
      <c r="AG16" s="94">
        <v>5</v>
      </c>
      <c r="AH16" s="9" t="s">
        <v>75</v>
      </c>
      <c r="AI16" s="9"/>
    </row>
    <row r="17" spans="1:35" ht="19.899999999999999" customHeight="1" x14ac:dyDescent="0.25">
      <c r="A17" s="3">
        <v>16</v>
      </c>
      <c r="B17" s="55"/>
      <c r="C17" s="4"/>
      <c r="D17" s="4"/>
      <c r="F17" s="92">
        <v>5</v>
      </c>
      <c r="G17" s="93">
        <v>5</v>
      </c>
      <c r="H17" s="93">
        <v>5</v>
      </c>
      <c r="I17" s="93">
        <v>5</v>
      </c>
      <c r="J17" s="93">
        <v>5</v>
      </c>
      <c r="K17" s="93">
        <v>5</v>
      </c>
      <c r="L17" s="93">
        <v>5</v>
      </c>
      <c r="M17" s="93">
        <v>5</v>
      </c>
      <c r="N17" s="93">
        <v>5</v>
      </c>
      <c r="O17" s="93">
        <v>5</v>
      </c>
      <c r="P17" s="93">
        <v>5</v>
      </c>
      <c r="Q17" s="93">
        <v>5</v>
      </c>
      <c r="R17" s="93">
        <v>5</v>
      </c>
      <c r="S17" s="93">
        <v>5</v>
      </c>
      <c r="T17" s="93">
        <v>5</v>
      </c>
      <c r="U17" s="93">
        <v>5</v>
      </c>
      <c r="V17" s="93">
        <v>5</v>
      </c>
      <c r="W17" s="93">
        <v>5</v>
      </c>
      <c r="X17" s="93">
        <v>5</v>
      </c>
      <c r="Y17" s="93">
        <v>5</v>
      </c>
      <c r="Z17" s="93">
        <v>5</v>
      </c>
      <c r="AA17" s="93">
        <v>5</v>
      </c>
      <c r="AB17" s="93">
        <v>5</v>
      </c>
      <c r="AC17" s="90">
        <v>0</v>
      </c>
      <c r="AD17" s="90">
        <v>0</v>
      </c>
      <c r="AE17" s="90">
        <v>0</v>
      </c>
      <c r="AF17" s="93">
        <v>5</v>
      </c>
      <c r="AG17" s="94">
        <v>5</v>
      </c>
      <c r="AH17" s="9" t="s">
        <v>76</v>
      </c>
      <c r="AI17" s="9"/>
    </row>
    <row r="18" spans="1:35" ht="19.899999999999999" customHeight="1" x14ac:dyDescent="0.25">
      <c r="A18" s="3">
        <v>17</v>
      </c>
      <c r="B18" s="55"/>
      <c r="C18" s="4"/>
      <c r="D18" s="4"/>
      <c r="F18" s="92">
        <v>4</v>
      </c>
      <c r="G18" s="93">
        <v>4</v>
      </c>
      <c r="H18" s="93">
        <v>5</v>
      </c>
      <c r="I18" s="93">
        <v>4</v>
      </c>
      <c r="J18" s="93">
        <v>4</v>
      </c>
      <c r="K18" s="93">
        <v>4</v>
      </c>
      <c r="L18" s="93">
        <v>4</v>
      </c>
      <c r="M18" s="93">
        <v>4</v>
      </c>
      <c r="N18" s="93">
        <v>4</v>
      </c>
      <c r="O18" s="93">
        <v>4</v>
      </c>
      <c r="P18" s="93">
        <v>4</v>
      </c>
      <c r="Q18" s="93">
        <v>4</v>
      </c>
      <c r="R18" s="93">
        <v>5</v>
      </c>
      <c r="S18" s="93">
        <v>4</v>
      </c>
      <c r="T18" s="93">
        <v>4</v>
      </c>
      <c r="U18" s="93">
        <v>4</v>
      </c>
      <c r="V18" s="93">
        <v>4</v>
      </c>
      <c r="W18" s="93">
        <v>4</v>
      </c>
      <c r="X18" s="93">
        <v>5</v>
      </c>
      <c r="Y18" s="93">
        <v>5</v>
      </c>
      <c r="Z18" s="93">
        <v>4</v>
      </c>
      <c r="AA18" s="93">
        <v>5</v>
      </c>
      <c r="AB18" s="93">
        <v>4</v>
      </c>
      <c r="AC18" s="90">
        <v>0</v>
      </c>
      <c r="AD18" s="90">
        <v>0</v>
      </c>
      <c r="AE18" s="90">
        <v>0</v>
      </c>
      <c r="AF18" s="93">
        <v>4</v>
      </c>
      <c r="AG18" s="94">
        <v>4</v>
      </c>
      <c r="AH18" s="9" t="s">
        <v>71</v>
      </c>
      <c r="AI18" s="9"/>
    </row>
    <row r="19" spans="1:35" ht="19.899999999999999" customHeight="1" x14ac:dyDescent="0.25">
      <c r="A19" s="3">
        <v>18</v>
      </c>
      <c r="B19" s="55"/>
      <c r="C19" s="4"/>
      <c r="D19" s="4"/>
      <c r="F19" s="92">
        <v>5</v>
      </c>
      <c r="G19" s="93">
        <v>5</v>
      </c>
      <c r="H19" s="93">
        <v>5</v>
      </c>
      <c r="I19" s="93">
        <v>5</v>
      </c>
      <c r="J19" s="93">
        <v>5</v>
      </c>
      <c r="K19" s="93">
        <v>5</v>
      </c>
      <c r="L19" s="93">
        <v>5</v>
      </c>
      <c r="M19" s="93">
        <v>5</v>
      </c>
      <c r="N19" s="93">
        <v>5</v>
      </c>
      <c r="O19" s="93">
        <v>5</v>
      </c>
      <c r="P19" s="93">
        <v>5</v>
      </c>
      <c r="Q19" s="93">
        <v>5</v>
      </c>
      <c r="R19" s="93">
        <v>5</v>
      </c>
      <c r="S19" s="93">
        <v>5</v>
      </c>
      <c r="T19" s="93">
        <v>5</v>
      </c>
      <c r="U19" s="93">
        <v>5</v>
      </c>
      <c r="V19" s="93">
        <v>5</v>
      </c>
      <c r="W19" s="93">
        <v>5</v>
      </c>
      <c r="X19" s="93">
        <v>5</v>
      </c>
      <c r="Y19" s="93">
        <v>5</v>
      </c>
      <c r="Z19" s="93">
        <v>5</v>
      </c>
      <c r="AA19" s="93">
        <v>5</v>
      </c>
      <c r="AB19" s="93">
        <v>5</v>
      </c>
      <c r="AC19" s="90">
        <v>0</v>
      </c>
      <c r="AD19" s="90">
        <v>0</v>
      </c>
      <c r="AE19" s="90">
        <v>0</v>
      </c>
      <c r="AF19" s="93">
        <v>5</v>
      </c>
      <c r="AG19" s="94">
        <v>5</v>
      </c>
      <c r="AH19" s="9" t="s">
        <v>77</v>
      </c>
      <c r="AI19" s="9"/>
    </row>
    <row r="20" spans="1:35" ht="19.899999999999999" customHeight="1" x14ac:dyDescent="0.25">
      <c r="A20" s="3">
        <v>19</v>
      </c>
      <c r="B20" s="55"/>
      <c r="C20" s="4"/>
      <c r="D20" s="4"/>
      <c r="F20" s="92">
        <v>5</v>
      </c>
      <c r="G20" s="93">
        <v>5</v>
      </c>
      <c r="H20" s="93">
        <v>5</v>
      </c>
      <c r="I20" s="93">
        <v>5</v>
      </c>
      <c r="J20" s="93">
        <v>5</v>
      </c>
      <c r="K20" s="93">
        <v>5</v>
      </c>
      <c r="L20" s="93">
        <v>5</v>
      </c>
      <c r="M20" s="93">
        <v>5</v>
      </c>
      <c r="N20" s="93">
        <v>5</v>
      </c>
      <c r="O20" s="93">
        <v>5</v>
      </c>
      <c r="P20" s="93">
        <v>5</v>
      </c>
      <c r="Q20" s="93">
        <v>5</v>
      </c>
      <c r="R20" s="93">
        <v>5</v>
      </c>
      <c r="S20" s="93">
        <v>5</v>
      </c>
      <c r="T20" s="93">
        <v>5</v>
      </c>
      <c r="U20" s="93">
        <v>5</v>
      </c>
      <c r="V20" s="93">
        <v>4</v>
      </c>
      <c r="W20" s="93">
        <v>4</v>
      </c>
      <c r="X20" s="93">
        <v>3</v>
      </c>
      <c r="Y20" s="93">
        <v>3</v>
      </c>
      <c r="Z20" s="93">
        <v>3</v>
      </c>
      <c r="AA20" s="93">
        <v>3</v>
      </c>
      <c r="AB20" s="93">
        <v>3</v>
      </c>
      <c r="AC20" s="90">
        <v>0</v>
      </c>
      <c r="AD20" s="90">
        <v>0</v>
      </c>
      <c r="AE20" s="90">
        <v>0</v>
      </c>
      <c r="AF20" s="93">
        <v>5</v>
      </c>
      <c r="AG20" s="94">
        <v>5</v>
      </c>
      <c r="AH20" s="9" t="s">
        <v>78</v>
      </c>
      <c r="AI20" s="9"/>
    </row>
    <row r="21" spans="1:35" ht="19.899999999999999" customHeight="1" x14ac:dyDescent="0.25">
      <c r="A21" s="3">
        <v>20</v>
      </c>
      <c r="B21" s="55"/>
      <c r="C21" s="4"/>
      <c r="D21" s="4"/>
      <c r="E21" s="3"/>
      <c r="F21" s="92">
        <v>5</v>
      </c>
      <c r="G21" s="93">
        <v>5</v>
      </c>
      <c r="H21" s="93">
        <v>5</v>
      </c>
      <c r="I21" s="93">
        <v>4</v>
      </c>
      <c r="J21" s="93">
        <v>5</v>
      </c>
      <c r="K21" s="93">
        <v>4</v>
      </c>
      <c r="L21" s="93">
        <v>4</v>
      </c>
      <c r="M21" s="93">
        <v>4</v>
      </c>
      <c r="N21" s="93">
        <v>4</v>
      </c>
      <c r="O21" s="93">
        <v>5</v>
      </c>
      <c r="P21" s="93">
        <v>5</v>
      </c>
      <c r="Q21" s="93">
        <v>4</v>
      </c>
      <c r="R21" s="93">
        <v>4</v>
      </c>
      <c r="S21" s="93">
        <v>4</v>
      </c>
      <c r="T21" s="93">
        <v>4</v>
      </c>
      <c r="U21" s="93">
        <v>4</v>
      </c>
      <c r="V21" s="93">
        <v>4</v>
      </c>
      <c r="W21" s="93">
        <v>4</v>
      </c>
      <c r="X21" s="93">
        <v>4</v>
      </c>
      <c r="Y21" s="93">
        <v>4</v>
      </c>
      <c r="Z21" s="93">
        <v>4</v>
      </c>
      <c r="AA21" s="93">
        <v>4</v>
      </c>
      <c r="AB21" s="93">
        <v>4</v>
      </c>
      <c r="AC21" s="90">
        <v>0</v>
      </c>
      <c r="AD21" s="90">
        <v>0</v>
      </c>
      <c r="AE21" s="90">
        <v>0</v>
      </c>
      <c r="AF21" s="93">
        <v>4</v>
      </c>
      <c r="AG21" s="94">
        <v>4</v>
      </c>
      <c r="AH21" s="9" t="s">
        <v>71</v>
      </c>
      <c r="AI21" s="9"/>
    </row>
    <row r="22" spans="1:35" ht="19.899999999999999" customHeight="1" x14ac:dyDescent="0.25">
      <c r="A22" s="3">
        <v>21</v>
      </c>
      <c r="B22" s="55"/>
      <c r="C22" s="4"/>
      <c r="D22" s="4"/>
      <c r="E22" s="3"/>
      <c r="F22" s="92">
        <v>4</v>
      </c>
      <c r="G22" s="93">
        <v>4</v>
      </c>
      <c r="H22" s="93">
        <v>4</v>
      </c>
      <c r="I22" s="93">
        <v>4</v>
      </c>
      <c r="J22" s="93">
        <v>4</v>
      </c>
      <c r="K22" s="93">
        <v>4</v>
      </c>
      <c r="L22" s="93">
        <v>4</v>
      </c>
      <c r="M22" s="93">
        <v>4</v>
      </c>
      <c r="N22" s="93">
        <v>4</v>
      </c>
      <c r="O22" s="93">
        <v>4</v>
      </c>
      <c r="P22" s="93">
        <v>4</v>
      </c>
      <c r="Q22" s="93">
        <v>4</v>
      </c>
      <c r="R22" s="93">
        <v>4</v>
      </c>
      <c r="S22" s="93">
        <v>4</v>
      </c>
      <c r="T22" s="93">
        <v>4</v>
      </c>
      <c r="U22" s="93">
        <v>4</v>
      </c>
      <c r="V22" s="93">
        <v>4</v>
      </c>
      <c r="W22" s="93">
        <v>4</v>
      </c>
      <c r="X22" s="93">
        <v>4</v>
      </c>
      <c r="Y22" s="93">
        <v>4</v>
      </c>
      <c r="Z22" s="93">
        <v>4</v>
      </c>
      <c r="AA22" s="93">
        <v>4</v>
      </c>
      <c r="AB22" s="93">
        <v>4</v>
      </c>
      <c r="AC22" s="90">
        <v>0</v>
      </c>
      <c r="AD22" s="90">
        <v>0</v>
      </c>
      <c r="AE22" s="90">
        <v>0</v>
      </c>
      <c r="AF22" s="93">
        <v>4</v>
      </c>
      <c r="AG22" s="94">
        <v>4</v>
      </c>
      <c r="AH22" s="9" t="s">
        <v>67</v>
      </c>
      <c r="AI22" s="9"/>
    </row>
    <row r="23" spans="1:35" ht="19.899999999999999" customHeight="1" x14ac:dyDescent="0.25">
      <c r="A23" s="3">
        <v>22</v>
      </c>
      <c r="B23" s="55"/>
      <c r="C23" s="4"/>
      <c r="D23" s="4"/>
      <c r="F23" s="95">
        <v>4</v>
      </c>
      <c r="G23" s="96">
        <v>4</v>
      </c>
      <c r="H23" s="96">
        <v>4</v>
      </c>
      <c r="I23" s="96">
        <v>4</v>
      </c>
      <c r="J23" s="96">
        <v>4</v>
      </c>
      <c r="K23" s="96">
        <v>4</v>
      </c>
      <c r="L23" s="96">
        <v>5</v>
      </c>
      <c r="M23" s="96">
        <v>5</v>
      </c>
      <c r="N23" s="96">
        <v>3</v>
      </c>
      <c r="O23" s="96">
        <v>3</v>
      </c>
      <c r="P23" s="96">
        <v>3</v>
      </c>
      <c r="Q23" s="96">
        <v>3</v>
      </c>
      <c r="R23" s="96">
        <v>3</v>
      </c>
      <c r="S23" s="96">
        <v>3</v>
      </c>
      <c r="T23" s="96">
        <v>3</v>
      </c>
      <c r="U23" s="96">
        <v>3</v>
      </c>
      <c r="V23" s="96">
        <v>5</v>
      </c>
      <c r="W23" s="96">
        <v>5</v>
      </c>
      <c r="X23" s="96">
        <v>4</v>
      </c>
      <c r="Y23" s="96">
        <v>4</v>
      </c>
      <c r="Z23" s="96">
        <v>4</v>
      </c>
      <c r="AA23" s="96">
        <v>3</v>
      </c>
      <c r="AB23" s="96">
        <v>2</v>
      </c>
      <c r="AC23" s="90">
        <v>0</v>
      </c>
      <c r="AD23" s="90">
        <v>0</v>
      </c>
      <c r="AE23" s="90">
        <v>0</v>
      </c>
      <c r="AF23" s="96">
        <v>3</v>
      </c>
      <c r="AG23" s="97">
        <v>4</v>
      </c>
      <c r="AH23" s="9" t="s">
        <v>79</v>
      </c>
      <c r="AI23" s="9"/>
    </row>
    <row r="24" spans="1:35" ht="19.899999999999999" customHeight="1" x14ac:dyDescent="0.25">
      <c r="A24" s="3">
        <v>23</v>
      </c>
      <c r="B24" s="55"/>
      <c r="C24" s="4"/>
      <c r="D24" s="4"/>
      <c r="F24" s="87">
        <v>5</v>
      </c>
      <c r="G24" s="87">
        <v>5</v>
      </c>
      <c r="H24" s="87">
        <v>5</v>
      </c>
      <c r="I24" s="87">
        <v>2</v>
      </c>
      <c r="J24" s="87">
        <v>2</v>
      </c>
      <c r="K24" s="87">
        <v>2</v>
      </c>
      <c r="L24" s="87">
        <v>2</v>
      </c>
      <c r="M24" s="87">
        <v>2</v>
      </c>
      <c r="N24" s="87">
        <v>5</v>
      </c>
      <c r="O24" s="87">
        <v>5</v>
      </c>
      <c r="P24" s="87">
        <v>5</v>
      </c>
      <c r="Q24" s="87">
        <v>5</v>
      </c>
      <c r="R24" s="87">
        <v>5</v>
      </c>
      <c r="S24" s="87">
        <v>5</v>
      </c>
      <c r="T24" s="87">
        <v>5</v>
      </c>
      <c r="U24" s="87">
        <v>5</v>
      </c>
      <c r="V24" s="87">
        <v>4</v>
      </c>
      <c r="W24" s="87">
        <v>4</v>
      </c>
      <c r="X24" s="87">
        <v>5</v>
      </c>
      <c r="Y24" s="87">
        <v>5</v>
      </c>
      <c r="Z24" s="87">
        <v>5</v>
      </c>
      <c r="AA24" s="87">
        <v>5</v>
      </c>
      <c r="AB24" s="87">
        <v>5</v>
      </c>
      <c r="AC24" s="87">
        <v>0</v>
      </c>
      <c r="AD24" s="87">
        <v>0</v>
      </c>
      <c r="AE24" s="87">
        <v>0</v>
      </c>
      <c r="AF24" s="87">
        <v>4</v>
      </c>
      <c r="AG24" s="87">
        <v>4</v>
      </c>
      <c r="AH24" s="9" t="s">
        <v>67</v>
      </c>
      <c r="AI24" s="9"/>
    </row>
    <row r="25" spans="1:35" ht="19.899999999999999" customHeight="1" x14ac:dyDescent="0.25">
      <c r="A25" s="3">
        <v>24</v>
      </c>
      <c r="B25" s="55"/>
      <c r="C25" s="4"/>
      <c r="D25" s="4"/>
      <c r="F25" s="87">
        <v>5</v>
      </c>
      <c r="G25" s="87">
        <v>5</v>
      </c>
      <c r="H25" s="87">
        <v>5</v>
      </c>
      <c r="I25" s="87">
        <v>5</v>
      </c>
      <c r="J25" s="87">
        <v>5</v>
      </c>
      <c r="K25" s="87">
        <v>5</v>
      </c>
      <c r="L25" s="87">
        <v>5</v>
      </c>
      <c r="M25" s="87">
        <v>5</v>
      </c>
      <c r="N25" s="87">
        <v>5</v>
      </c>
      <c r="O25" s="87">
        <v>5</v>
      </c>
      <c r="P25" s="87">
        <v>5</v>
      </c>
      <c r="Q25" s="87">
        <v>5</v>
      </c>
      <c r="R25" s="87">
        <v>5</v>
      </c>
      <c r="S25" s="87">
        <v>5</v>
      </c>
      <c r="T25" s="87">
        <v>5</v>
      </c>
      <c r="U25" s="87">
        <v>5</v>
      </c>
      <c r="V25" s="87">
        <v>5</v>
      </c>
      <c r="W25" s="87">
        <v>5</v>
      </c>
      <c r="X25" s="87">
        <v>5</v>
      </c>
      <c r="Y25" s="87">
        <v>5</v>
      </c>
      <c r="Z25" s="87">
        <v>5</v>
      </c>
      <c r="AA25" s="87">
        <v>5</v>
      </c>
      <c r="AB25" s="87">
        <v>5</v>
      </c>
      <c r="AC25" s="87">
        <v>0</v>
      </c>
      <c r="AD25" s="87">
        <v>0</v>
      </c>
      <c r="AE25" s="87">
        <v>0</v>
      </c>
      <c r="AF25" s="87">
        <v>5</v>
      </c>
      <c r="AG25" s="87">
        <v>5</v>
      </c>
      <c r="AH25" s="9" t="s">
        <v>80</v>
      </c>
      <c r="AI25" s="56"/>
    </row>
    <row r="26" spans="1:35" ht="19.899999999999999" customHeight="1" x14ac:dyDescent="0.25">
      <c r="A26" s="3">
        <v>25</v>
      </c>
      <c r="B26" s="55"/>
      <c r="C26" s="4"/>
      <c r="D26" s="4"/>
      <c r="F26" s="87">
        <v>5</v>
      </c>
      <c r="G26" s="87">
        <v>5</v>
      </c>
      <c r="H26" s="87">
        <v>5</v>
      </c>
      <c r="I26" s="87">
        <v>5</v>
      </c>
      <c r="J26" s="87">
        <v>4</v>
      </c>
      <c r="K26" s="87">
        <v>4</v>
      </c>
      <c r="L26" s="87">
        <v>4</v>
      </c>
      <c r="M26" s="87">
        <v>4</v>
      </c>
      <c r="N26" s="87">
        <v>4</v>
      </c>
      <c r="O26" s="87">
        <v>4</v>
      </c>
      <c r="P26" s="87">
        <v>4</v>
      </c>
      <c r="Q26" s="87">
        <v>4</v>
      </c>
      <c r="R26" s="87">
        <v>5</v>
      </c>
      <c r="S26" s="87">
        <v>4</v>
      </c>
      <c r="T26" s="87">
        <v>4</v>
      </c>
      <c r="U26" s="87">
        <v>4</v>
      </c>
      <c r="V26" s="87">
        <v>4</v>
      </c>
      <c r="W26" s="87">
        <v>4</v>
      </c>
      <c r="X26" s="87">
        <v>4</v>
      </c>
      <c r="Y26" s="87">
        <v>4</v>
      </c>
      <c r="Z26" s="87">
        <v>4</v>
      </c>
      <c r="AA26" s="87">
        <v>4</v>
      </c>
      <c r="AB26" s="87">
        <v>4</v>
      </c>
      <c r="AC26" s="87">
        <v>0</v>
      </c>
      <c r="AD26" s="87">
        <v>0</v>
      </c>
      <c r="AE26" s="87">
        <v>0</v>
      </c>
      <c r="AF26" s="87">
        <v>5</v>
      </c>
      <c r="AG26" s="87">
        <v>4</v>
      </c>
      <c r="AH26" s="9" t="s">
        <v>71</v>
      </c>
      <c r="AI26" s="9"/>
    </row>
    <row r="27" spans="1:35" ht="19.899999999999999" customHeight="1" x14ac:dyDescent="0.25">
      <c r="A27" s="3">
        <v>26</v>
      </c>
      <c r="B27" s="55"/>
      <c r="C27" s="4"/>
      <c r="D27" s="4"/>
      <c r="F27" s="87">
        <v>5</v>
      </c>
      <c r="G27" s="87">
        <v>5</v>
      </c>
      <c r="H27" s="87">
        <v>5</v>
      </c>
      <c r="I27" s="87">
        <v>5</v>
      </c>
      <c r="J27" s="87">
        <v>5</v>
      </c>
      <c r="K27" s="87">
        <v>5</v>
      </c>
      <c r="L27" s="87">
        <v>5</v>
      </c>
      <c r="M27" s="87">
        <v>5</v>
      </c>
      <c r="N27" s="87">
        <v>5</v>
      </c>
      <c r="O27" s="87">
        <v>5</v>
      </c>
      <c r="P27" s="87">
        <v>5</v>
      </c>
      <c r="Q27" s="87">
        <v>5</v>
      </c>
      <c r="R27" s="87">
        <v>5</v>
      </c>
      <c r="S27" s="87">
        <v>5</v>
      </c>
      <c r="T27" s="87">
        <v>5</v>
      </c>
      <c r="U27" s="87">
        <v>5</v>
      </c>
      <c r="V27" s="87">
        <v>5</v>
      </c>
      <c r="W27" s="87">
        <v>5</v>
      </c>
      <c r="X27" s="87">
        <v>5</v>
      </c>
      <c r="Y27" s="87">
        <v>5</v>
      </c>
      <c r="Z27" s="87">
        <v>5</v>
      </c>
      <c r="AA27" s="87">
        <v>5</v>
      </c>
      <c r="AB27" s="87">
        <v>5</v>
      </c>
      <c r="AC27" s="87">
        <v>0</v>
      </c>
      <c r="AD27" s="87">
        <v>0</v>
      </c>
      <c r="AE27" s="87">
        <v>0</v>
      </c>
      <c r="AF27" s="87">
        <v>5</v>
      </c>
      <c r="AG27" s="87">
        <v>5</v>
      </c>
      <c r="AH27" s="9" t="s">
        <v>67</v>
      </c>
      <c r="AI27" s="9"/>
    </row>
    <row r="28" spans="1:35" ht="19.899999999999999" customHeight="1" x14ac:dyDescent="0.25">
      <c r="A28" s="3">
        <v>27</v>
      </c>
      <c r="B28" s="55"/>
      <c r="C28" s="4"/>
      <c r="D28" s="4"/>
      <c r="F28" s="87">
        <v>5</v>
      </c>
      <c r="G28" s="87">
        <v>3</v>
      </c>
      <c r="H28" s="87">
        <v>5</v>
      </c>
      <c r="I28" s="87">
        <v>5</v>
      </c>
      <c r="J28" s="87">
        <v>5</v>
      </c>
      <c r="K28" s="87">
        <v>5</v>
      </c>
      <c r="L28" s="87">
        <v>5</v>
      </c>
      <c r="M28" s="87">
        <v>5</v>
      </c>
      <c r="N28" s="87">
        <v>5</v>
      </c>
      <c r="O28" s="87">
        <v>5</v>
      </c>
      <c r="P28" s="87">
        <v>5</v>
      </c>
      <c r="Q28" s="87">
        <v>5</v>
      </c>
      <c r="R28" s="87">
        <v>5</v>
      </c>
      <c r="S28" s="87">
        <v>5</v>
      </c>
      <c r="T28" s="87">
        <v>5</v>
      </c>
      <c r="U28" s="87">
        <v>5</v>
      </c>
      <c r="V28" s="87">
        <v>5</v>
      </c>
      <c r="W28" s="87">
        <v>5</v>
      </c>
      <c r="X28" s="87">
        <v>5</v>
      </c>
      <c r="Y28" s="87">
        <v>5</v>
      </c>
      <c r="Z28" s="87">
        <v>4</v>
      </c>
      <c r="AA28" s="87">
        <v>5</v>
      </c>
      <c r="AB28" s="87">
        <v>5</v>
      </c>
      <c r="AC28" s="87">
        <v>0</v>
      </c>
      <c r="AD28" s="87">
        <v>0</v>
      </c>
      <c r="AE28" s="87">
        <v>0</v>
      </c>
      <c r="AF28" s="87">
        <v>5</v>
      </c>
      <c r="AG28" s="87">
        <v>5</v>
      </c>
      <c r="AH28" s="9" t="s">
        <v>67</v>
      </c>
      <c r="AI28" s="9"/>
    </row>
    <row r="29" spans="1:35" ht="19.899999999999999" customHeight="1" x14ac:dyDescent="0.25">
      <c r="A29" s="3">
        <v>28</v>
      </c>
      <c r="B29" s="55"/>
      <c r="C29" s="4"/>
      <c r="D29" s="4"/>
      <c r="F29" s="87">
        <v>5</v>
      </c>
      <c r="G29" s="87">
        <v>4</v>
      </c>
      <c r="H29" s="87">
        <v>4</v>
      </c>
      <c r="I29" s="87">
        <v>4</v>
      </c>
      <c r="J29" s="87">
        <v>5</v>
      </c>
      <c r="K29" s="87">
        <v>5</v>
      </c>
      <c r="L29" s="87">
        <v>5</v>
      </c>
      <c r="M29" s="87">
        <v>5</v>
      </c>
      <c r="N29" s="87">
        <v>4</v>
      </c>
      <c r="O29" s="87">
        <v>4</v>
      </c>
      <c r="P29" s="87">
        <v>5</v>
      </c>
      <c r="Q29" s="87">
        <v>5</v>
      </c>
      <c r="R29" s="87">
        <v>5</v>
      </c>
      <c r="S29" s="87">
        <v>5</v>
      </c>
      <c r="T29" s="87">
        <v>5</v>
      </c>
      <c r="U29" s="87">
        <v>5</v>
      </c>
      <c r="V29" s="87">
        <v>5</v>
      </c>
      <c r="W29" s="87">
        <v>4</v>
      </c>
      <c r="X29" s="87">
        <v>5</v>
      </c>
      <c r="Y29" s="87">
        <v>5</v>
      </c>
      <c r="Z29" s="87">
        <v>4</v>
      </c>
      <c r="AA29" s="87">
        <v>5</v>
      </c>
      <c r="AB29" s="87">
        <v>5</v>
      </c>
      <c r="AC29" s="87">
        <v>0</v>
      </c>
      <c r="AD29" s="87">
        <v>0</v>
      </c>
      <c r="AE29" s="87">
        <v>0</v>
      </c>
      <c r="AF29" s="87">
        <v>5</v>
      </c>
      <c r="AG29" s="87">
        <v>4</v>
      </c>
      <c r="AH29" s="9" t="s">
        <v>81</v>
      </c>
      <c r="AI29" s="9"/>
    </row>
    <row r="30" spans="1:35" ht="19.899999999999999" customHeight="1" x14ac:dyDescent="0.25">
      <c r="A30" s="3">
        <v>29</v>
      </c>
      <c r="B30" s="55"/>
      <c r="C30" s="4"/>
      <c r="D30" s="4"/>
      <c r="E30" s="3"/>
      <c r="F30" s="87">
        <v>5</v>
      </c>
      <c r="G30" s="87">
        <v>5</v>
      </c>
      <c r="H30" s="87">
        <v>5</v>
      </c>
      <c r="I30" s="87">
        <v>5</v>
      </c>
      <c r="J30" s="87">
        <v>5</v>
      </c>
      <c r="K30" s="87">
        <v>5</v>
      </c>
      <c r="L30" s="87">
        <v>5</v>
      </c>
      <c r="M30" s="87">
        <v>5</v>
      </c>
      <c r="N30" s="87">
        <v>5</v>
      </c>
      <c r="O30" s="87">
        <v>5</v>
      </c>
      <c r="P30" s="87">
        <v>5</v>
      </c>
      <c r="Q30" s="87">
        <v>5</v>
      </c>
      <c r="R30" s="87">
        <v>5</v>
      </c>
      <c r="S30" s="87">
        <v>5</v>
      </c>
      <c r="T30" s="87">
        <v>5</v>
      </c>
      <c r="U30" s="87">
        <v>4</v>
      </c>
      <c r="V30" s="87">
        <v>5</v>
      </c>
      <c r="W30" s="87">
        <v>5</v>
      </c>
      <c r="X30" s="87">
        <v>5</v>
      </c>
      <c r="Y30" s="87">
        <v>5</v>
      </c>
      <c r="Z30" s="87">
        <v>5</v>
      </c>
      <c r="AA30" s="87">
        <v>5</v>
      </c>
      <c r="AB30" s="87">
        <v>5</v>
      </c>
      <c r="AC30" s="87">
        <v>0</v>
      </c>
      <c r="AD30" s="87">
        <v>0</v>
      </c>
      <c r="AE30" s="87">
        <v>0</v>
      </c>
      <c r="AF30" s="87">
        <v>5</v>
      </c>
      <c r="AG30" s="87">
        <v>5</v>
      </c>
      <c r="AH30" s="9" t="s">
        <v>67</v>
      </c>
      <c r="AI30" s="9"/>
    </row>
    <row r="31" spans="1:35" ht="19.899999999999999" customHeight="1" x14ac:dyDescent="0.25">
      <c r="A31" s="3">
        <v>30</v>
      </c>
      <c r="B31" s="55"/>
      <c r="C31" s="4"/>
      <c r="D31" s="4"/>
      <c r="F31" s="87">
        <v>5</v>
      </c>
      <c r="G31" s="87">
        <v>5</v>
      </c>
      <c r="H31" s="87">
        <v>5</v>
      </c>
      <c r="I31" s="87">
        <v>5</v>
      </c>
      <c r="J31" s="87">
        <v>5</v>
      </c>
      <c r="K31" s="87">
        <v>5</v>
      </c>
      <c r="L31" s="87">
        <v>5</v>
      </c>
      <c r="M31" s="87">
        <v>5</v>
      </c>
      <c r="N31" s="87">
        <v>5</v>
      </c>
      <c r="O31" s="87">
        <v>5</v>
      </c>
      <c r="P31" s="87">
        <v>5</v>
      </c>
      <c r="Q31" s="87">
        <v>5</v>
      </c>
      <c r="R31" s="87">
        <v>5</v>
      </c>
      <c r="S31" s="87">
        <v>5</v>
      </c>
      <c r="T31" s="87">
        <v>5</v>
      </c>
      <c r="U31" s="87">
        <v>5</v>
      </c>
      <c r="V31" s="87">
        <v>5</v>
      </c>
      <c r="W31" s="87">
        <v>5</v>
      </c>
      <c r="X31" s="87">
        <v>5</v>
      </c>
      <c r="Y31" s="87">
        <v>5</v>
      </c>
      <c r="Z31" s="87">
        <v>5</v>
      </c>
      <c r="AA31" s="87">
        <v>5</v>
      </c>
      <c r="AB31" s="87">
        <v>5</v>
      </c>
      <c r="AC31" s="87">
        <v>0</v>
      </c>
      <c r="AD31" s="87">
        <v>0</v>
      </c>
      <c r="AE31" s="87">
        <v>0</v>
      </c>
      <c r="AF31" s="87">
        <v>5</v>
      </c>
      <c r="AG31" s="87">
        <v>5</v>
      </c>
      <c r="AH31" s="9" t="s">
        <v>67</v>
      </c>
      <c r="AI31" s="9"/>
    </row>
    <row r="32" spans="1:35" ht="19.899999999999999" customHeight="1" x14ac:dyDescent="0.25">
      <c r="A32" s="3">
        <v>31</v>
      </c>
      <c r="B32" s="55"/>
      <c r="C32" s="4"/>
      <c r="D32" s="4"/>
      <c r="F32" s="87">
        <v>5</v>
      </c>
      <c r="G32" s="87">
        <v>4</v>
      </c>
      <c r="H32" s="87">
        <v>4</v>
      </c>
      <c r="I32" s="87">
        <v>4</v>
      </c>
      <c r="J32" s="87">
        <v>5</v>
      </c>
      <c r="K32" s="87">
        <v>5</v>
      </c>
      <c r="L32" s="87">
        <v>5</v>
      </c>
      <c r="M32" s="87">
        <v>5</v>
      </c>
      <c r="N32" s="87">
        <v>4</v>
      </c>
      <c r="O32" s="87">
        <v>4</v>
      </c>
      <c r="P32" s="87">
        <v>5</v>
      </c>
      <c r="Q32" s="87">
        <v>5</v>
      </c>
      <c r="R32" s="87">
        <v>5</v>
      </c>
      <c r="S32" s="87">
        <v>5</v>
      </c>
      <c r="T32" s="87">
        <v>5</v>
      </c>
      <c r="U32" s="87">
        <v>5</v>
      </c>
      <c r="V32" s="87">
        <v>5</v>
      </c>
      <c r="W32" s="87">
        <v>4</v>
      </c>
      <c r="X32" s="87">
        <v>5</v>
      </c>
      <c r="Y32" s="87">
        <v>5</v>
      </c>
      <c r="Z32" s="87">
        <v>4</v>
      </c>
      <c r="AA32" s="87">
        <v>5</v>
      </c>
      <c r="AB32" s="87">
        <v>5</v>
      </c>
      <c r="AC32" s="87">
        <v>0</v>
      </c>
      <c r="AD32" s="87">
        <v>0</v>
      </c>
      <c r="AE32" s="87">
        <v>0</v>
      </c>
      <c r="AF32" s="87">
        <v>5</v>
      </c>
      <c r="AG32" s="87">
        <v>4</v>
      </c>
      <c r="AH32" s="9" t="s">
        <v>81</v>
      </c>
    </row>
    <row r="33" spans="1:35" ht="19.899999999999999" customHeight="1" x14ac:dyDescent="0.25">
      <c r="A33" s="3">
        <v>32</v>
      </c>
      <c r="B33" s="55"/>
      <c r="C33" s="4"/>
      <c r="D33" s="4"/>
      <c r="E33" s="3"/>
      <c r="F33" s="87">
        <v>5</v>
      </c>
      <c r="G33" s="87">
        <v>5</v>
      </c>
      <c r="H33" s="87">
        <v>5</v>
      </c>
      <c r="I33" s="87">
        <v>5</v>
      </c>
      <c r="J33" s="87">
        <v>5</v>
      </c>
      <c r="K33" s="87">
        <v>5</v>
      </c>
      <c r="L33" s="87">
        <v>5</v>
      </c>
      <c r="M33" s="87">
        <v>5</v>
      </c>
      <c r="N33" s="87">
        <v>5</v>
      </c>
      <c r="O33" s="87">
        <v>5</v>
      </c>
      <c r="P33" s="87">
        <v>5</v>
      </c>
      <c r="Q33" s="87">
        <v>5</v>
      </c>
      <c r="R33" s="87">
        <v>5</v>
      </c>
      <c r="S33" s="87">
        <v>5</v>
      </c>
      <c r="T33" s="87">
        <v>5</v>
      </c>
      <c r="U33" s="87">
        <v>4</v>
      </c>
      <c r="V33" s="87">
        <v>5</v>
      </c>
      <c r="W33" s="87">
        <v>5</v>
      </c>
      <c r="X33" s="87">
        <v>5</v>
      </c>
      <c r="Y33" s="87">
        <v>5</v>
      </c>
      <c r="Z33" s="87">
        <v>5</v>
      </c>
      <c r="AA33" s="87">
        <v>5</v>
      </c>
      <c r="AB33" s="87">
        <v>5</v>
      </c>
      <c r="AC33" s="87">
        <v>0</v>
      </c>
      <c r="AD33" s="87">
        <v>0</v>
      </c>
      <c r="AE33" s="87">
        <v>0</v>
      </c>
      <c r="AF33" s="87">
        <v>5</v>
      </c>
      <c r="AG33" s="87">
        <v>5</v>
      </c>
      <c r="AH33" s="9" t="s">
        <v>67</v>
      </c>
    </row>
    <row r="34" spans="1:35" ht="19.899999999999999" customHeight="1" x14ac:dyDescent="0.25">
      <c r="A34" s="3">
        <v>33</v>
      </c>
      <c r="B34" s="55"/>
      <c r="C34" s="4"/>
      <c r="D34" s="4"/>
      <c r="F34" s="87">
        <v>5</v>
      </c>
      <c r="G34" s="87">
        <v>5</v>
      </c>
      <c r="H34" s="87">
        <v>5</v>
      </c>
      <c r="I34" s="87">
        <v>5</v>
      </c>
      <c r="J34" s="87">
        <v>5</v>
      </c>
      <c r="K34" s="87">
        <v>5</v>
      </c>
      <c r="L34" s="87">
        <v>5</v>
      </c>
      <c r="M34" s="87">
        <v>5</v>
      </c>
      <c r="N34" s="87">
        <v>5</v>
      </c>
      <c r="O34" s="87">
        <v>5</v>
      </c>
      <c r="P34" s="87">
        <v>5</v>
      </c>
      <c r="Q34" s="87">
        <v>5</v>
      </c>
      <c r="R34" s="87">
        <v>5</v>
      </c>
      <c r="S34" s="87">
        <v>5</v>
      </c>
      <c r="T34" s="87">
        <v>5</v>
      </c>
      <c r="U34" s="87">
        <v>5</v>
      </c>
      <c r="V34" s="87">
        <v>5</v>
      </c>
      <c r="W34" s="87">
        <v>5</v>
      </c>
      <c r="X34" s="87">
        <v>5</v>
      </c>
      <c r="Y34" s="87">
        <v>5</v>
      </c>
      <c r="Z34" s="87">
        <v>5</v>
      </c>
      <c r="AA34" s="87">
        <v>5</v>
      </c>
      <c r="AB34" s="87">
        <v>5</v>
      </c>
      <c r="AC34" s="87">
        <v>0</v>
      </c>
      <c r="AD34" s="87">
        <v>0</v>
      </c>
      <c r="AE34" s="87">
        <v>0</v>
      </c>
      <c r="AF34" s="87">
        <v>5</v>
      </c>
      <c r="AG34" s="87">
        <v>5</v>
      </c>
      <c r="AH34" s="9" t="s">
        <v>67</v>
      </c>
    </row>
    <row r="35" spans="1:35" ht="19.899999999999999" customHeight="1" x14ac:dyDescent="0.25">
      <c r="A35" s="3">
        <v>34</v>
      </c>
      <c r="B35" s="9"/>
      <c r="C35" s="4"/>
      <c r="D35" s="88"/>
      <c r="F35" s="98">
        <v>4</v>
      </c>
      <c r="G35" s="99">
        <v>4</v>
      </c>
      <c r="H35" s="99">
        <v>4</v>
      </c>
      <c r="I35" s="99">
        <v>4</v>
      </c>
      <c r="J35" s="99">
        <v>4</v>
      </c>
      <c r="K35" s="99">
        <v>4</v>
      </c>
      <c r="L35" s="99">
        <v>5</v>
      </c>
      <c r="M35" s="99">
        <v>5</v>
      </c>
      <c r="N35" s="99">
        <v>3</v>
      </c>
      <c r="O35" s="99">
        <v>3</v>
      </c>
      <c r="P35" s="99">
        <v>3</v>
      </c>
      <c r="Q35" s="99">
        <v>3</v>
      </c>
      <c r="R35" s="99">
        <v>3</v>
      </c>
      <c r="S35" s="99">
        <v>3</v>
      </c>
      <c r="T35" s="99">
        <v>3</v>
      </c>
      <c r="U35" s="99">
        <v>3</v>
      </c>
      <c r="V35" s="99">
        <v>5</v>
      </c>
      <c r="W35" s="99">
        <v>5</v>
      </c>
      <c r="X35" s="99">
        <v>4</v>
      </c>
      <c r="Y35" s="99">
        <v>4</v>
      </c>
      <c r="Z35" s="99">
        <v>4</v>
      </c>
      <c r="AA35" s="99">
        <v>3</v>
      </c>
      <c r="AB35" s="99">
        <v>2</v>
      </c>
      <c r="AC35" s="99">
        <v>0</v>
      </c>
      <c r="AD35" s="99">
        <v>0</v>
      </c>
      <c r="AE35" s="99">
        <v>0</v>
      </c>
      <c r="AF35" s="99">
        <v>3</v>
      </c>
      <c r="AG35" s="100">
        <v>4</v>
      </c>
      <c r="AH35" s="9" t="s">
        <v>79</v>
      </c>
      <c r="AI35" s="9"/>
    </row>
    <row r="36" spans="1:35" ht="19.899999999999999" customHeight="1" x14ac:dyDescent="0.25">
      <c r="A36" s="3">
        <v>35</v>
      </c>
      <c r="D36" s="65"/>
      <c r="F36" s="87">
        <v>5</v>
      </c>
      <c r="G36" s="87">
        <v>4</v>
      </c>
      <c r="H36" s="87">
        <v>4</v>
      </c>
      <c r="I36" s="87">
        <v>4</v>
      </c>
      <c r="J36" s="87">
        <v>5</v>
      </c>
      <c r="K36" s="87">
        <v>5</v>
      </c>
      <c r="L36" s="87">
        <v>5</v>
      </c>
      <c r="M36" s="87">
        <v>5</v>
      </c>
      <c r="N36" s="87">
        <v>4</v>
      </c>
      <c r="O36" s="87">
        <v>4</v>
      </c>
      <c r="P36" s="87">
        <v>5</v>
      </c>
      <c r="Q36" s="87">
        <v>5</v>
      </c>
      <c r="R36" s="87">
        <v>5</v>
      </c>
      <c r="S36" s="87">
        <v>5</v>
      </c>
      <c r="T36" s="87">
        <v>5</v>
      </c>
      <c r="U36" s="87">
        <v>5</v>
      </c>
      <c r="V36" s="87">
        <v>5</v>
      </c>
      <c r="W36" s="87">
        <v>4</v>
      </c>
      <c r="X36" s="87">
        <v>5</v>
      </c>
      <c r="Y36" s="87">
        <v>5</v>
      </c>
      <c r="Z36" s="87">
        <v>4</v>
      </c>
      <c r="AA36" s="87">
        <v>5</v>
      </c>
      <c r="AB36" s="87">
        <v>5</v>
      </c>
      <c r="AC36" s="87">
        <v>0</v>
      </c>
      <c r="AD36" s="87">
        <v>0</v>
      </c>
      <c r="AE36" s="87">
        <v>0</v>
      </c>
      <c r="AF36" s="87">
        <v>5</v>
      </c>
      <c r="AG36" s="87">
        <v>4</v>
      </c>
      <c r="AH36" s="3"/>
      <c r="AI36" s="3"/>
    </row>
    <row r="37" spans="1:35" ht="19.899999999999999" customHeight="1" x14ac:dyDescent="0.25">
      <c r="A37" s="3">
        <v>36</v>
      </c>
      <c r="D37" s="65"/>
      <c r="F37" s="87">
        <v>5</v>
      </c>
      <c r="G37" s="87">
        <v>5</v>
      </c>
      <c r="H37" s="87">
        <v>5</v>
      </c>
      <c r="I37" s="87">
        <v>5</v>
      </c>
      <c r="J37" s="87">
        <v>5</v>
      </c>
      <c r="K37" s="87">
        <v>5</v>
      </c>
      <c r="L37" s="87">
        <v>5</v>
      </c>
      <c r="M37" s="87">
        <v>5</v>
      </c>
      <c r="N37" s="87">
        <v>5</v>
      </c>
      <c r="O37" s="87">
        <v>5</v>
      </c>
      <c r="P37" s="87">
        <v>5</v>
      </c>
      <c r="Q37" s="87">
        <v>5</v>
      </c>
      <c r="R37" s="87">
        <v>5</v>
      </c>
      <c r="S37" s="87">
        <v>5</v>
      </c>
      <c r="T37" s="87">
        <v>5</v>
      </c>
      <c r="U37" s="87">
        <v>4</v>
      </c>
      <c r="V37" s="87">
        <v>5</v>
      </c>
      <c r="W37" s="87">
        <v>5</v>
      </c>
      <c r="X37" s="87">
        <v>5</v>
      </c>
      <c r="Y37" s="87">
        <v>5</v>
      </c>
      <c r="Z37" s="87">
        <v>5</v>
      </c>
      <c r="AA37" s="87">
        <v>5</v>
      </c>
      <c r="AB37" s="87">
        <v>5</v>
      </c>
      <c r="AC37" s="87">
        <v>0</v>
      </c>
      <c r="AD37" s="87">
        <v>0</v>
      </c>
      <c r="AE37" s="87">
        <v>0</v>
      </c>
      <c r="AF37" s="87">
        <v>5</v>
      </c>
      <c r="AG37" s="87">
        <v>5</v>
      </c>
      <c r="AH37" s="3"/>
      <c r="AI37" s="3"/>
    </row>
    <row r="38" spans="1:35" ht="19.899999999999999" customHeight="1" x14ac:dyDescent="0.25">
      <c r="A38" s="3">
        <v>37</v>
      </c>
      <c r="D38" s="65"/>
      <c r="F38" s="87">
        <v>5</v>
      </c>
      <c r="G38" s="87">
        <v>5</v>
      </c>
      <c r="H38" s="87">
        <v>5</v>
      </c>
      <c r="I38" s="87">
        <v>5</v>
      </c>
      <c r="J38" s="87">
        <v>5</v>
      </c>
      <c r="K38" s="87">
        <v>5</v>
      </c>
      <c r="L38" s="87">
        <v>5</v>
      </c>
      <c r="M38" s="87">
        <v>5</v>
      </c>
      <c r="N38" s="87">
        <v>5</v>
      </c>
      <c r="O38" s="87">
        <v>5</v>
      </c>
      <c r="P38" s="87">
        <v>5</v>
      </c>
      <c r="Q38" s="87">
        <v>5</v>
      </c>
      <c r="R38" s="87">
        <v>5</v>
      </c>
      <c r="S38" s="87">
        <v>5</v>
      </c>
      <c r="T38" s="87">
        <v>5</v>
      </c>
      <c r="U38" s="87">
        <v>5</v>
      </c>
      <c r="V38" s="87">
        <v>5</v>
      </c>
      <c r="W38" s="87">
        <v>5</v>
      </c>
      <c r="X38" s="87">
        <v>5</v>
      </c>
      <c r="Y38" s="87">
        <v>5</v>
      </c>
      <c r="Z38" s="87">
        <v>5</v>
      </c>
      <c r="AA38" s="87">
        <v>5</v>
      </c>
      <c r="AB38" s="87">
        <v>5</v>
      </c>
      <c r="AC38" s="87">
        <v>0</v>
      </c>
      <c r="AD38" s="87">
        <v>0</v>
      </c>
      <c r="AE38" s="87">
        <v>0</v>
      </c>
      <c r="AF38" s="87">
        <v>5</v>
      </c>
      <c r="AG38" s="87">
        <v>5</v>
      </c>
      <c r="AH38" s="3"/>
      <c r="AI38" s="3"/>
    </row>
    <row r="39" spans="1:35" ht="19.899999999999999" customHeight="1" x14ac:dyDescent="0.25">
      <c r="A39" s="3">
        <v>38</v>
      </c>
      <c r="D39" s="65"/>
      <c r="F39" s="98">
        <v>4</v>
      </c>
      <c r="G39" s="99">
        <v>4</v>
      </c>
      <c r="H39" s="99">
        <v>4</v>
      </c>
      <c r="I39" s="99">
        <v>4</v>
      </c>
      <c r="J39" s="99">
        <v>4</v>
      </c>
      <c r="K39" s="99">
        <v>4</v>
      </c>
      <c r="L39" s="99">
        <v>5</v>
      </c>
      <c r="M39" s="99">
        <v>5</v>
      </c>
      <c r="N39" s="99">
        <v>3</v>
      </c>
      <c r="O39" s="99">
        <v>3</v>
      </c>
      <c r="P39" s="99">
        <v>3</v>
      </c>
      <c r="Q39" s="99">
        <v>3</v>
      </c>
      <c r="R39" s="99">
        <v>3</v>
      </c>
      <c r="S39" s="99">
        <v>3</v>
      </c>
      <c r="T39" s="99">
        <v>3</v>
      </c>
      <c r="U39" s="99">
        <v>3</v>
      </c>
      <c r="V39" s="99">
        <v>5</v>
      </c>
      <c r="W39" s="99">
        <v>5</v>
      </c>
      <c r="X39" s="99">
        <v>4</v>
      </c>
      <c r="Y39" s="99">
        <v>4</v>
      </c>
      <c r="Z39" s="99">
        <v>4</v>
      </c>
      <c r="AA39" s="99">
        <v>3</v>
      </c>
      <c r="AB39" s="99">
        <v>2</v>
      </c>
      <c r="AC39" s="99">
        <v>0</v>
      </c>
      <c r="AD39" s="99">
        <v>0</v>
      </c>
      <c r="AE39" s="99">
        <v>0</v>
      </c>
      <c r="AF39" s="99">
        <v>3</v>
      </c>
      <c r="AG39" s="100">
        <v>4</v>
      </c>
      <c r="AH39" s="3"/>
      <c r="AI39" s="3"/>
    </row>
  </sheetData>
  <conditionalFormatting sqref="A2:A39">
    <cfRule type="duplicateValues" dxfId="20" priority="637"/>
  </conditionalFormatting>
  <conditionalFormatting sqref="A1:E1 AJ1:XFD1048576 A40:AI1048576 AI32:AI34 A2:A39 A36:E39 AH36:AI39">
    <cfRule type="duplicateValues" dxfId="19" priority="996"/>
  </conditionalFormatting>
  <conditionalFormatting sqref="B2:B39">
    <cfRule type="duplicateValues" dxfId="18" priority="4"/>
  </conditionalFormatting>
  <conditionalFormatting sqref="B36:D1048576 B1:D1">
    <cfRule type="duplicateValues" dxfId="17" priority="596"/>
  </conditionalFormatting>
  <conditionalFormatting sqref="C2:C39">
    <cfRule type="duplicateValues" dxfId="16" priority="3"/>
  </conditionalFormatting>
  <conditionalFormatting sqref="D2:D39">
    <cfRule type="duplicateValues" dxfId="15" priority="2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53FA9-A5AC-4558-B660-CD7BDA0142F9}">
  <dimension ref="A1:J53"/>
  <sheetViews>
    <sheetView topLeftCell="A30" zoomScale="84" zoomScaleNormal="100" workbookViewId="0">
      <selection activeCell="E37" sqref="E37"/>
    </sheetView>
  </sheetViews>
  <sheetFormatPr defaultRowHeight="15" x14ac:dyDescent="0.25"/>
  <cols>
    <col min="2" max="2" width="57.28515625" style="3" bestFit="1" customWidth="1"/>
    <col min="3" max="3" width="23" style="3" bestFit="1" customWidth="1"/>
    <col min="4" max="4" width="23" style="3" customWidth="1"/>
    <col min="5" max="5" width="57.28515625" style="3" customWidth="1"/>
    <col min="6" max="6" width="23.28515625" style="2" bestFit="1" customWidth="1"/>
    <col min="7" max="7" width="59.28515625" hidden="1" customWidth="1"/>
    <col min="8" max="8" width="25" style="3" bestFit="1" customWidth="1"/>
    <col min="9" max="9" width="36.28515625" style="3" customWidth="1"/>
    <col min="10" max="10" width="34.28515625" bestFit="1" customWidth="1"/>
    <col min="14" max="27" width="20.7109375" customWidth="1"/>
  </cols>
  <sheetData>
    <row r="1" spans="1:10" x14ac:dyDescent="0.25">
      <c r="A1" s="57" t="s">
        <v>0</v>
      </c>
      <c r="B1" s="58" t="s">
        <v>1</v>
      </c>
      <c r="C1" s="58" t="s">
        <v>2</v>
      </c>
      <c r="D1" s="58" t="s">
        <v>3</v>
      </c>
      <c r="E1" s="58" t="s">
        <v>8</v>
      </c>
      <c r="F1" s="58" t="s">
        <v>9</v>
      </c>
      <c r="G1" s="58" t="s">
        <v>10</v>
      </c>
      <c r="H1" s="58" t="s">
        <v>11</v>
      </c>
      <c r="I1" s="58" t="s">
        <v>21</v>
      </c>
      <c r="J1" s="59" t="s">
        <v>22</v>
      </c>
    </row>
    <row r="2" spans="1:10" s="85" customFormat="1" x14ac:dyDescent="0.25">
      <c r="A2" s="107">
        <v>1</v>
      </c>
      <c r="B2" s="158" t="s">
        <v>168</v>
      </c>
      <c r="C2" s="159" t="s">
        <v>167</v>
      </c>
      <c r="D2" s="160">
        <v>183732420</v>
      </c>
      <c r="E2" s="119"/>
      <c r="F2" s="113">
        <v>19</v>
      </c>
      <c r="G2" s="84"/>
      <c r="H2" s="113">
        <v>18</v>
      </c>
      <c r="I2" s="108">
        <f>'02- LAPORAN PRE &amp; POST'!$H2-'02- LAPORAN PRE &amp; POST'!$F2</f>
        <v>-1</v>
      </c>
      <c r="J2" s="108" t="str">
        <f>VLOOKUP('02- LAPORAN PRE &amp; POST'!$I2,Table8[],2,1)</f>
        <v>MENURUN</v>
      </c>
    </row>
    <row r="3" spans="1:10" s="85" customFormat="1" x14ac:dyDescent="0.25">
      <c r="A3" s="107">
        <v>2</v>
      </c>
      <c r="B3" s="161" t="s">
        <v>170</v>
      </c>
      <c r="C3" s="173" t="s">
        <v>171</v>
      </c>
      <c r="D3" s="172">
        <v>189642420</v>
      </c>
      <c r="E3" s="118"/>
      <c r="F3" s="126">
        <v>19</v>
      </c>
      <c r="G3" s="86"/>
      <c r="H3" s="126">
        <v>20</v>
      </c>
      <c r="I3" s="107">
        <f>'02- LAPORAN PRE &amp; POST'!$H3-'02- LAPORAN PRE &amp; POST'!$F3</f>
        <v>1</v>
      </c>
      <c r="J3" s="107" t="str">
        <f>VLOOKUP('02- LAPORAN PRE &amp; POST'!$I3,Table8[],2,1)</f>
        <v>MENINGKAT</v>
      </c>
    </row>
    <row r="4" spans="1:10" x14ac:dyDescent="0.25">
      <c r="A4" s="107">
        <v>3</v>
      </c>
      <c r="B4" s="158" t="s">
        <v>172</v>
      </c>
      <c r="C4" s="159" t="s">
        <v>173</v>
      </c>
      <c r="D4" s="162">
        <v>163552590</v>
      </c>
      <c r="E4" s="116"/>
      <c r="F4" s="113">
        <v>7</v>
      </c>
      <c r="G4" s="61"/>
      <c r="H4" s="113">
        <v>10</v>
      </c>
      <c r="I4" s="108">
        <f>'02- LAPORAN PRE &amp; POST'!$H4-'02- LAPORAN PRE &amp; POST'!$F4</f>
        <v>3</v>
      </c>
      <c r="J4" s="108" t="str">
        <f>VLOOKUP('02- LAPORAN PRE &amp; POST'!$I4,Table8[],2,1)</f>
        <v>MENINGKAT</v>
      </c>
    </row>
    <row r="5" spans="1:10" s="85" customFormat="1" x14ac:dyDescent="0.25">
      <c r="A5" s="107">
        <v>4</v>
      </c>
      <c r="B5" s="156" t="s">
        <v>175</v>
      </c>
      <c r="C5" s="157" t="s">
        <v>176</v>
      </c>
      <c r="D5" s="163">
        <v>102114346</v>
      </c>
      <c r="E5" s="127"/>
      <c r="F5" s="112">
        <v>18</v>
      </c>
      <c r="G5" s="84"/>
      <c r="H5" s="112">
        <v>20</v>
      </c>
      <c r="I5" s="108">
        <f>'02- LAPORAN PRE &amp; POST'!$H5-'02- LAPORAN PRE &amp; POST'!$F5</f>
        <v>2</v>
      </c>
      <c r="J5" s="108" t="str">
        <f>VLOOKUP('02- LAPORAN PRE &amp; POST'!$I5,Table8[],2,1)</f>
        <v>MENINGKAT</v>
      </c>
    </row>
    <row r="6" spans="1:10" x14ac:dyDescent="0.25">
      <c r="A6" s="107">
        <v>5</v>
      </c>
      <c r="B6" s="156" t="s">
        <v>181</v>
      </c>
      <c r="C6" s="157" t="s">
        <v>182</v>
      </c>
      <c r="D6" s="163">
        <v>183108004</v>
      </c>
      <c r="E6" s="116"/>
      <c r="F6" s="126">
        <v>16</v>
      </c>
      <c r="G6" s="61"/>
      <c r="H6" s="126">
        <v>17</v>
      </c>
      <c r="I6" s="108">
        <f>'02- LAPORAN PRE &amp; POST'!$H6-'02- LAPORAN PRE &amp; POST'!$F6</f>
        <v>1</v>
      </c>
      <c r="J6" s="108" t="str">
        <f>VLOOKUP('02- LAPORAN PRE &amp; POST'!$I6,Table8[],2,1)</f>
        <v>MENINGKAT</v>
      </c>
    </row>
    <row r="7" spans="1:10" s="85" customFormat="1" x14ac:dyDescent="0.25">
      <c r="A7" s="107">
        <v>6</v>
      </c>
      <c r="B7" s="158" t="s">
        <v>184</v>
      </c>
      <c r="C7" s="159" t="s">
        <v>185</v>
      </c>
      <c r="D7" s="162">
        <v>195598008</v>
      </c>
      <c r="E7" s="118"/>
      <c r="F7" s="113">
        <v>16</v>
      </c>
      <c r="G7" s="84"/>
      <c r="H7" s="114">
        <v>19</v>
      </c>
      <c r="I7" s="107">
        <f>'02- LAPORAN PRE &amp; POST'!$H7-'02- LAPORAN PRE &amp; POST'!$F7</f>
        <v>3</v>
      </c>
      <c r="J7" s="107" t="str">
        <f>VLOOKUP('02- LAPORAN PRE &amp; POST'!$I7,Table8[],2,1)</f>
        <v>MENINGKAT</v>
      </c>
    </row>
    <row r="8" spans="1:10" x14ac:dyDescent="0.25">
      <c r="A8" s="107">
        <v>7</v>
      </c>
      <c r="B8" s="166" t="s">
        <v>277</v>
      </c>
      <c r="C8" s="124">
        <v>790515075407</v>
      </c>
      <c r="D8" s="174">
        <v>192874780</v>
      </c>
      <c r="E8" s="116"/>
      <c r="F8" s="112">
        <v>20</v>
      </c>
      <c r="G8" s="60"/>
      <c r="H8" s="112">
        <v>20</v>
      </c>
      <c r="I8" s="108">
        <f>'02- LAPORAN PRE &amp; POST'!$H8-'02- LAPORAN PRE &amp; POST'!$F8</f>
        <v>0</v>
      </c>
      <c r="J8" s="108" t="str">
        <f>VLOOKUP('02- LAPORAN PRE &amp; POST'!$I8,Table8[],2,1)</f>
        <v>TIADA PENINGKATAN</v>
      </c>
    </row>
    <row r="9" spans="1:10" x14ac:dyDescent="0.25">
      <c r="A9" s="107">
        <v>8</v>
      </c>
      <c r="B9" s="158" t="s">
        <v>187</v>
      </c>
      <c r="C9" s="159" t="s">
        <v>188</v>
      </c>
      <c r="D9" s="162">
        <v>1114269989</v>
      </c>
      <c r="E9" s="118"/>
      <c r="F9" s="114">
        <v>17</v>
      </c>
      <c r="G9" s="61"/>
      <c r="H9" s="114">
        <v>20</v>
      </c>
      <c r="I9" s="107">
        <f>'02- LAPORAN PRE &amp; POST'!$H9-'02- LAPORAN PRE &amp; POST'!$F9</f>
        <v>3</v>
      </c>
      <c r="J9" s="107" t="str">
        <f>VLOOKUP('02- LAPORAN PRE &amp; POST'!$I9,Table8[],2,1)</f>
        <v>MENINGKAT</v>
      </c>
    </row>
    <row r="10" spans="1:10" s="85" customFormat="1" x14ac:dyDescent="0.25">
      <c r="A10" s="107">
        <v>9</v>
      </c>
      <c r="B10" s="156" t="s">
        <v>268</v>
      </c>
      <c r="C10" s="124">
        <v>5104270225769</v>
      </c>
      <c r="D10" s="174">
        <v>133049002</v>
      </c>
      <c r="E10" s="118"/>
      <c r="F10" s="112">
        <v>19</v>
      </c>
      <c r="G10" s="84"/>
      <c r="H10" s="112">
        <v>19</v>
      </c>
      <c r="I10" s="107">
        <f>'02- LAPORAN PRE &amp; POST'!$H10-'02- LAPORAN PRE &amp; POST'!$F10</f>
        <v>0</v>
      </c>
      <c r="J10" s="107" t="str">
        <f>VLOOKUP('02- LAPORAN PRE &amp; POST'!$I10,Table8[],2,1)</f>
        <v>TIADA PENINGKATAN</v>
      </c>
    </row>
    <row r="11" spans="1:10" x14ac:dyDescent="0.25">
      <c r="A11" s="107">
        <v>10</v>
      </c>
      <c r="B11" s="147" t="s">
        <v>196</v>
      </c>
      <c r="C11" s="144" t="s">
        <v>197</v>
      </c>
      <c r="D11" s="153">
        <v>1165688787</v>
      </c>
      <c r="E11" s="118"/>
      <c r="F11" s="114">
        <v>16</v>
      </c>
      <c r="G11" s="61"/>
      <c r="H11" s="116">
        <v>19</v>
      </c>
      <c r="I11" s="107">
        <f>'02- LAPORAN PRE &amp; POST'!$H11-'02- LAPORAN PRE &amp; POST'!$F11</f>
        <v>3</v>
      </c>
      <c r="J11" s="107" t="str">
        <f>VLOOKUP('02- LAPORAN PRE &amp; POST'!$I11,Table8[],2,1)</f>
        <v>MENINGKAT</v>
      </c>
    </row>
    <row r="12" spans="1:10" x14ac:dyDescent="0.25">
      <c r="A12" s="107">
        <v>11</v>
      </c>
      <c r="B12" s="166" t="s">
        <v>199</v>
      </c>
      <c r="C12" s="167" t="s">
        <v>200</v>
      </c>
      <c r="D12" s="168">
        <v>177177849</v>
      </c>
      <c r="E12" s="119"/>
      <c r="F12" s="112">
        <v>19</v>
      </c>
      <c r="G12" s="117"/>
      <c r="H12" s="112">
        <v>20</v>
      </c>
      <c r="I12" s="108">
        <f>'02- LAPORAN PRE &amp; POST'!$H12-'02- LAPORAN PRE &amp; POST'!$F12</f>
        <v>1</v>
      </c>
      <c r="J12" s="108" t="str">
        <f>VLOOKUP('02- LAPORAN PRE &amp; POST'!$I12,Table8[],2,1)</f>
        <v>MENINGKAT</v>
      </c>
    </row>
    <row r="13" spans="1:10" x14ac:dyDescent="0.25">
      <c r="A13" s="107">
        <v>12</v>
      </c>
      <c r="B13" s="147" t="s">
        <v>201</v>
      </c>
      <c r="C13" s="144" t="s">
        <v>202</v>
      </c>
      <c r="D13" s="153">
        <v>139068371</v>
      </c>
      <c r="E13" s="119"/>
      <c r="F13" s="114">
        <v>17</v>
      </c>
      <c r="G13" s="117"/>
      <c r="H13" s="114">
        <v>20</v>
      </c>
      <c r="I13" s="107">
        <f>'02- LAPORAN PRE &amp; POST'!$H13-'02- LAPORAN PRE &amp; POST'!$F13</f>
        <v>3</v>
      </c>
      <c r="J13" s="108" t="str">
        <f>VLOOKUP('02- LAPORAN PRE &amp; POST'!$I13,Table8[],2,1)</f>
        <v>MENINGKAT</v>
      </c>
    </row>
    <row r="14" spans="1:10" x14ac:dyDescent="0.25">
      <c r="A14" s="107">
        <v>13</v>
      </c>
      <c r="B14" s="147" t="s">
        <v>207</v>
      </c>
      <c r="C14" s="144" t="s">
        <v>208</v>
      </c>
      <c r="D14" s="153">
        <v>172933716</v>
      </c>
      <c r="E14" s="116"/>
      <c r="F14" s="114">
        <v>13</v>
      </c>
      <c r="G14" s="61"/>
      <c r="H14" s="114">
        <v>14</v>
      </c>
      <c r="I14" s="108">
        <f>'02- LAPORAN PRE &amp; POST'!$H14-'02- LAPORAN PRE &amp; POST'!$F14</f>
        <v>1</v>
      </c>
      <c r="J14" s="108" t="str">
        <f>VLOOKUP('02- LAPORAN PRE &amp; POST'!$I14,Table8[],2,1)</f>
        <v>MENINGKAT</v>
      </c>
    </row>
    <row r="15" spans="1:10" x14ac:dyDescent="0.25">
      <c r="A15" s="107">
        <v>14</v>
      </c>
      <c r="B15" s="166" t="s">
        <v>210</v>
      </c>
      <c r="C15" s="167" t="s">
        <v>211</v>
      </c>
      <c r="D15" s="168">
        <v>192719474</v>
      </c>
      <c r="E15" s="115"/>
      <c r="F15" s="115">
        <v>18</v>
      </c>
      <c r="G15" s="61"/>
      <c r="H15" s="115">
        <v>19</v>
      </c>
      <c r="I15" s="107">
        <f>'02- LAPORAN PRE &amp; POST'!$H15-'02- LAPORAN PRE &amp; POST'!$F15</f>
        <v>1</v>
      </c>
      <c r="J15" s="107" t="str">
        <f>VLOOKUP('02- LAPORAN PRE &amp; POST'!$I15,Table8[],2,1)</f>
        <v>MENINGKAT</v>
      </c>
    </row>
    <row r="16" spans="1:10" x14ac:dyDescent="0.25">
      <c r="A16" s="107">
        <v>15</v>
      </c>
      <c r="B16" s="147" t="s">
        <v>213</v>
      </c>
      <c r="C16" s="144" t="s">
        <v>214</v>
      </c>
      <c r="D16" s="153">
        <v>1128638815</v>
      </c>
      <c r="E16" s="118"/>
      <c r="F16" s="114">
        <v>17</v>
      </c>
      <c r="G16" s="117"/>
      <c r="H16" s="113">
        <v>20</v>
      </c>
      <c r="I16" s="107">
        <f>'02- LAPORAN PRE &amp; POST'!$H16-'02- LAPORAN PRE &amp; POST'!$F16</f>
        <v>3</v>
      </c>
      <c r="J16" s="107" t="str">
        <f>VLOOKUP('02- LAPORAN PRE &amp; POST'!$I16,Table8[],2,1)</f>
        <v>MENINGKAT</v>
      </c>
    </row>
    <row r="17" spans="1:10" x14ac:dyDescent="0.25">
      <c r="A17" s="107">
        <v>16</v>
      </c>
      <c r="B17" s="175" t="s">
        <v>270</v>
      </c>
      <c r="C17" s="173" t="s">
        <v>271</v>
      </c>
      <c r="D17" s="172">
        <v>1155018979</v>
      </c>
      <c r="E17" s="119"/>
      <c r="F17" s="112">
        <v>16</v>
      </c>
      <c r="G17" s="61"/>
      <c r="H17" s="112">
        <v>18</v>
      </c>
      <c r="I17" s="108">
        <f>'02- LAPORAN PRE &amp; POST'!$H17-'02- LAPORAN PRE &amp; POST'!$F17</f>
        <v>2</v>
      </c>
      <c r="J17" s="108" t="str">
        <f>VLOOKUP('02- LAPORAN PRE &amp; POST'!$I17,Table8[],2,1)</f>
        <v>MENINGKAT</v>
      </c>
    </row>
    <row r="18" spans="1:10" x14ac:dyDescent="0.25">
      <c r="A18" s="107">
        <v>17</v>
      </c>
      <c r="B18" s="164" t="s">
        <v>274</v>
      </c>
      <c r="C18" s="165" t="s">
        <v>275</v>
      </c>
      <c r="D18" s="160">
        <v>138050641</v>
      </c>
      <c r="E18" s="118"/>
      <c r="F18" s="114">
        <v>14</v>
      </c>
      <c r="G18" s="61"/>
      <c r="H18" s="114" t="s">
        <v>278</v>
      </c>
      <c r="I18" s="107" t="s">
        <v>31</v>
      </c>
      <c r="J18" s="107" t="str">
        <f>VLOOKUP('02- LAPORAN PRE &amp; POST'!$I18,Table8[],2,1)</f>
        <v>TIDAK LENGKAP</v>
      </c>
    </row>
    <row r="19" spans="1:10" x14ac:dyDescent="0.25">
      <c r="A19" s="107">
        <v>18</v>
      </c>
      <c r="B19" s="175" t="s">
        <v>216</v>
      </c>
      <c r="C19" s="173" t="s">
        <v>217</v>
      </c>
      <c r="D19" s="172">
        <v>143204898</v>
      </c>
      <c r="E19" s="118"/>
      <c r="F19" s="112">
        <v>16</v>
      </c>
      <c r="G19" s="61"/>
      <c r="H19" s="112">
        <v>20</v>
      </c>
      <c r="I19" s="107">
        <f>'02- LAPORAN PRE &amp; POST'!$H19-'02- LAPORAN PRE &amp; POST'!$F19</f>
        <v>4</v>
      </c>
      <c r="J19" s="107" t="str">
        <f>VLOOKUP('02- LAPORAN PRE &amp; POST'!$I19,Table8[],2,1)</f>
        <v>MENINGKAT</v>
      </c>
    </row>
    <row r="20" spans="1:10" x14ac:dyDescent="0.25">
      <c r="A20" s="107">
        <v>19</v>
      </c>
      <c r="B20" s="164" t="s">
        <v>219</v>
      </c>
      <c r="C20" s="165" t="s">
        <v>220</v>
      </c>
      <c r="D20" s="160">
        <v>176546567</v>
      </c>
      <c r="E20" s="118"/>
      <c r="F20" s="114">
        <v>19</v>
      </c>
      <c r="G20" s="61"/>
      <c r="H20" s="114">
        <v>20</v>
      </c>
      <c r="I20" s="108">
        <f>'02- LAPORAN PRE &amp; POST'!$H20-'02- LAPORAN PRE &amp; POST'!$F20</f>
        <v>1</v>
      </c>
      <c r="J20" s="108" t="str">
        <f>VLOOKUP('02- LAPORAN PRE &amp; POST'!$I20,Table8[],2,1)</f>
        <v>MENINGKAT</v>
      </c>
    </row>
    <row r="21" spans="1:10" x14ac:dyDescent="0.25">
      <c r="A21" s="107">
        <v>20</v>
      </c>
      <c r="B21" s="164" t="s">
        <v>225</v>
      </c>
      <c r="C21" s="165" t="s">
        <v>226</v>
      </c>
      <c r="D21" s="160">
        <v>126070891</v>
      </c>
      <c r="E21" s="118"/>
      <c r="F21" s="114">
        <v>17</v>
      </c>
      <c r="G21" s="61"/>
      <c r="H21" s="114">
        <v>17</v>
      </c>
      <c r="I21" s="107">
        <f>'02- LAPORAN PRE &amp; POST'!$H21-'02- LAPORAN PRE &amp; POST'!$F21</f>
        <v>0</v>
      </c>
      <c r="J21" s="107" t="str">
        <f>VLOOKUP('02- LAPORAN PRE &amp; POST'!$I21,Table8[],2,1)</f>
        <v>TIADA PENINGKATAN</v>
      </c>
    </row>
    <row r="22" spans="1:10" x14ac:dyDescent="0.25">
      <c r="A22" s="107">
        <v>21</v>
      </c>
      <c r="B22" s="175" t="s">
        <v>229</v>
      </c>
      <c r="C22" s="173" t="s">
        <v>230</v>
      </c>
      <c r="D22" s="172">
        <v>182185624</v>
      </c>
      <c r="E22" s="118"/>
      <c r="F22" s="115">
        <v>19</v>
      </c>
      <c r="G22" s="61"/>
      <c r="H22" s="112">
        <v>17</v>
      </c>
      <c r="I22" s="108">
        <f>'02- LAPORAN PRE &amp; POST'!$H22-'02- LAPORAN PRE &amp; POST'!$F22</f>
        <v>-2</v>
      </c>
      <c r="J22" s="108" t="str">
        <f>VLOOKUP('02- LAPORAN PRE &amp; POST'!$I22,Table8[],2,1)</f>
        <v>MENURUN</v>
      </c>
    </row>
    <row r="23" spans="1:10" x14ac:dyDescent="0.25">
      <c r="A23" s="107">
        <v>22</v>
      </c>
      <c r="B23" s="175" t="s">
        <v>235</v>
      </c>
      <c r="C23" s="173" t="s">
        <v>236</v>
      </c>
      <c r="D23" s="172">
        <v>192993657</v>
      </c>
      <c r="E23" s="118"/>
      <c r="F23" s="115">
        <v>17</v>
      </c>
      <c r="G23" s="61"/>
      <c r="H23" s="115">
        <v>18</v>
      </c>
      <c r="I23" s="107">
        <f>'02- LAPORAN PRE &amp; POST'!$H23-'02- LAPORAN PRE &amp; POST'!$F23</f>
        <v>1</v>
      </c>
      <c r="J23" s="107" t="str">
        <f>VLOOKUP('02- LAPORAN PRE &amp; POST'!$I23,Table8[],2,1)</f>
        <v>MENINGKAT</v>
      </c>
    </row>
    <row r="24" spans="1:10" x14ac:dyDescent="0.25">
      <c r="A24" s="107">
        <v>23</v>
      </c>
      <c r="B24" s="164" t="s">
        <v>237</v>
      </c>
      <c r="C24" s="165" t="s">
        <v>238</v>
      </c>
      <c r="D24" s="160">
        <v>173903545</v>
      </c>
      <c r="E24" s="119"/>
      <c r="F24" s="114">
        <v>15</v>
      </c>
      <c r="G24" s="117"/>
      <c r="H24" s="114">
        <v>19</v>
      </c>
      <c r="I24" s="108">
        <f>'02- LAPORAN PRE &amp; POST'!$H24-'02- LAPORAN PRE &amp; POST'!$F24</f>
        <v>4</v>
      </c>
      <c r="J24" s="108" t="str">
        <f>VLOOKUP('02- LAPORAN PRE &amp; POST'!$I24,Table8[],2,1)</f>
        <v>MENINGKAT</v>
      </c>
    </row>
    <row r="25" spans="1:10" x14ac:dyDescent="0.25">
      <c r="A25" s="107">
        <v>24</v>
      </c>
      <c r="B25" s="175" t="s">
        <v>241</v>
      </c>
      <c r="C25" s="173" t="s">
        <v>242</v>
      </c>
      <c r="D25" s="172">
        <v>1137052005</v>
      </c>
      <c r="E25" s="126"/>
      <c r="F25" s="126">
        <v>17</v>
      </c>
      <c r="G25" s="122"/>
      <c r="H25" s="126">
        <v>19</v>
      </c>
      <c r="I25" s="107">
        <f>'02- LAPORAN PRE &amp; POST'!$H25-'02- LAPORAN PRE &amp; POST'!$F25</f>
        <v>2</v>
      </c>
      <c r="J25" s="107" t="str">
        <f>VLOOKUP('02- LAPORAN PRE &amp; POST'!$I25,Table8[],2,1)</f>
        <v>MENINGKAT</v>
      </c>
    </row>
    <row r="26" spans="1:10" x14ac:dyDescent="0.25">
      <c r="A26" s="107">
        <v>25</v>
      </c>
      <c r="B26" s="164" t="s">
        <v>243</v>
      </c>
      <c r="C26" s="165" t="s">
        <v>244</v>
      </c>
      <c r="D26" s="160">
        <v>1139006792</v>
      </c>
      <c r="E26" s="116"/>
      <c r="F26" s="116">
        <v>9</v>
      </c>
      <c r="G26" s="117"/>
      <c r="H26" s="116">
        <v>6</v>
      </c>
      <c r="I26" s="108">
        <f>'02- LAPORAN PRE &amp; POST'!$H26-'02- LAPORAN PRE &amp; POST'!$F26</f>
        <v>-3</v>
      </c>
      <c r="J26" s="108" t="str">
        <f>VLOOKUP('02- LAPORAN PRE &amp; POST'!$I26,Table8[],2,1)</f>
        <v>MENURUN</v>
      </c>
    </row>
    <row r="27" spans="1:10" x14ac:dyDescent="0.25">
      <c r="A27" s="107">
        <v>26</v>
      </c>
      <c r="B27" s="175" t="s">
        <v>245</v>
      </c>
      <c r="C27" s="173" t="s">
        <v>246</v>
      </c>
      <c r="D27" s="172">
        <v>176600524</v>
      </c>
      <c r="E27" s="118"/>
      <c r="F27" s="115">
        <v>19</v>
      </c>
      <c r="G27" s="61"/>
      <c r="H27" s="112" t="s">
        <v>278</v>
      </c>
      <c r="I27" s="107" t="s">
        <v>31</v>
      </c>
      <c r="J27" s="107" t="str">
        <f>VLOOKUP('02- LAPORAN PRE &amp; POST'!$I27,Table8[],2,1)</f>
        <v>TIDAK LENGKAP</v>
      </c>
    </row>
    <row r="28" spans="1:10" x14ac:dyDescent="0.25">
      <c r="A28" s="107">
        <v>27</v>
      </c>
      <c r="B28" s="164" t="s">
        <v>248</v>
      </c>
      <c r="C28" s="165" t="s">
        <v>249</v>
      </c>
      <c r="D28" s="160">
        <v>136130125</v>
      </c>
      <c r="E28" s="119"/>
      <c r="F28" s="114">
        <v>20</v>
      </c>
      <c r="G28" s="117"/>
      <c r="H28" s="114">
        <v>19</v>
      </c>
      <c r="I28" s="108">
        <f>'02- LAPORAN PRE &amp; POST'!$H28-'02- LAPORAN PRE &amp; POST'!$F28</f>
        <v>-1</v>
      </c>
      <c r="J28" s="108" t="str">
        <f>VLOOKUP('02- LAPORAN PRE &amp; POST'!$I28,Table8[],2,1)</f>
        <v>MENURUN</v>
      </c>
    </row>
    <row r="29" spans="1:10" x14ac:dyDescent="0.25">
      <c r="A29" s="107">
        <v>28</v>
      </c>
      <c r="B29" s="175" t="s">
        <v>251</v>
      </c>
      <c r="C29" s="173" t="s">
        <v>252</v>
      </c>
      <c r="D29" s="172">
        <v>172479791</v>
      </c>
      <c r="E29" s="126"/>
      <c r="F29" s="115">
        <v>18</v>
      </c>
      <c r="G29" s="122"/>
      <c r="H29" s="112">
        <v>19</v>
      </c>
      <c r="I29" s="107">
        <f>'02- LAPORAN PRE &amp; POST'!$H29-'02- LAPORAN PRE &amp; POST'!$F29</f>
        <v>1</v>
      </c>
      <c r="J29" s="107" t="str">
        <f>VLOOKUP('02- LAPORAN PRE &amp; POST'!$I29,Table8[],2,1)</f>
        <v>MENINGKAT</v>
      </c>
    </row>
    <row r="30" spans="1:10" x14ac:dyDescent="0.25">
      <c r="A30" s="107">
        <v>29</v>
      </c>
      <c r="B30" s="164" t="s">
        <v>255</v>
      </c>
      <c r="C30" s="165" t="s">
        <v>256</v>
      </c>
      <c r="D30" s="160">
        <v>1121646257</v>
      </c>
      <c r="E30" s="113"/>
      <c r="F30" s="113">
        <v>17</v>
      </c>
      <c r="G30" s="117"/>
      <c r="H30" s="114">
        <v>19</v>
      </c>
      <c r="I30" s="108">
        <f>'02- LAPORAN PRE &amp; POST'!$H30-'02- LAPORAN PRE &amp; POST'!$F30</f>
        <v>2</v>
      </c>
      <c r="J30" s="108" t="str">
        <f>VLOOKUP('02- LAPORAN PRE &amp; POST'!$I30,Table8[],2,1)</f>
        <v>MENINGKAT</v>
      </c>
    </row>
    <row r="31" spans="1:10" x14ac:dyDescent="0.25">
      <c r="A31" s="107">
        <v>30</v>
      </c>
      <c r="B31" s="175" t="s">
        <v>257</v>
      </c>
      <c r="C31" s="173" t="s">
        <v>258</v>
      </c>
      <c r="D31" s="172">
        <v>198262</v>
      </c>
      <c r="E31" s="115"/>
      <c r="F31" s="115">
        <v>19</v>
      </c>
      <c r="G31" s="122"/>
      <c r="H31" s="112">
        <v>19</v>
      </c>
      <c r="I31" s="107">
        <f>'02- LAPORAN PRE &amp; POST'!$H31-'02- LAPORAN PRE &amp; POST'!$F31</f>
        <v>0</v>
      </c>
      <c r="J31" s="107" t="str">
        <f>VLOOKUP('02- LAPORAN PRE &amp; POST'!$I31,Table8[],2,1)</f>
        <v>TIADA PENINGKATAN</v>
      </c>
    </row>
    <row r="32" spans="1:10" x14ac:dyDescent="0.25">
      <c r="A32" s="107">
        <v>31</v>
      </c>
      <c r="B32" s="164" t="s">
        <v>260</v>
      </c>
      <c r="C32" s="165" t="s">
        <v>261</v>
      </c>
      <c r="D32" s="160">
        <v>122028590</v>
      </c>
      <c r="E32" s="113"/>
      <c r="F32" s="113">
        <v>18</v>
      </c>
      <c r="G32" s="117"/>
      <c r="H32" s="114">
        <v>16</v>
      </c>
      <c r="I32" s="108">
        <f>'02- LAPORAN PRE &amp; POST'!$H32-'02- LAPORAN PRE &amp; POST'!$F32</f>
        <v>-2</v>
      </c>
      <c r="J32" s="108" t="str">
        <f>VLOOKUP('02- LAPORAN PRE &amp; POST'!$I32,Table8[],2,1)</f>
        <v>MENURUN</v>
      </c>
    </row>
    <row r="33" spans="1:10" x14ac:dyDescent="0.25">
      <c r="A33" s="107">
        <v>32</v>
      </c>
      <c r="B33" s="175" t="s">
        <v>263</v>
      </c>
      <c r="C33" s="173" t="s">
        <v>264</v>
      </c>
      <c r="D33" s="172">
        <v>172583226</v>
      </c>
      <c r="E33" s="115"/>
      <c r="F33" s="112">
        <v>16</v>
      </c>
      <c r="G33" s="122"/>
      <c r="H33" s="112">
        <v>19</v>
      </c>
      <c r="I33" s="107">
        <f>'02- LAPORAN PRE &amp; POST'!$H33-'02- LAPORAN PRE &amp; POST'!$F33</f>
        <v>3</v>
      </c>
      <c r="J33" s="107" t="str">
        <f>VLOOKUP('02- LAPORAN PRE &amp; POST'!$I33,Table8[],2,1)</f>
        <v>MENINGKAT</v>
      </c>
    </row>
    <row r="36" spans="1:10" x14ac:dyDescent="0.25">
      <c r="B36" s="3" t="s">
        <v>23</v>
      </c>
      <c r="C36" s="3" t="s">
        <v>17</v>
      </c>
    </row>
    <row r="37" spans="1:10" x14ac:dyDescent="0.25">
      <c r="B37" s="3" t="s">
        <v>24</v>
      </c>
      <c r="C37" s="3">
        <v>6</v>
      </c>
    </row>
    <row r="38" spans="1:10" x14ac:dyDescent="0.25">
      <c r="B38" s="3" t="s">
        <v>18</v>
      </c>
      <c r="C38" s="3">
        <v>26</v>
      </c>
    </row>
    <row r="39" spans="1:10" x14ac:dyDescent="0.25">
      <c r="B39" s="3" t="s">
        <v>25</v>
      </c>
      <c r="C39" s="3">
        <f>SUBTOTAL(109,C37:C38)</f>
        <v>32</v>
      </c>
    </row>
    <row r="40" spans="1:10" x14ac:dyDescent="0.25">
      <c r="B40"/>
      <c r="C40" s="2"/>
    </row>
    <row r="41" spans="1:10" x14ac:dyDescent="0.25">
      <c r="B41"/>
      <c r="C41" s="2"/>
    </row>
    <row r="42" spans="1:10" x14ac:dyDescent="0.25">
      <c r="B42" s="7" t="s">
        <v>26</v>
      </c>
      <c r="C42" s="7" t="s">
        <v>27</v>
      </c>
    </row>
    <row r="43" spans="1:10" x14ac:dyDescent="0.25">
      <c r="B43" s="8">
        <v>-20</v>
      </c>
      <c r="C43" s="8" t="s">
        <v>28</v>
      </c>
    </row>
    <row r="44" spans="1:10" x14ac:dyDescent="0.25">
      <c r="B44" s="6">
        <v>0</v>
      </c>
      <c r="C44" s="6" t="s">
        <v>29</v>
      </c>
    </row>
    <row r="45" spans="1:10" x14ac:dyDescent="0.25">
      <c r="B45" s="6">
        <v>1</v>
      </c>
      <c r="C45" s="6" t="s">
        <v>30</v>
      </c>
    </row>
    <row r="46" spans="1:10" x14ac:dyDescent="0.25">
      <c r="B46" s="8" t="s">
        <v>31</v>
      </c>
      <c r="C46" s="8" t="s">
        <v>32</v>
      </c>
    </row>
    <row r="48" spans="1:10" x14ac:dyDescent="0.25">
      <c r="B48" s="3" t="s">
        <v>27</v>
      </c>
      <c r="C48" s="3" t="s">
        <v>33</v>
      </c>
      <c r="D48" s="3" t="s">
        <v>34</v>
      </c>
    </row>
    <row r="49" spans="2:4" x14ac:dyDescent="0.25">
      <c r="B49" s="3" t="str">
        <f>C43</f>
        <v>MENURUN</v>
      </c>
      <c r="C49" s="3">
        <f>COUNTIF('02- LAPORAN PRE &amp; POST'!$J$2:$J$33,Table9[[#This Row],[GRED]])</f>
        <v>5</v>
      </c>
      <c r="D49" s="105">
        <f>Table9[[#This Row],[JUMLAH]]/C39</f>
        <v>0.15625</v>
      </c>
    </row>
    <row r="50" spans="2:4" x14ac:dyDescent="0.25">
      <c r="B50" s="3" t="str">
        <f>C44</f>
        <v>TIADA PENINGKATAN</v>
      </c>
      <c r="C50" s="3">
        <f>COUNTIF('02- LAPORAN PRE &amp; POST'!$J$2:$J$33,Table9[[#This Row],[GRED]])</f>
        <v>4</v>
      </c>
      <c r="D50" s="105">
        <f>Table9[[#This Row],[JUMLAH]]/C39</f>
        <v>0.125</v>
      </c>
    </row>
    <row r="51" spans="2:4" x14ac:dyDescent="0.25">
      <c r="B51" s="3" t="str">
        <f>C45</f>
        <v>MENINGKAT</v>
      </c>
      <c r="C51" s="3">
        <f>COUNTIF('02- LAPORAN PRE &amp; POST'!$J$2:$J$33,Table9[[#This Row],[GRED]])</f>
        <v>21</v>
      </c>
      <c r="D51" s="105">
        <f>Table9[[#This Row],[JUMLAH]]/C39</f>
        <v>0.65625</v>
      </c>
    </row>
    <row r="52" spans="2:4" x14ac:dyDescent="0.25">
      <c r="B52" s="3" t="str">
        <f>C46</f>
        <v>TIDAK LENGKAP</v>
      </c>
      <c r="C52" s="3">
        <f>COUNTIF('02- LAPORAN PRE &amp; POST'!$J$2:$J$33,Table9[[#This Row],[GRED]])</f>
        <v>2</v>
      </c>
      <c r="D52" s="105">
        <f>Table9[[#This Row],[JUMLAH]]/C39</f>
        <v>6.25E-2</v>
      </c>
    </row>
    <row r="53" spans="2:4" x14ac:dyDescent="0.25">
      <c r="C53" s="3">
        <f>SUBTOTAL(109,Table9[JUMLAH])</f>
        <v>32</v>
      </c>
      <c r="D53" s="106">
        <f>SUBTOTAL(109,Table9[PERATUS])</f>
        <v>1</v>
      </c>
    </row>
  </sheetData>
  <phoneticPr fontId="5" type="noConversion"/>
  <conditionalFormatting sqref="A47:G47 A54:G1048576 A48:A53 E48:G53 D43:G46 A34:E35 A36:A46 D36:E42 G2:G9 G11 K1:M1048576 P1:Q1048576 U1:XFD1048576 A1:G1 G14:G15 G17:G23 G34:G42 G27">
    <cfRule type="duplicateValues" dxfId="14" priority="42"/>
  </conditionalFormatting>
  <conditionalFormatting sqref="B34:E35 B47:E47 B54:E1048576 E48:E53 D36:E46 B1:E1">
    <cfRule type="duplicateValues" dxfId="13" priority="41"/>
  </conditionalFormatting>
  <conditionalFormatting sqref="D54:D1048576 D1 D34:D47">
    <cfRule type="duplicateValues" dxfId="12" priority="8"/>
  </conditionalFormatting>
  <conditionalFormatting sqref="G2:G4">
    <cfRule type="duplicateValues" dxfId="11" priority="1600"/>
  </conditionalFormatting>
  <conditionalFormatting sqref="G5">
    <cfRule type="duplicateValues" dxfId="10" priority="32"/>
  </conditionalFormatting>
  <conditionalFormatting sqref="G6">
    <cfRule type="duplicateValues" dxfId="9" priority="1632"/>
  </conditionalFormatting>
  <conditionalFormatting sqref="G7">
    <cfRule type="duplicateValues" dxfId="8" priority="1239"/>
  </conditionalFormatting>
  <conditionalFormatting sqref="G8">
    <cfRule type="duplicateValues" dxfId="7" priority="28"/>
  </conditionalFormatting>
  <conditionalFormatting sqref="G9">
    <cfRule type="duplicateValues" dxfId="6" priority="26"/>
  </conditionalFormatting>
  <conditionalFormatting sqref="G10">
    <cfRule type="duplicateValues" dxfId="5" priority="19"/>
  </conditionalFormatting>
  <conditionalFormatting sqref="G27 G14:G15 G2:G11 G17:G23">
    <cfRule type="duplicateValues" dxfId="4" priority="1535"/>
  </conditionalFormatting>
  <conditionalFormatting sqref="G27 G14:G15 G11 G17:G23">
    <cfRule type="duplicateValues" dxfId="3" priority="1534"/>
  </conditionalFormatting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D83E-91FC-484E-910D-FB2C28F59AC1}">
  <dimension ref="A1:AP90"/>
  <sheetViews>
    <sheetView tabSelected="1" topLeftCell="A14" zoomScale="70" zoomScaleNormal="70" workbookViewId="0">
      <selection activeCell="A32" sqref="A32"/>
    </sheetView>
  </sheetViews>
  <sheetFormatPr defaultColWidth="8.85546875" defaultRowHeight="19.899999999999999" customHeight="1" x14ac:dyDescent="0.25"/>
  <cols>
    <col min="1" max="1" width="8.85546875" style="11"/>
    <col min="2" max="2" width="57.28515625" style="12" bestFit="1" customWidth="1"/>
    <col min="3" max="3" width="29.28515625" style="12" bestFit="1" customWidth="1"/>
    <col min="4" max="4" width="29.28515625" style="12" customWidth="1"/>
    <col min="5" max="5" width="31.140625" style="11" bestFit="1" customWidth="1"/>
    <col min="6" max="6" width="30.5703125" style="11" customWidth="1"/>
    <col min="7" max="7" width="18.42578125" style="11" customWidth="1"/>
    <col min="8" max="8" width="17.28515625" style="11" customWidth="1"/>
    <col min="9" max="9" width="15.5703125" style="11" customWidth="1"/>
    <col min="10" max="10" width="18.7109375" style="11" customWidth="1"/>
    <col min="11" max="33" width="15.5703125" style="11" customWidth="1"/>
    <col min="34" max="34" width="19.5703125" style="11" customWidth="1"/>
    <col min="35" max="35" width="43.28515625" style="12" bestFit="1" customWidth="1"/>
    <col min="36" max="36" width="23.7109375" style="11" customWidth="1"/>
    <col min="37" max="37" width="21.42578125" style="11" customWidth="1"/>
    <col min="38" max="38" width="23.28515625" style="11" bestFit="1" customWidth="1"/>
    <col min="39" max="39" width="8.85546875" style="11"/>
    <col min="40" max="40" width="109" style="11" bestFit="1" customWidth="1"/>
    <col min="41" max="41" width="109" style="11" customWidth="1"/>
    <col min="42" max="42" width="138" style="11" bestFit="1" customWidth="1"/>
    <col min="43" max="16384" width="8.85546875" style="11"/>
  </cols>
  <sheetData>
    <row r="1" spans="1:42" ht="19.899999999999999" customHeight="1" x14ac:dyDescent="0.25">
      <c r="F1" s="184" t="s">
        <v>82</v>
      </c>
      <c r="G1" s="184"/>
      <c r="H1" s="184"/>
      <c r="I1" s="185" t="s">
        <v>83</v>
      </c>
      <c r="J1" s="185"/>
      <c r="K1" s="185"/>
      <c r="L1" s="185"/>
      <c r="M1" s="185"/>
      <c r="N1" s="186" t="s">
        <v>84</v>
      </c>
      <c r="O1" s="186"/>
      <c r="P1" s="186"/>
      <c r="Q1" s="186"/>
      <c r="R1" s="186"/>
      <c r="S1" s="186"/>
      <c r="T1" s="186"/>
      <c r="U1" s="186"/>
      <c r="V1" s="187" t="s">
        <v>85</v>
      </c>
      <c r="W1" s="187"/>
      <c r="X1" s="188" t="s">
        <v>86</v>
      </c>
      <c r="Y1" s="188"/>
      <c r="Z1" s="188"/>
      <c r="AA1" s="188"/>
      <c r="AB1" s="188"/>
      <c r="AC1" s="188"/>
      <c r="AD1" s="188"/>
      <c r="AE1" s="188"/>
      <c r="AF1" s="189" t="s">
        <v>87</v>
      </c>
      <c r="AG1" s="189"/>
      <c r="AH1" s="22"/>
    </row>
    <row r="2" spans="1:42" ht="30" x14ac:dyDescent="0.25">
      <c r="A2" s="13" t="s">
        <v>0</v>
      </c>
      <c r="B2" s="14" t="s">
        <v>1</v>
      </c>
      <c r="C2" s="12" t="s">
        <v>2</v>
      </c>
      <c r="D2" s="12" t="s">
        <v>3</v>
      </c>
      <c r="E2" s="14" t="s">
        <v>35</v>
      </c>
      <c r="F2" s="16" t="s">
        <v>88</v>
      </c>
      <c r="G2" s="16" t="s">
        <v>89</v>
      </c>
      <c r="H2" s="16" t="s">
        <v>90</v>
      </c>
      <c r="I2" s="17" t="s">
        <v>91</v>
      </c>
      <c r="J2" s="17" t="s">
        <v>92</v>
      </c>
      <c r="K2" s="17" t="s">
        <v>93</v>
      </c>
      <c r="L2" s="17" t="s">
        <v>94</v>
      </c>
      <c r="M2" s="17" t="s">
        <v>95</v>
      </c>
      <c r="N2" s="18" t="s">
        <v>96</v>
      </c>
      <c r="O2" s="18" t="s">
        <v>97</v>
      </c>
      <c r="P2" s="18" t="s">
        <v>98</v>
      </c>
      <c r="Q2" s="18" t="s">
        <v>99</v>
      </c>
      <c r="R2" s="18" t="s">
        <v>100</v>
      </c>
      <c r="S2" s="18" t="s">
        <v>101</v>
      </c>
      <c r="T2" s="18" t="s">
        <v>102</v>
      </c>
      <c r="U2" s="18" t="s">
        <v>103</v>
      </c>
      <c r="V2" s="19" t="s">
        <v>104</v>
      </c>
      <c r="W2" s="19" t="s">
        <v>105</v>
      </c>
      <c r="X2" s="20" t="s">
        <v>106</v>
      </c>
      <c r="Y2" s="20" t="s">
        <v>107</v>
      </c>
      <c r="Z2" s="20" t="s">
        <v>108</v>
      </c>
      <c r="AA2" s="20" t="s">
        <v>109</v>
      </c>
      <c r="AB2" s="20" t="s">
        <v>110</v>
      </c>
      <c r="AC2" s="20" t="s">
        <v>111</v>
      </c>
      <c r="AD2" s="20" t="s">
        <v>112</v>
      </c>
      <c r="AE2" s="20" t="s">
        <v>113</v>
      </c>
      <c r="AF2" s="21" t="s">
        <v>114</v>
      </c>
      <c r="AG2" s="21" t="s">
        <v>115</v>
      </c>
      <c r="AH2" s="23" t="s">
        <v>116</v>
      </c>
      <c r="AI2" s="23" t="s">
        <v>117</v>
      </c>
      <c r="AJ2" s="14"/>
      <c r="AO2" s="24" t="s">
        <v>64</v>
      </c>
      <c r="AP2" s="25" t="s">
        <v>65</v>
      </c>
    </row>
    <row r="3" spans="1:42" ht="45" x14ac:dyDescent="0.25">
      <c r="A3" s="12">
        <v>1</v>
      </c>
      <c r="B3" s="158" t="s">
        <v>168</v>
      </c>
      <c r="C3" s="159" t="s">
        <v>167</v>
      </c>
      <c r="D3" s="160">
        <v>183732420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4</v>
      </c>
      <c r="Y3">
        <v>4</v>
      </c>
      <c r="Z3">
        <v>4</v>
      </c>
      <c r="AA3">
        <v>4</v>
      </c>
      <c r="AB3">
        <v>4</v>
      </c>
      <c r="AC3">
        <v>0</v>
      </c>
      <c r="AD3">
        <v>0</v>
      </c>
      <c r="AE3">
        <v>0</v>
      </c>
      <c r="AF3">
        <v>4</v>
      </c>
      <c r="AG3">
        <v>4</v>
      </c>
      <c r="AH3" s="101" cm="1">
        <f t="array" ref="AH3">SUM(Table571216[[#This Row],[1]:[28]]/125*100)</f>
        <v>94.40000000000002</v>
      </c>
      <c r="AI3" s="102" t="str">
        <f>VLOOKUP(Table571216[[#This Row],[MARKAH 
(100%)]],Table17[],2,1)</f>
        <v>CEMERLANG</v>
      </c>
      <c r="AK3" s="14" t="s">
        <v>118</v>
      </c>
      <c r="AL3" s="14" t="s">
        <v>119</v>
      </c>
      <c r="AO3" s="131" t="s">
        <v>279</v>
      </c>
      <c r="AP3" s="131" t="s">
        <v>300</v>
      </c>
    </row>
    <row r="4" spans="1:42" ht="19.899999999999999" customHeight="1" x14ac:dyDescent="0.25">
      <c r="A4" s="12">
        <v>2</v>
      </c>
      <c r="B4" s="161" t="s">
        <v>170</v>
      </c>
      <c r="C4" s="173" t="s">
        <v>171</v>
      </c>
      <c r="D4" s="172">
        <v>189642420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0</v>
      </c>
      <c r="AD4">
        <v>0</v>
      </c>
      <c r="AE4">
        <v>0</v>
      </c>
      <c r="AF4">
        <v>4</v>
      </c>
      <c r="AG4">
        <v>4</v>
      </c>
      <c r="AH4" s="101" cm="1">
        <f t="array" ref="AH4">SUM(Table571216[[#This Row],[1]:[28]]/125*100)</f>
        <v>80.000000000000028</v>
      </c>
      <c r="AI4" s="103" t="str">
        <f>VLOOKUP(Table571216[[#This Row],[MARKAH 
(100%)]],Table17[],2,1)</f>
        <v>BAIK</v>
      </c>
      <c r="AK4" s="12">
        <v>0</v>
      </c>
      <c r="AL4" s="12" t="s">
        <v>120</v>
      </c>
      <c r="AO4" s="131" t="s">
        <v>280</v>
      </c>
      <c r="AP4" s="131" t="s">
        <v>301</v>
      </c>
    </row>
    <row r="5" spans="1:42" ht="30" customHeight="1" x14ac:dyDescent="0.25">
      <c r="A5" s="12">
        <v>3</v>
      </c>
      <c r="B5" s="158" t="s">
        <v>172</v>
      </c>
      <c r="C5" s="159" t="s">
        <v>173</v>
      </c>
      <c r="D5" s="162">
        <v>163552590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4</v>
      </c>
      <c r="O5">
        <v>3</v>
      </c>
      <c r="P5">
        <v>3</v>
      </c>
      <c r="Q5">
        <v>4</v>
      </c>
      <c r="R5">
        <v>4</v>
      </c>
      <c r="S5">
        <v>4</v>
      </c>
      <c r="T5">
        <v>3</v>
      </c>
      <c r="U5">
        <v>3</v>
      </c>
      <c r="V5">
        <v>4</v>
      </c>
      <c r="W5">
        <v>4</v>
      </c>
      <c r="X5">
        <v>3</v>
      </c>
      <c r="Y5">
        <v>3</v>
      </c>
      <c r="Z5">
        <v>4</v>
      </c>
      <c r="AA5">
        <v>3</v>
      </c>
      <c r="AB5">
        <v>4</v>
      </c>
      <c r="AC5">
        <v>0</v>
      </c>
      <c r="AD5">
        <v>0</v>
      </c>
      <c r="AE5">
        <v>0</v>
      </c>
      <c r="AF5">
        <v>3</v>
      </c>
      <c r="AG5">
        <v>4</v>
      </c>
      <c r="AH5" s="101" cm="1">
        <f t="array" ref="AH5">SUM(Table571216[[#This Row],[1]:[28]]/125*100)</f>
        <v>68.000000000000014</v>
      </c>
      <c r="AI5" s="103" t="str">
        <f>VLOOKUP(Table571216[[#This Row],[MARKAH 
(100%)]],Table17[],2,1)</f>
        <v>BAIK</v>
      </c>
      <c r="AK5" s="12">
        <v>21</v>
      </c>
      <c r="AL5" s="12" t="s">
        <v>121</v>
      </c>
      <c r="AO5" s="131" t="s">
        <v>281</v>
      </c>
      <c r="AP5" s="131" t="s">
        <v>302</v>
      </c>
    </row>
    <row r="6" spans="1:42" ht="19.899999999999999" customHeight="1" x14ac:dyDescent="0.25">
      <c r="A6" s="12">
        <v>4</v>
      </c>
      <c r="B6" s="156" t="s">
        <v>175</v>
      </c>
      <c r="C6" s="157" t="s">
        <v>176</v>
      </c>
      <c r="D6" s="163">
        <v>102114346</v>
      </c>
      <c r="F6">
        <v>5</v>
      </c>
      <c r="G6">
        <v>5</v>
      </c>
      <c r="H6">
        <v>4</v>
      </c>
      <c r="I6">
        <v>4</v>
      </c>
      <c r="J6">
        <v>5</v>
      </c>
      <c r="K6">
        <v>5</v>
      </c>
      <c r="L6">
        <v>4</v>
      </c>
      <c r="M6">
        <v>4</v>
      </c>
      <c r="N6">
        <v>4</v>
      </c>
      <c r="O6">
        <v>5</v>
      </c>
      <c r="P6">
        <v>5</v>
      </c>
      <c r="Q6">
        <v>5</v>
      </c>
      <c r="R6">
        <v>5</v>
      </c>
      <c r="S6">
        <v>4</v>
      </c>
      <c r="T6">
        <v>5</v>
      </c>
      <c r="U6">
        <v>4</v>
      </c>
      <c r="V6">
        <v>5</v>
      </c>
      <c r="W6">
        <v>5</v>
      </c>
      <c r="X6">
        <v>4</v>
      </c>
      <c r="Y6">
        <v>5</v>
      </c>
      <c r="Z6">
        <v>4</v>
      </c>
      <c r="AA6">
        <v>3</v>
      </c>
      <c r="AB6">
        <v>4</v>
      </c>
      <c r="AC6">
        <v>0</v>
      </c>
      <c r="AD6">
        <v>0</v>
      </c>
      <c r="AE6">
        <v>0</v>
      </c>
      <c r="AF6">
        <v>5</v>
      </c>
      <c r="AG6">
        <v>5</v>
      </c>
      <c r="AH6" s="101" cm="1">
        <f t="array" ref="AH6">SUM(Table571216[[#This Row],[1]:[28]]/125*100)</f>
        <v>90.40000000000002</v>
      </c>
      <c r="AI6" s="103" t="str">
        <f>VLOOKUP(Table571216[[#This Row],[MARKAH 
(100%)]],Table17[],2,1)</f>
        <v>CEMERLANG</v>
      </c>
      <c r="AK6" s="12">
        <v>41</v>
      </c>
      <c r="AL6" s="12" t="s">
        <v>122</v>
      </c>
      <c r="AO6" s="131" t="s">
        <v>282</v>
      </c>
      <c r="AP6" s="131" t="s">
        <v>303</v>
      </c>
    </row>
    <row r="7" spans="1:42" ht="19.899999999999999" customHeight="1" x14ac:dyDescent="0.25">
      <c r="A7" s="12">
        <v>5</v>
      </c>
      <c r="B7" s="156" t="s">
        <v>181</v>
      </c>
      <c r="C7" s="157" t="s">
        <v>182</v>
      </c>
      <c r="D7" s="163">
        <v>183108004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3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4</v>
      </c>
      <c r="Y7">
        <v>4</v>
      </c>
      <c r="Z7">
        <v>4</v>
      </c>
      <c r="AA7">
        <v>4</v>
      </c>
      <c r="AB7">
        <v>4</v>
      </c>
      <c r="AC7">
        <v>0</v>
      </c>
      <c r="AD7">
        <v>0</v>
      </c>
      <c r="AE7">
        <v>0</v>
      </c>
      <c r="AF7">
        <v>5</v>
      </c>
      <c r="AG7">
        <v>5</v>
      </c>
      <c r="AH7" s="101" cm="1">
        <f t="array" ref="AH7">SUM(Table571216[[#This Row],[1]:[28]]/125*100)</f>
        <v>94.40000000000002</v>
      </c>
      <c r="AI7" s="103" t="str">
        <f>VLOOKUP(Table571216[[#This Row],[MARKAH 
(100%)]],Table17[],2,1)</f>
        <v>CEMERLANG</v>
      </c>
      <c r="AK7" s="12">
        <v>61</v>
      </c>
      <c r="AL7" s="12" t="s">
        <v>123</v>
      </c>
      <c r="AO7" s="131" t="s">
        <v>283</v>
      </c>
      <c r="AP7" s="131" t="s">
        <v>304</v>
      </c>
    </row>
    <row r="8" spans="1:42" ht="19.899999999999999" customHeight="1" x14ac:dyDescent="0.25">
      <c r="A8" s="12">
        <v>6</v>
      </c>
      <c r="B8" s="158" t="s">
        <v>184</v>
      </c>
      <c r="C8" s="159" t="s">
        <v>185</v>
      </c>
      <c r="D8" s="162">
        <v>195598008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0</v>
      </c>
      <c r="AD8">
        <v>0</v>
      </c>
      <c r="AE8">
        <v>0</v>
      </c>
      <c r="AF8">
        <v>5</v>
      </c>
      <c r="AG8">
        <v>5</v>
      </c>
      <c r="AH8" s="101" cm="1">
        <f t="array" ref="AH8">SUM(Table571216[[#This Row],[1]:[28]]/125*100)</f>
        <v>100</v>
      </c>
      <c r="AI8" s="103" t="str">
        <f>VLOOKUP(Table571216[[#This Row],[MARKAH 
(100%)]],Table17[],2,1)</f>
        <v>CEMERLANG</v>
      </c>
      <c r="AK8" s="12">
        <v>81</v>
      </c>
      <c r="AL8" s="12" t="s">
        <v>124</v>
      </c>
      <c r="AO8" s="131" t="s">
        <v>284</v>
      </c>
      <c r="AP8" s="131" t="s">
        <v>305</v>
      </c>
    </row>
    <row r="9" spans="1:42" ht="19.899999999999999" customHeight="1" x14ac:dyDescent="0.25">
      <c r="A9" s="12">
        <v>7</v>
      </c>
      <c r="B9" s="166" t="s">
        <v>277</v>
      </c>
      <c r="C9" s="124">
        <v>790515075407</v>
      </c>
      <c r="D9" s="174">
        <v>192874780</v>
      </c>
      <c r="F9">
        <v>5</v>
      </c>
      <c r="G9">
        <v>5</v>
      </c>
      <c r="H9">
        <v>3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0</v>
      </c>
      <c r="AD9">
        <v>0</v>
      </c>
      <c r="AE9">
        <v>0</v>
      </c>
      <c r="AF9">
        <v>5</v>
      </c>
      <c r="AG9">
        <v>5</v>
      </c>
      <c r="AH9" s="101" cm="1">
        <f t="array" ref="AH9">SUM(Table571216[[#This Row],[1]:[28]]/125*100)</f>
        <v>98.4</v>
      </c>
      <c r="AI9" s="103" t="str">
        <f>VLOOKUP(Table571216[[#This Row],[MARKAH 
(100%)]],Table17[],2,1)</f>
        <v>CEMERLANG</v>
      </c>
      <c r="AO9" s="131" t="s">
        <v>285</v>
      </c>
      <c r="AP9" s="131" t="s">
        <v>306</v>
      </c>
    </row>
    <row r="10" spans="1:42" ht="19.899999999999999" customHeight="1" x14ac:dyDescent="0.25">
      <c r="A10" s="12">
        <v>8</v>
      </c>
      <c r="B10" s="158" t="s">
        <v>187</v>
      </c>
      <c r="C10" s="159" t="s">
        <v>188</v>
      </c>
      <c r="D10" s="162">
        <v>1114269989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0</v>
      </c>
      <c r="AD10">
        <v>0</v>
      </c>
      <c r="AE10">
        <v>0</v>
      </c>
      <c r="AF10">
        <v>5</v>
      </c>
      <c r="AG10">
        <v>5</v>
      </c>
      <c r="AH10" s="101" cm="1">
        <f t="array" ref="AH10">SUM(Table571216[[#This Row],[1]:[28]]/125*100)</f>
        <v>100</v>
      </c>
      <c r="AI10" s="103" t="str">
        <f>VLOOKUP(Table571216[[#This Row],[MARKAH 
(100%)]],Table17[],2,1)</f>
        <v>CEMERLANG</v>
      </c>
      <c r="AO10" s="131" t="s">
        <v>67</v>
      </c>
      <c r="AP10" s="131" t="s">
        <v>307</v>
      </c>
    </row>
    <row r="11" spans="1:42" ht="19.899999999999999" customHeight="1" x14ac:dyDescent="0.25">
      <c r="A11" s="12">
        <v>9</v>
      </c>
      <c r="B11" s="156" t="s">
        <v>268</v>
      </c>
      <c r="C11" s="124">
        <v>5104270225769</v>
      </c>
      <c r="D11" s="174">
        <v>133049002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0</v>
      </c>
      <c r="AD11">
        <v>0</v>
      </c>
      <c r="AE11">
        <v>0</v>
      </c>
      <c r="AF11">
        <v>5</v>
      </c>
      <c r="AG11">
        <v>5</v>
      </c>
      <c r="AH11" s="101" cm="1">
        <f t="array" ref="AH11">SUM(Table571216[[#This Row],[1]:[28]]/125*100)</f>
        <v>100</v>
      </c>
      <c r="AI11" s="103" t="str">
        <f>VLOOKUP(Table571216[[#This Row],[MARKAH 
(100%)]],Table17[],2,1)</f>
        <v>CEMERLANG</v>
      </c>
      <c r="AO11" s="131" t="s">
        <v>286</v>
      </c>
      <c r="AP11" s="131" t="s">
        <v>308</v>
      </c>
    </row>
    <row r="12" spans="1:42" ht="19.899999999999999" customHeight="1" x14ac:dyDescent="0.25">
      <c r="A12" s="12">
        <v>10</v>
      </c>
      <c r="B12" s="147" t="s">
        <v>196</v>
      </c>
      <c r="C12" s="144" t="s">
        <v>197</v>
      </c>
      <c r="D12" s="153">
        <v>1165688787</v>
      </c>
      <c r="F12">
        <v>4</v>
      </c>
      <c r="G12">
        <v>4</v>
      </c>
      <c r="H12">
        <v>5</v>
      </c>
      <c r="I12">
        <v>5</v>
      </c>
      <c r="J12">
        <v>5</v>
      </c>
      <c r="K12">
        <v>5</v>
      </c>
      <c r="L12">
        <v>5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0</v>
      </c>
      <c r="AD12">
        <v>0</v>
      </c>
      <c r="AE12">
        <v>0</v>
      </c>
      <c r="AF12">
        <v>4</v>
      </c>
      <c r="AG12">
        <v>4</v>
      </c>
      <c r="AH12" s="101" cm="1">
        <f t="array" ref="AH12">SUM(Table571216[[#This Row],[1]:[28]]/125*100)</f>
        <v>84.000000000000043</v>
      </c>
      <c r="AI12" s="103" t="str">
        <f>VLOOKUP(Table571216[[#This Row],[MARKAH 
(100%)]],Table17[],2,1)</f>
        <v>CEMERLANG</v>
      </c>
      <c r="AO12" s="131" t="s">
        <v>287</v>
      </c>
      <c r="AP12" s="131" t="s">
        <v>309</v>
      </c>
    </row>
    <row r="13" spans="1:42" ht="19.899999999999999" customHeight="1" x14ac:dyDescent="0.25">
      <c r="A13" s="12">
        <v>11</v>
      </c>
      <c r="B13" s="166" t="s">
        <v>199</v>
      </c>
      <c r="C13" s="167" t="s">
        <v>200</v>
      </c>
      <c r="D13" s="168">
        <v>177177849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4</v>
      </c>
      <c r="Y13">
        <v>4</v>
      </c>
      <c r="Z13">
        <v>4</v>
      </c>
      <c r="AA13">
        <v>2</v>
      </c>
      <c r="AB13">
        <v>4</v>
      </c>
      <c r="AC13">
        <v>0</v>
      </c>
      <c r="AD13">
        <v>0</v>
      </c>
      <c r="AE13">
        <v>0</v>
      </c>
      <c r="AF13">
        <v>3</v>
      </c>
      <c r="AG13">
        <v>3</v>
      </c>
      <c r="AH13" s="101" cm="1">
        <f t="array" ref="AH13">SUM(Table571216[[#This Row],[1]:[28]]/125*100)</f>
        <v>62.4</v>
      </c>
      <c r="AI13" s="103" t="str">
        <f>VLOOKUP(Table571216[[#This Row],[MARKAH 
(100%)]],Table17[],2,1)</f>
        <v>BAIK</v>
      </c>
      <c r="AO13" s="131" t="s">
        <v>288</v>
      </c>
      <c r="AP13" s="131" t="s">
        <v>310</v>
      </c>
    </row>
    <row r="14" spans="1:42" ht="19.899999999999999" customHeight="1" x14ac:dyDescent="0.25">
      <c r="A14" s="12">
        <v>12</v>
      </c>
      <c r="B14" s="147" t="s">
        <v>201</v>
      </c>
      <c r="C14" s="144" t="s">
        <v>202</v>
      </c>
      <c r="D14" s="153">
        <v>139068371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0</v>
      </c>
      <c r="AD14">
        <v>0</v>
      </c>
      <c r="AE14">
        <v>0</v>
      </c>
      <c r="AF14">
        <v>5</v>
      </c>
      <c r="AG14">
        <v>5</v>
      </c>
      <c r="AH14" s="101" cm="1">
        <f t="array" ref="AH14">SUM(Table571216[[#This Row],[1]:[28]]/125*100)</f>
        <v>100</v>
      </c>
      <c r="AI14" s="103" t="str">
        <f>VLOOKUP(Table571216[[#This Row],[MARKAH 
(100%)]],Table17[],2,1)</f>
        <v>CEMERLANG</v>
      </c>
      <c r="AO14" s="131" t="s">
        <v>289</v>
      </c>
      <c r="AP14" s="131" t="s">
        <v>311</v>
      </c>
    </row>
    <row r="15" spans="1:42" ht="19.899999999999999" customHeight="1" x14ac:dyDescent="0.25">
      <c r="A15" s="12">
        <v>13</v>
      </c>
      <c r="B15" s="147" t="s">
        <v>207</v>
      </c>
      <c r="C15" s="144" t="s">
        <v>208</v>
      </c>
      <c r="D15" s="153">
        <v>172933716</v>
      </c>
      <c r="E15" s="176"/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4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4</v>
      </c>
      <c r="AB15">
        <v>4</v>
      </c>
      <c r="AC15">
        <v>0</v>
      </c>
      <c r="AD15">
        <v>0</v>
      </c>
      <c r="AE15">
        <v>0</v>
      </c>
      <c r="AF15">
        <v>5</v>
      </c>
      <c r="AG15">
        <v>5</v>
      </c>
      <c r="AH15" s="101" cm="1">
        <f t="array" ref="AH15">SUM(Table571216[[#This Row],[1]:[28]]/125*100)</f>
        <v>97.600000000000009</v>
      </c>
      <c r="AI15" s="103" t="str">
        <f>VLOOKUP(Table571216[[#This Row],[MARKAH 
(100%)]],Table17[],2,1)</f>
        <v>CEMERLANG</v>
      </c>
      <c r="AO15" s="131" t="s">
        <v>286</v>
      </c>
      <c r="AP15" s="131" t="s">
        <v>312</v>
      </c>
    </row>
    <row r="16" spans="1:42" ht="19.899999999999999" customHeight="1" x14ac:dyDescent="0.25">
      <c r="A16" s="12">
        <v>14</v>
      </c>
      <c r="B16" s="166" t="s">
        <v>210</v>
      </c>
      <c r="C16" s="167" t="s">
        <v>211</v>
      </c>
      <c r="D16" s="168">
        <v>192719474</v>
      </c>
      <c r="F16">
        <v>4</v>
      </c>
      <c r="G16">
        <v>4</v>
      </c>
      <c r="H16">
        <v>3</v>
      </c>
      <c r="I16">
        <v>3</v>
      </c>
      <c r="J16">
        <v>4</v>
      </c>
      <c r="K16">
        <v>3</v>
      </c>
      <c r="L16">
        <v>4</v>
      </c>
      <c r="M16">
        <v>4</v>
      </c>
      <c r="N16">
        <v>4</v>
      </c>
      <c r="O16">
        <v>3</v>
      </c>
      <c r="P16">
        <v>4</v>
      </c>
      <c r="Q16">
        <v>3</v>
      </c>
      <c r="R16">
        <v>3</v>
      </c>
      <c r="S16">
        <v>4</v>
      </c>
      <c r="T16">
        <v>3</v>
      </c>
      <c r="U16">
        <v>4</v>
      </c>
      <c r="V16">
        <v>3</v>
      </c>
      <c r="W16">
        <v>3</v>
      </c>
      <c r="X16">
        <v>3</v>
      </c>
      <c r="Y16">
        <v>4</v>
      </c>
      <c r="Z16">
        <v>3</v>
      </c>
      <c r="AA16">
        <v>3</v>
      </c>
      <c r="AB16">
        <v>3</v>
      </c>
      <c r="AC16">
        <v>0</v>
      </c>
      <c r="AD16">
        <v>0</v>
      </c>
      <c r="AE16">
        <v>0</v>
      </c>
      <c r="AF16">
        <v>3</v>
      </c>
      <c r="AG16">
        <v>4</v>
      </c>
      <c r="AH16" s="101" cm="1">
        <f t="array" ref="AH16">SUM(Table571216[[#This Row],[1]:[28]]/125*100)</f>
        <v>68.8</v>
      </c>
      <c r="AI16" s="103" t="str">
        <f>VLOOKUP(Table571216[[#This Row],[MARKAH 
(100%)]],Table17[],2,1)</f>
        <v>BAIK</v>
      </c>
      <c r="AO16" s="131" t="s">
        <v>290</v>
      </c>
      <c r="AP16" s="131" t="s">
        <v>313</v>
      </c>
    </row>
    <row r="17" spans="1:42" ht="19.899999999999999" customHeight="1" x14ac:dyDescent="0.25">
      <c r="A17" s="12">
        <v>15</v>
      </c>
      <c r="B17" s="147" t="s">
        <v>213</v>
      </c>
      <c r="C17" s="144" t="s">
        <v>214</v>
      </c>
      <c r="D17" s="153">
        <v>1128638815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0</v>
      </c>
      <c r="AD17">
        <v>0</v>
      </c>
      <c r="AE17">
        <v>0</v>
      </c>
      <c r="AF17">
        <v>5</v>
      </c>
      <c r="AG17">
        <v>5</v>
      </c>
      <c r="AH17" s="101" cm="1">
        <f t="array" ref="AH17">SUM(Table571216[[#This Row],[1]:[28]]/125*100)</f>
        <v>100</v>
      </c>
      <c r="AI17" s="103" t="str">
        <f>VLOOKUP(Table571216[[#This Row],[MARKAH 
(100%)]],Table17[],2,1)</f>
        <v>CEMERLANG</v>
      </c>
      <c r="AO17" s="131" t="s">
        <v>67</v>
      </c>
      <c r="AP17" s="131" t="s">
        <v>314</v>
      </c>
    </row>
    <row r="18" spans="1:42" ht="19.899999999999999" customHeight="1" x14ac:dyDescent="0.25">
      <c r="A18" s="12">
        <v>16</v>
      </c>
      <c r="B18" s="175" t="s">
        <v>270</v>
      </c>
      <c r="C18" s="173" t="s">
        <v>271</v>
      </c>
      <c r="D18" s="172">
        <v>1155018979</v>
      </c>
      <c r="F18">
        <v>5</v>
      </c>
      <c r="G18">
        <v>5</v>
      </c>
      <c r="H18">
        <v>3</v>
      </c>
      <c r="I18">
        <v>3</v>
      </c>
      <c r="J18">
        <v>5</v>
      </c>
      <c r="K18">
        <v>3</v>
      </c>
      <c r="L18">
        <v>5</v>
      </c>
      <c r="M18">
        <v>4</v>
      </c>
      <c r="N18">
        <v>3</v>
      </c>
      <c r="O18">
        <v>4</v>
      </c>
      <c r="P18">
        <v>3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  <c r="W18">
        <v>5</v>
      </c>
      <c r="X18">
        <v>3</v>
      </c>
      <c r="Y18">
        <v>3</v>
      </c>
      <c r="Z18">
        <v>3</v>
      </c>
      <c r="AA18">
        <v>4</v>
      </c>
      <c r="AB18">
        <v>3</v>
      </c>
      <c r="AC18">
        <v>0</v>
      </c>
      <c r="AD18">
        <v>0</v>
      </c>
      <c r="AE18">
        <v>0</v>
      </c>
      <c r="AF18">
        <v>3</v>
      </c>
      <c r="AG18">
        <v>3</v>
      </c>
      <c r="AH18" s="101" cm="1">
        <f t="array" ref="AH18">SUM(Table571216[[#This Row],[1]:[28]]/125*100)</f>
        <v>76.000000000000028</v>
      </c>
      <c r="AI18" s="103" t="str">
        <f>VLOOKUP(Table571216[[#This Row],[MARKAH 
(100%)]],Table17[],2,1)</f>
        <v>BAIK</v>
      </c>
      <c r="AO18" s="131" t="s">
        <v>291</v>
      </c>
      <c r="AP18" s="131" t="s">
        <v>315</v>
      </c>
    </row>
    <row r="19" spans="1:42" ht="19.899999999999999" customHeight="1" x14ac:dyDescent="0.25">
      <c r="A19" s="12">
        <v>17</v>
      </c>
      <c r="B19" s="175" t="s">
        <v>216</v>
      </c>
      <c r="C19" s="173" t="s">
        <v>217</v>
      </c>
      <c r="D19" s="172">
        <v>143204898</v>
      </c>
      <c r="F19">
        <v>4</v>
      </c>
      <c r="G19">
        <v>4</v>
      </c>
      <c r="H19">
        <v>4</v>
      </c>
      <c r="I19">
        <v>3</v>
      </c>
      <c r="J19">
        <v>5</v>
      </c>
      <c r="K19">
        <v>4</v>
      </c>
      <c r="L19">
        <v>5</v>
      </c>
      <c r="M19">
        <v>4</v>
      </c>
      <c r="N19">
        <v>3</v>
      </c>
      <c r="O19">
        <v>5</v>
      </c>
      <c r="P19">
        <v>5</v>
      </c>
      <c r="Q19">
        <v>5</v>
      </c>
      <c r="R19">
        <v>3</v>
      </c>
      <c r="S19">
        <v>4</v>
      </c>
      <c r="T19">
        <v>3</v>
      </c>
      <c r="U19">
        <v>4</v>
      </c>
      <c r="V19">
        <v>4</v>
      </c>
      <c r="W19">
        <v>4</v>
      </c>
      <c r="X19">
        <v>3</v>
      </c>
      <c r="Y19">
        <v>4</v>
      </c>
      <c r="Z19">
        <v>4</v>
      </c>
      <c r="AA19">
        <v>4</v>
      </c>
      <c r="AB19">
        <v>4</v>
      </c>
      <c r="AC19">
        <v>0</v>
      </c>
      <c r="AD19">
        <v>0</v>
      </c>
      <c r="AE19">
        <v>0</v>
      </c>
      <c r="AF19">
        <v>5</v>
      </c>
      <c r="AG19">
        <v>4</v>
      </c>
      <c r="AH19" s="101" cm="1">
        <f t="array" ref="AH19">SUM(Table571216[[#This Row],[1]:[28]]/125*100)</f>
        <v>80.800000000000011</v>
      </c>
      <c r="AI19" s="103" t="str">
        <f>VLOOKUP(Table571216[[#This Row],[MARKAH 
(100%)]],Table17[],2,1)</f>
        <v>BAIK</v>
      </c>
      <c r="AO19" s="131" t="s">
        <v>292</v>
      </c>
      <c r="AP19" s="131" t="s">
        <v>316</v>
      </c>
    </row>
    <row r="20" spans="1:42" ht="19.899999999999999" customHeight="1" x14ac:dyDescent="0.25">
      <c r="A20" s="12">
        <v>18</v>
      </c>
      <c r="B20" s="164" t="s">
        <v>219</v>
      </c>
      <c r="C20" s="165" t="s">
        <v>220</v>
      </c>
      <c r="D20" s="160">
        <v>176546567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4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4</v>
      </c>
      <c r="AB20">
        <v>5</v>
      </c>
      <c r="AC20">
        <v>0</v>
      </c>
      <c r="AD20">
        <v>0</v>
      </c>
      <c r="AE20">
        <v>0</v>
      </c>
      <c r="AF20">
        <v>5</v>
      </c>
      <c r="AG20">
        <v>5</v>
      </c>
      <c r="AH20" s="101" cm="1">
        <f t="array" ref="AH20">SUM(Table571216[[#This Row],[1]:[28]]/125*100)</f>
        <v>98.4</v>
      </c>
      <c r="AI20" s="103" t="str">
        <f>VLOOKUP(Table571216[[#This Row],[MARKAH 
(100%)]],Table17[],2,1)</f>
        <v>CEMERLANG</v>
      </c>
      <c r="AO20" s="131" t="s">
        <v>71</v>
      </c>
      <c r="AP20" s="131" t="s">
        <v>71</v>
      </c>
    </row>
    <row r="21" spans="1:42" ht="19.899999999999999" customHeight="1" x14ac:dyDescent="0.25">
      <c r="A21" s="12">
        <v>19</v>
      </c>
      <c r="B21" s="164" t="s">
        <v>225</v>
      </c>
      <c r="C21" s="165" t="s">
        <v>226</v>
      </c>
      <c r="D21" s="160">
        <v>126070891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0</v>
      </c>
      <c r="AD21">
        <v>0</v>
      </c>
      <c r="AE21">
        <v>0</v>
      </c>
      <c r="AF21">
        <v>5</v>
      </c>
      <c r="AG21">
        <v>5</v>
      </c>
      <c r="AH21" s="101" cm="1">
        <f t="array" ref="AH21">SUM(Table571216[[#This Row],[1]:[28]]/125*100)</f>
        <v>100</v>
      </c>
      <c r="AI21" s="103" t="str">
        <f>VLOOKUP(Table571216[[#This Row],[MARKAH 
(100%)]],Table17[],2,1)</f>
        <v>CEMERLANG</v>
      </c>
      <c r="AO21" s="131" t="s">
        <v>293</v>
      </c>
      <c r="AP21" s="131" t="s">
        <v>317</v>
      </c>
    </row>
    <row r="22" spans="1:42" ht="19.899999999999999" customHeight="1" x14ac:dyDescent="0.25">
      <c r="A22" s="12">
        <v>20</v>
      </c>
      <c r="B22" s="175" t="s">
        <v>229</v>
      </c>
      <c r="C22" s="173" t="s">
        <v>230</v>
      </c>
      <c r="D22" s="172">
        <v>182185624</v>
      </c>
      <c r="F22">
        <v>5</v>
      </c>
      <c r="G22">
        <v>5</v>
      </c>
      <c r="H22">
        <v>4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4</v>
      </c>
      <c r="P22">
        <v>5</v>
      </c>
      <c r="Q22">
        <v>5</v>
      </c>
      <c r="R22">
        <v>5</v>
      </c>
      <c r="S22">
        <v>4</v>
      </c>
      <c r="T22">
        <v>5</v>
      </c>
      <c r="U22">
        <v>5</v>
      </c>
      <c r="V22">
        <v>4</v>
      </c>
      <c r="W22">
        <v>4</v>
      </c>
      <c r="X22">
        <v>5</v>
      </c>
      <c r="Y22">
        <v>5</v>
      </c>
      <c r="Z22">
        <v>5</v>
      </c>
      <c r="AA22">
        <v>4</v>
      </c>
      <c r="AB22">
        <v>5</v>
      </c>
      <c r="AC22">
        <v>0</v>
      </c>
      <c r="AD22">
        <v>0</v>
      </c>
      <c r="AE22">
        <v>0</v>
      </c>
      <c r="AF22">
        <v>5</v>
      </c>
      <c r="AG22">
        <v>5</v>
      </c>
      <c r="AH22" s="101" cm="1">
        <f t="array" ref="AH22">SUM(Table571216[[#This Row],[1]:[28]]/125*100)</f>
        <v>95.200000000000017</v>
      </c>
      <c r="AI22" s="103" t="str">
        <f>VLOOKUP(Table571216[[#This Row],[MARKAH 
(100%)]],Table17[],2,1)</f>
        <v>CEMERLANG</v>
      </c>
      <c r="AO22" s="131" t="s">
        <v>71</v>
      </c>
      <c r="AP22" s="131" t="s">
        <v>318</v>
      </c>
    </row>
    <row r="23" spans="1:42" ht="19.899999999999999" customHeight="1" x14ac:dyDescent="0.25">
      <c r="A23" s="12">
        <v>21</v>
      </c>
      <c r="B23" s="175" t="s">
        <v>235</v>
      </c>
      <c r="C23" s="173" t="s">
        <v>236</v>
      </c>
      <c r="D23" s="172">
        <v>192993657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0</v>
      </c>
      <c r="AD23">
        <v>0</v>
      </c>
      <c r="AE23">
        <v>0</v>
      </c>
      <c r="AF23">
        <v>5</v>
      </c>
      <c r="AG23">
        <v>5</v>
      </c>
      <c r="AH23" s="101" cm="1">
        <f t="array" ref="AH23">SUM(Table571216[[#This Row],[1]:[28]]/125*100)</f>
        <v>100</v>
      </c>
      <c r="AI23" s="103" t="str">
        <f>VLOOKUP(Table571216[[#This Row],[MARKAH 
(100%)]],Table17[],2,1)</f>
        <v>CEMERLANG</v>
      </c>
      <c r="AO23" s="131" t="s">
        <v>294</v>
      </c>
      <c r="AP23" s="131" t="s">
        <v>319</v>
      </c>
    </row>
    <row r="24" spans="1:42" ht="19.899999999999999" customHeight="1" x14ac:dyDescent="0.25">
      <c r="A24" s="12">
        <v>22</v>
      </c>
      <c r="B24" s="164" t="s">
        <v>237</v>
      </c>
      <c r="C24" s="165" t="s">
        <v>238</v>
      </c>
      <c r="D24" s="160">
        <v>173903545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0</v>
      </c>
      <c r="AD24">
        <v>0</v>
      </c>
      <c r="AE24">
        <v>0</v>
      </c>
      <c r="AF24">
        <v>5</v>
      </c>
      <c r="AG24">
        <v>5</v>
      </c>
      <c r="AH24" s="101" cm="1">
        <f t="array" ref="AH24">SUM(Table571216[[#This Row],[1]:[28]]/125*100)</f>
        <v>100</v>
      </c>
      <c r="AI24" s="103" t="str">
        <f>VLOOKUP(Table571216[[#This Row],[MARKAH 
(100%)]],Table17[],2,1)</f>
        <v>CEMERLANG</v>
      </c>
      <c r="AO24" s="131" t="s">
        <v>71</v>
      </c>
      <c r="AP24" s="131" t="s">
        <v>320</v>
      </c>
    </row>
    <row r="25" spans="1:42" ht="60" x14ac:dyDescent="0.25">
      <c r="A25" s="12">
        <v>23</v>
      </c>
      <c r="B25" s="175" t="s">
        <v>241</v>
      </c>
      <c r="C25" s="173" t="s">
        <v>242</v>
      </c>
      <c r="D25" s="172">
        <v>1137052005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0</v>
      </c>
      <c r="AD25">
        <v>0</v>
      </c>
      <c r="AE25">
        <v>0</v>
      </c>
      <c r="AF25">
        <v>4</v>
      </c>
      <c r="AG25">
        <v>4</v>
      </c>
      <c r="AH25" s="101" cm="1">
        <f t="array" ref="AH25">SUM(Table571216[[#This Row],[1]:[28]]/125*100)</f>
        <v>80.000000000000028</v>
      </c>
      <c r="AI25" s="103" t="str">
        <f>VLOOKUP(Table571216[[#This Row],[MARKAH 
(100%)]],Table17[],2,1)</f>
        <v>BAIK</v>
      </c>
      <c r="AO25" s="131" t="s">
        <v>295</v>
      </c>
      <c r="AP25" s="131" t="s">
        <v>321</v>
      </c>
    </row>
    <row r="26" spans="1:42" ht="19.899999999999999" customHeight="1" x14ac:dyDescent="0.25">
      <c r="A26" s="12">
        <v>24</v>
      </c>
      <c r="B26" s="164" t="s">
        <v>243</v>
      </c>
      <c r="C26" s="165" t="s">
        <v>244</v>
      </c>
      <c r="D26" s="160">
        <v>1139006792</v>
      </c>
      <c r="F26">
        <v>5</v>
      </c>
      <c r="G26">
        <v>5</v>
      </c>
      <c r="H26">
        <v>4</v>
      </c>
      <c r="I26">
        <v>4</v>
      </c>
      <c r="J26">
        <v>5</v>
      </c>
      <c r="K26">
        <v>5</v>
      </c>
      <c r="L26">
        <v>4</v>
      </c>
      <c r="M26">
        <v>3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4</v>
      </c>
      <c r="Y26">
        <v>5</v>
      </c>
      <c r="Z26">
        <v>5</v>
      </c>
      <c r="AA26">
        <v>3</v>
      </c>
      <c r="AB26">
        <v>5</v>
      </c>
      <c r="AC26">
        <v>0</v>
      </c>
      <c r="AD26">
        <v>0</v>
      </c>
      <c r="AE26">
        <v>0</v>
      </c>
      <c r="AF26">
        <v>5</v>
      </c>
      <c r="AG26">
        <v>5</v>
      </c>
      <c r="AH26" s="101" cm="1">
        <f t="array" ref="AH26">SUM(Table571216[[#This Row],[1]:[28]]/125*100)</f>
        <v>93.600000000000009</v>
      </c>
      <c r="AI26" s="103" t="str">
        <f>VLOOKUP(Table571216[[#This Row],[MARKAH 
(100%)]],Table17[],2,1)</f>
        <v>CEMERLANG</v>
      </c>
      <c r="AO26" s="131" t="s">
        <v>71</v>
      </c>
      <c r="AP26" s="131" t="s">
        <v>322</v>
      </c>
    </row>
    <row r="27" spans="1:42" ht="19.899999999999999" customHeight="1" x14ac:dyDescent="0.25">
      <c r="A27" s="12">
        <v>25</v>
      </c>
      <c r="B27" s="164" t="s">
        <v>248</v>
      </c>
      <c r="C27" s="165" t="s">
        <v>249</v>
      </c>
      <c r="D27" s="160">
        <v>136130125</v>
      </c>
      <c r="F27">
        <v>3</v>
      </c>
      <c r="G27">
        <v>3</v>
      </c>
      <c r="H27">
        <v>3</v>
      </c>
      <c r="I27">
        <v>3</v>
      </c>
      <c r="J27">
        <v>4</v>
      </c>
      <c r="K27">
        <v>3</v>
      </c>
      <c r="L27">
        <v>3</v>
      </c>
      <c r="M27">
        <v>3</v>
      </c>
      <c r="N27">
        <v>4</v>
      </c>
      <c r="O27">
        <v>4</v>
      </c>
      <c r="P27">
        <v>5</v>
      </c>
      <c r="Q27">
        <v>5</v>
      </c>
      <c r="R27">
        <v>5</v>
      </c>
      <c r="S27">
        <v>4</v>
      </c>
      <c r="T27">
        <v>5</v>
      </c>
      <c r="U27">
        <v>4</v>
      </c>
      <c r="V27">
        <v>5</v>
      </c>
      <c r="W27">
        <v>5</v>
      </c>
      <c r="X27">
        <v>3</v>
      </c>
      <c r="Y27">
        <v>3</v>
      </c>
      <c r="Z27">
        <v>3</v>
      </c>
      <c r="AA27">
        <v>3</v>
      </c>
      <c r="AB27">
        <v>3</v>
      </c>
      <c r="AC27">
        <v>0</v>
      </c>
      <c r="AD27">
        <v>0</v>
      </c>
      <c r="AE27">
        <v>0</v>
      </c>
      <c r="AF27">
        <v>3</v>
      </c>
      <c r="AG27">
        <v>3</v>
      </c>
      <c r="AH27" s="101" cm="1">
        <f t="array" ref="AH27">SUM(Table571216[[#This Row],[1]:[28]]/125*100)</f>
        <v>73.600000000000023</v>
      </c>
      <c r="AI27" s="103" t="str">
        <f>VLOOKUP(Table571216[[#This Row],[MARKAH 
(100%)]],Table17[],2,1)</f>
        <v>BAIK</v>
      </c>
      <c r="AO27" s="131" t="s">
        <v>296</v>
      </c>
      <c r="AP27" s="131" t="s">
        <v>323</v>
      </c>
    </row>
    <row r="28" spans="1:42" ht="19.899999999999999" customHeight="1" x14ac:dyDescent="0.25">
      <c r="A28" s="12">
        <v>26</v>
      </c>
      <c r="B28" s="175" t="s">
        <v>251</v>
      </c>
      <c r="C28" s="173" t="s">
        <v>252</v>
      </c>
      <c r="D28" s="172">
        <v>172479791</v>
      </c>
      <c r="F28">
        <v>3</v>
      </c>
      <c r="G28">
        <v>4</v>
      </c>
      <c r="H28">
        <v>4</v>
      </c>
      <c r="I28">
        <v>3</v>
      </c>
      <c r="J28">
        <v>5</v>
      </c>
      <c r="K28">
        <v>4</v>
      </c>
      <c r="L28">
        <v>4</v>
      </c>
      <c r="M28">
        <v>4</v>
      </c>
      <c r="N28">
        <v>3</v>
      </c>
      <c r="O28">
        <v>4</v>
      </c>
      <c r="P28">
        <v>4</v>
      </c>
      <c r="Q28">
        <v>4</v>
      </c>
      <c r="R28">
        <v>4</v>
      </c>
      <c r="S28">
        <v>4</v>
      </c>
      <c r="T28">
        <v>5</v>
      </c>
      <c r="U28">
        <v>4</v>
      </c>
      <c r="V28">
        <v>3</v>
      </c>
      <c r="W28">
        <v>4</v>
      </c>
      <c r="X28">
        <v>3</v>
      </c>
      <c r="Y28">
        <v>4</v>
      </c>
      <c r="Z28">
        <v>4</v>
      </c>
      <c r="AA28">
        <v>5</v>
      </c>
      <c r="AB28">
        <v>4</v>
      </c>
      <c r="AC28">
        <v>0</v>
      </c>
      <c r="AD28">
        <v>0</v>
      </c>
      <c r="AE28">
        <v>0</v>
      </c>
      <c r="AF28">
        <v>3</v>
      </c>
      <c r="AG28">
        <v>3</v>
      </c>
      <c r="AH28" s="101" cm="1">
        <f t="array" ref="AH28">SUM(Table571216[[#This Row],[1]:[28]]/125*100)</f>
        <v>76.800000000000026</v>
      </c>
      <c r="AI28" s="103" t="str">
        <f>VLOOKUP(Table571216[[#This Row],[MARKAH 
(100%)]],Table17[],2,1)</f>
        <v>BAIK</v>
      </c>
      <c r="AO28" s="131" t="s">
        <v>297</v>
      </c>
      <c r="AP28" s="131" t="s">
        <v>324</v>
      </c>
    </row>
    <row r="29" spans="1:42" ht="19.899999999999999" customHeight="1" x14ac:dyDescent="0.25">
      <c r="A29" s="12">
        <v>27</v>
      </c>
      <c r="B29" s="164" t="s">
        <v>255</v>
      </c>
      <c r="C29" s="165" t="s">
        <v>256</v>
      </c>
      <c r="D29" s="160">
        <v>1121646257</v>
      </c>
      <c r="F29">
        <v>4</v>
      </c>
      <c r="G29">
        <v>4</v>
      </c>
      <c r="H29">
        <v>4</v>
      </c>
      <c r="I29">
        <v>3</v>
      </c>
      <c r="J29">
        <v>3</v>
      </c>
      <c r="K29">
        <v>4</v>
      </c>
      <c r="L29">
        <v>3</v>
      </c>
      <c r="M29">
        <v>3</v>
      </c>
      <c r="N29">
        <v>4</v>
      </c>
      <c r="O29">
        <v>3</v>
      </c>
      <c r="P29">
        <v>3</v>
      </c>
      <c r="Q29">
        <v>4</v>
      </c>
      <c r="R29">
        <v>3</v>
      </c>
      <c r="S29">
        <v>3</v>
      </c>
      <c r="T29">
        <v>4</v>
      </c>
      <c r="U29">
        <v>4</v>
      </c>
      <c r="V29">
        <v>3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0</v>
      </c>
      <c r="AD29">
        <v>0</v>
      </c>
      <c r="AE29">
        <v>0</v>
      </c>
      <c r="AF29">
        <v>4</v>
      </c>
      <c r="AG29">
        <v>4</v>
      </c>
      <c r="AH29" s="101" cm="1">
        <f t="array" ref="AH29">SUM(Table571216[[#This Row],[1]:[28]]/125*100)</f>
        <v>72.800000000000011</v>
      </c>
      <c r="AI29" s="103" t="str">
        <f>VLOOKUP(Table571216[[#This Row],[MARKAH 
(100%)]],Table17[],2,1)</f>
        <v>BAIK</v>
      </c>
      <c r="AO29" s="131" t="s">
        <v>71</v>
      </c>
      <c r="AP29" s="131" t="s">
        <v>71</v>
      </c>
    </row>
    <row r="30" spans="1:42" ht="19.899999999999999" customHeight="1" x14ac:dyDescent="0.25">
      <c r="A30" s="12">
        <v>28</v>
      </c>
      <c r="B30" s="175" t="s">
        <v>257</v>
      </c>
      <c r="C30" s="173" t="s">
        <v>258</v>
      </c>
      <c r="D30" s="172">
        <v>198262</v>
      </c>
      <c r="F30">
        <v>4</v>
      </c>
      <c r="G30">
        <v>5</v>
      </c>
      <c r="H30">
        <v>3</v>
      </c>
      <c r="I30">
        <v>3</v>
      </c>
      <c r="J30">
        <v>4</v>
      </c>
      <c r="K30">
        <v>4</v>
      </c>
      <c r="L30">
        <v>4</v>
      </c>
      <c r="M30">
        <v>3</v>
      </c>
      <c r="N30">
        <v>4</v>
      </c>
      <c r="O30">
        <v>5</v>
      </c>
      <c r="P30">
        <v>5</v>
      </c>
      <c r="Q30">
        <v>4</v>
      </c>
      <c r="R30">
        <v>4</v>
      </c>
      <c r="S30">
        <v>4</v>
      </c>
      <c r="T30">
        <v>5</v>
      </c>
      <c r="U30">
        <v>4</v>
      </c>
      <c r="V30">
        <v>5</v>
      </c>
      <c r="W30">
        <v>5</v>
      </c>
      <c r="X30">
        <v>4</v>
      </c>
      <c r="Y30">
        <v>5</v>
      </c>
      <c r="Z30">
        <v>4</v>
      </c>
      <c r="AA30">
        <v>4</v>
      </c>
      <c r="AB30">
        <v>4</v>
      </c>
      <c r="AC30">
        <v>0</v>
      </c>
      <c r="AD30">
        <v>0</v>
      </c>
      <c r="AE30">
        <v>0</v>
      </c>
      <c r="AF30">
        <v>4</v>
      </c>
      <c r="AG30">
        <v>5</v>
      </c>
      <c r="AH30" s="101" cm="1">
        <f t="array" ref="AH30">SUM(Table571216[[#This Row],[1]:[28]]/125*100)</f>
        <v>84.000000000000028</v>
      </c>
      <c r="AI30" s="103" t="str">
        <f>VLOOKUP(Table571216[[#This Row],[MARKAH 
(100%)]],Table17[],2,1)</f>
        <v>CEMERLANG</v>
      </c>
      <c r="AO30" s="131" t="s">
        <v>298</v>
      </c>
      <c r="AP30" s="131" t="s">
        <v>325</v>
      </c>
    </row>
    <row r="31" spans="1:42" ht="19.899999999999999" customHeight="1" x14ac:dyDescent="0.25">
      <c r="A31" s="12">
        <v>29</v>
      </c>
      <c r="B31" s="164" t="s">
        <v>260</v>
      </c>
      <c r="C31" s="165" t="s">
        <v>261</v>
      </c>
      <c r="D31" s="160">
        <v>122028590</v>
      </c>
      <c r="F31" s="132">
        <v>5</v>
      </c>
      <c r="G31" s="132">
        <v>5</v>
      </c>
      <c r="H31" s="132">
        <v>5</v>
      </c>
      <c r="I31" s="132">
        <v>5</v>
      </c>
      <c r="J31" s="132">
        <v>5</v>
      </c>
      <c r="K31" s="132">
        <v>5</v>
      </c>
      <c r="L31" s="132">
        <v>5</v>
      </c>
      <c r="M31" s="132">
        <v>5</v>
      </c>
      <c r="N31" s="132">
        <v>5</v>
      </c>
      <c r="O31" s="132">
        <v>5</v>
      </c>
      <c r="P31" s="132">
        <v>5</v>
      </c>
      <c r="Q31" s="132">
        <v>5</v>
      </c>
      <c r="R31" s="132">
        <v>5</v>
      </c>
      <c r="S31" s="132">
        <v>5</v>
      </c>
      <c r="T31" s="132">
        <v>5</v>
      </c>
      <c r="U31" s="132">
        <v>5</v>
      </c>
      <c r="V31" s="132">
        <v>5</v>
      </c>
      <c r="W31" s="132">
        <v>5</v>
      </c>
      <c r="X31" s="132">
        <v>5</v>
      </c>
      <c r="Y31" s="132">
        <v>5</v>
      </c>
      <c r="Z31" s="132">
        <v>5</v>
      </c>
      <c r="AA31" s="132">
        <v>5</v>
      </c>
      <c r="AB31" s="132">
        <v>5</v>
      </c>
      <c r="AC31">
        <v>0</v>
      </c>
      <c r="AD31">
        <v>0</v>
      </c>
      <c r="AE31">
        <v>0</v>
      </c>
      <c r="AF31" s="132">
        <v>5</v>
      </c>
      <c r="AG31" s="133">
        <v>5</v>
      </c>
      <c r="AH31" s="101" cm="1">
        <f t="array" ref="AH31">SUM(Table571216[[#This Row],[1]:[28]]/125*100)</f>
        <v>100</v>
      </c>
      <c r="AI31" s="103" t="str">
        <f>VLOOKUP(Table571216[[#This Row],[MARKAH 
(100%)]],Table17[],2,1)</f>
        <v>CEMERLANG</v>
      </c>
      <c r="AO31" s="131" t="s">
        <v>328</v>
      </c>
      <c r="AP31" s="131" t="s">
        <v>326</v>
      </c>
    </row>
    <row r="32" spans="1:42" ht="19.899999999999999" customHeight="1" x14ac:dyDescent="0.25">
      <c r="A32" s="12">
        <v>30</v>
      </c>
      <c r="B32" s="175" t="s">
        <v>263</v>
      </c>
      <c r="C32" s="173" t="s">
        <v>264</v>
      </c>
      <c r="D32" s="172">
        <v>172583226</v>
      </c>
      <c r="F32" s="134">
        <v>5</v>
      </c>
      <c r="G32" s="134">
        <v>5</v>
      </c>
      <c r="H32" s="134">
        <v>5</v>
      </c>
      <c r="I32" s="134">
        <v>5</v>
      </c>
      <c r="J32" s="134">
        <v>5</v>
      </c>
      <c r="K32" s="134">
        <v>5</v>
      </c>
      <c r="L32" s="134">
        <v>5</v>
      </c>
      <c r="M32" s="134">
        <v>5</v>
      </c>
      <c r="N32" s="134">
        <v>5</v>
      </c>
      <c r="O32" s="134">
        <v>5</v>
      </c>
      <c r="P32" s="134">
        <v>5</v>
      </c>
      <c r="Q32" s="134">
        <v>5</v>
      </c>
      <c r="R32" s="134">
        <v>5</v>
      </c>
      <c r="S32" s="134">
        <v>5</v>
      </c>
      <c r="T32" s="134">
        <v>5</v>
      </c>
      <c r="U32" s="134">
        <v>5</v>
      </c>
      <c r="V32" s="134">
        <v>5</v>
      </c>
      <c r="W32" s="134">
        <v>5</v>
      </c>
      <c r="X32" s="134">
        <v>4</v>
      </c>
      <c r="Y32" s="134">
        <v>4</v>
      </c>
      <c r="Z32" s="134">
        <v>4</v>
      </c>
      <c r="AA32" s="134">
        <v>4</v>
      </c>
      <c r="AB32" s="134">
        <v>4</v>
      </c>
      <c r="AC32">
        <v>0</v>
      </c>
      <c r="AD32">
        <v>0</v>
      </c>
      <c r="AE32">
        <v>0</v>
      </c>
      <c r="AF32" s="134">
        <v>5</v>
      </c>
      <c r="AG32" s="135">
        <v>5</v>
      </c>
      <c r="AH32" s="101" cm="1">
        <f t="array" ref="AH32">SUM(Table571216[[#This Row],[1]:[28]]/125*100)</f>
        <v>96.000000000000014</v>
      </c>
      <c r="AI32" s="103" t="str">
        <f>VLOOKUP(Table571216[[#This Row],[MARKAH 
(100%)]],Table17[],2,1)</f>
        <v>CEMERLANG</v>
      </c>
      <c r="AO32" s="131" t="s">
        <v>299</v>
      </c>
      <c r="AP32" s="131" t="s">
        <v>327</v>
      </c>
    </row>
    <row r="33" spans="1:42" ht="19.899999999999999" customHeight="1" x14ac:dyDescent="0.25">
      <c r="A33" s="12"/>
      <c r="B33" s="177"/>
      <c r="C33" s="124"/>
      <c r="D33" s="117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3"/>
      <c r="AH33" s="101"/>
      <c r="AI33" s="103"/>
      <c r="AO33" s="190"/>
      <c r="AP33" s="190"/>
    </row>
    <row r="34" spans="1:42" s="12" customFormat="1" ht="19.899999999999999" customHeight="1" x14ac:dyDescent="0.25">
      <c r="B34" s="178"/>
      <c r="C34" s="128"/>
      <c r="D34" s="121"/>
      <c r="E34" s="11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  <c r="AA34" s="134"/>
      <c r="AB34" s="134"/>
      <c r="AC34" s="132"/>
      <c r="AD34" s="132"/>
      <c r="AE34" s="132"/>
      <c r="AF34" s="134"/>
      <c r="AG34" s="135"/>
      <c r="AH34" s="101"/>
      <c r="AI34" s="103"/>
    </row>
    <row r="35" spans="1:42" ht="19.899999999999999" customHeight="1" x14ac:dyDescent="0.25">
      <c r="A35" s="12"/>
      <c r="B35" s="177"/>
      <c r="C35" s="129"/>
      <c r="D35" s="125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3"/>
      <c r="AH35" s="101"/>
      <c r="AI35" s="103"/>
    </row>
    <row r="36" spans="1:42" ht="25.15" customHeight="1" x14ac:dyDescent="0.25">
      <c r="A36" s="12"/>
      <c r="D36" s="15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1"/>
      <c r="AI36" s="103"/>
    </row>
    <row r="37" spans="1:42" ht="25.15" customHeight="1" x14ac:dyDescent="0.25">
      <c r="A37" s="12"/>
      <c r="B37" s="4"/>
      <c r="C37" s="15"/>
      <c r="D37" s="15"/>
      <c r="E37" s="110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  <c r="AH37" s="101"/>
      <c r="AI37" s="103"/>
    </row>
    <row r="38" spans="1:42" ht="25.15" customHeight="1" x14ac:dyDescent="0.25">
      <c r="A38" s="12"/>
      <c r="B38" s="4"/>
      <c r="C38" s="15"/>
      <c r="D38" s="15"/>
      <c r="E38" s="110"/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  <c r="AA38" s="111"/>
      <c r="AB38" s="111"/>
      <c r="AC38" s="111"/>
      <c r="AD38" s="111"/>
      <c r="AE38" s="111"/>
      <c r="AF38" s="111"/>
      <c r="AG38" s="111"/>
      <c r="AH38" s="101"/>
      <c r="AI38" s="103"/>
    </row>
    <row r="39" spans="1:42" ht="25.15" customHeight="1" x14ac:dyDescent="0.25">
      <c r="A39" s="12" t="s">
        <v>125</v>
      </c>
      <c r="E39" s="12"/>
      <c r="F39" s="45">
        <f>SUBTOTAL(109,Table571216[1])</f>
        <v>136</v>
      </c>
      <c r="G39" s="45">
        <f>SUBTOTAL(109,Table571216[2])</f>
        <v>137</v>
      </c>
      <c r="H39" s="45">
        <f>SUBTOTAL(109,Table571216[3])</f>
        <v>128</v>
      </c>
      <c r="I39" s="45">
        <f>SUBTOTAL(109,Table571216[4])</f>
        <v>128</v>
      </c>
      <c r="J39" s="45">
        <f>SUBTOTAL(109,Table571216[5])</f>
        <v>139</v>
      </c>
      <c r="K39" s="45">
        <f>SUBTOTAL(109,Table571216[6])</f>
        <v>134</v>
      </c>
      <c r="L39" s="45">
        <f>SUBTOTAL(109,Table571216[7])</f>
        <v>135</v>
      </c>
      <c r="M39" s="45">
        <f>SUBTOTAL(109,Table571216[8])</f>
        <v>129</v>
      </c>
      <c r="N39" s="45">
        <f>SUBTOTAL(109,Table571216[9])</f>
        <v>130</v>
      </c>
      <c r="O39" s="45">
        <f>SUBTOTAL(109,Table571216[10])</f>
        <v>135</v>
      </c>
      <c r="P39" s="45">
        <f>SUBTOTAL(109,Table571216[11])</f>
        <v>137</v>
      </c>
      <c r="Q39" s="45">
        <f>SUBTOTAL(109,Table571216[12])</f>
        <v>138</v>
      </c>
      <c r="R39" s="45">
        <f>SUBTOTAL(109,Table571216[13])</f>
        <v>135</v>
      </c>
      <c r="S39" s="45">
        <f>SUBTOTAL(109,Table571216[14])</f>
        <v>134</v>
      </c>
      <c r="T39" s="45">
        <f>SUBTOTAL(109,Table571216[15])</f>
        <v>137</v>
      </c>
      <c r="U39" s="45">
        <f>SUBTOTAL(109,Table571216[16])</f>
        <v>135</v>
      </c>
      <c r="V39" s="45">
        <f>SUBTOTAL(109,Table571216[17])</f>
        <v>136</v>
      </c>
      <c r="W39" s="45">
        <f>SUBTOTAL(109,Table571216[18])</f>
        <v>138</v>
      </c>
      <c r="X39" s="45">
        <f>SUBTOTAL(109,Table571216[19])</f>
        <v>127</v>
      </c>
      <c r="Y39" s="45">
        <f>SUBTOTAL(109,Table571216[20])</f>
        <v>133</v>
      </c>
      <c r="Z39" s="45">
        <f>SUBTOTAL(109,Table571216[21])</f>
        <v>131</v>
      </c>
      <c r="AA39" s="45">
        <f>SUBTOTAL(109,Table571216[22])</f>
        <v>124</v>
      </c>
      <c r="AB39" s="45">
        <f>SUBTOTAL(109,Table571216[23])</f>
        <v>130</v>
      </c>
      <c r="AC39" s="45">
        <f>SUBTOTAL(109,Table571216[24])</f>
        <v>0</v>
      </c>
      <c r="AD39" s="45">
        <f>SUBTOTAL(109,Table571216[25])</f>
        <v>0</v>
      </c>
      <c r="AE39" s="45">
        <f>SUBTOTAL(109,Table571216[26])</f>
        <v>0</v>
      </c>
      <c r="AF39" s="45">
        <f>SUBTOTAL(109,Table571216[27])</f>
        <v>132</v>
      </c>
      <c r="AG39" s="45">
        <f>SUBTOTAL(109,Table571216[28])</f>
        <v>134</v>
      </c>
      <c r="AH39" s="45"/>
      <c r="AI39" s="45">
        <f>SUBTOTAL(103,Table571216[ANALISA KEPUASAN PESERTA])</f>
        <v>30</v>
      </c>
    </row>
    <row r="40" spans="1:42" ht="25.15" customHeight="1" x14ac:dyDescent="0.25"/>
    <row r="41" spans="1:42" ht="25.15" customHeight="1" x14ac:dyDescent="0.25">
      <c r="F41" s="180" t="s">
        <v>126</v>
      </c>
      <c r="G41" s="180"/>
      <c r="H41" s="180"/>
      <c r="I41" s="180"/>
      <c r="J41" s="180"/>
      <c r="K41" s="180"/>
      <c r="L41" s="180"/>
      <c r="M41" s="180"/>
      <c r="N41" s="180"/>
      <c r="O41" s="180"/>
      <c r="P41" s="180"/>
      <c r="Q41" s="180"/>
      <c r="R41" s="180"/>
      <c r="S41" s="180"/>
      <c r="T41" s="180"/>
      <c r="U41" s="180"/>
      <c r="V41" s="180"/>
      <c r="W41" s="180"/>
      <c r="X41" s="180"/>
      <c r="Y41" s="180"/>
      <c r="Z41" s="180"/>
      <c r="AA41" s="180"/>
      <c r="AB41" s="180"/>
      <c r="AC41" s="180"/>
      <c r="AD41" s="180"/>
      <c r="AE41" s="180"/>
      <c r="AF41" s="180"/>
      <c r="AG41" s="180"/>
    </row>
    <row r="42" spans="1:42" ht="25.15" customHeight="1" x14ac:dyDescent="0.25">
      <c r="E42" s="31" t="s">
        <v>119</v>
      </c>
      <c r="F42" s="32" t="s">
        <v>127</v>
      </c>
      <c r="G42" s="32" t="s">
        <v>128</v>
      </c>
      <c r="H42" s="32" t="s">
        <v>129</v>
      </c>
      <c r="I42" s="32" t="s">
        <v>130</v>
      </c>
      <c r="J42" s="32" t="s">
        <v>131</v>
      </c>
      <c r="K42" s="32" t="s">
        <v>132</v>
      </c>
      <c r="L42" s="32" t="s">
        <v>133</v>
      </c>
      <c r="M42" s="32" t="s">
        <v>134</v>
      </c>
      <c r="N42" s="32" t="s">
        <v>135</v>
      </c>
      <c r="O42" s="32" t="s">
        <v>136</v>
      </c>
      <c r="P42" s="32" t="s">
        <v>137</v>
      </c>
      <c r="Q42" s="32" t="s">
        <v>138</v>
      </c>
      <c r="R42" s="32" t="s">
        <v>139</v>
      </c>
      <c r="S42" s="32" t="s">
        <v>140</v>
      </c>
      <c r="T42" s="32" t="s">
        <v>141</v>
      </c>
      <c r="U42" s="32" t="s">
        <v>142</v>
      </c>
      <c r="V42" s="32" t="s">
        <v>143</v>
      </c>
      <c r="W42" s="32" t="s">
        <v>144</v>
      </c>
      <c r="X42" s="32" t="s">
        <v>145</v>
      </c>
      <c r="Y42" s="32" t="s">
        <v>146</v>
      </c>
      <c r="Z42" s="32" t="s">
        <v>147</v>
      </c>
      <c r="AA42" s="32" t="s">
        <v>148</v>
      </c>
      <c r="AB42" s="32" t="s">
        <v>149</v>
      </c>
      <c r="AC42" s="32" t="s">
        <v>150</v>
      </c>
      <c r="AD42" s="32" t="s">
        <v>151</v>
      </c>
      <c r="AE42" s="32" t="s">
        <v>152</v>
      </c>
      <c r="AF42" s="33" t="s">
        <v>153</v>
      </c>
      <c r="AG42" s="32" t="s">
        <v>154</v>
      </c>
    </row>
    <row r="43" spans="1:42" ht="25.15" customHeight="1" x14ac:dyDescent="0.25">
      <c r="E43" s="26" t="s">
        <v>155</v>
      </c>
      <c r="F43" s="27">
        <f t="shared" ref="F43:AG43" si="0">COUNTIF(F3:F36,1)</f>
        <v>0</v>
      </c>
      <c r="G43" s="27">
        <f t="shared" si="0"/>
        <v>0</v>
      </c>
      <c r="H43" s="27">
        <f t="shared" si="0"/>
        <v>0</v>
      </c>
      <c r="I43" s="27">
        <f t="shared" si="0"/>
        <v>0</v>
      </c>
      <c r="J43" s="27">
        <f t="shared" si="0"/>
        <v>0</v>
      </c>
      <c r="K43" s="27">
        <f t="shared" si="0"/>
        <v>0</v>
      </c>
      <c r="L43" s="27">
        <f t="shared" si="0"/>
        <v>0</v>
      </c>
      <c r="M43" s="27">
        <f t="shared" si="0"/>
        <v>0</v>
      </c>
      <c r="N43" s="27">
        <f t="shared" si="0"/>
        <v>0</v>
      </c>
      <c r="O43" s="27">
        <f t="shared" si="0"/>
        <v>0</v>
      </c>
      <c r="P43" s="27">
        <f t="shared" si="0"/>
        <v>0</v>
      </c>
      <c r="Q43" s="27">
        <f t="shared" si="0"/>
        <v>0</v>
      </c>
      <c r="R43" s="27">
        <f t="shared" si="0"/>
        <v>0</v>
      </c>
      <c r="S43" s="27">
        <f t="shared" si="0"/>
        <v>0</v>
      </c>
      <c r="T43" s="27">
        <f t="shared" si="0"/>
        <v>0</v>
      </c>
      <c r="U43" s="27">
        <f t="shared" si="0"/>
        <v>0</v>
      </c>
      <c r="V43" s="27">
        <f t="shared" si="0"/>
        <v>0</v>
      </c>
      <c r="W43" s="27">
        <f t="shared" si="0"/>
        <v>0</v>
      </c>
      <c r="X43" s="27">
        <f t="shared" si="0"/>
        <v>0</v>
      </c>
      <c r="Y43" s="27">
        <f t="shared" si="0"/>
        <v>0</v>
      </c>
      <c r="Z43" s="27">
        <f t="shared" si="0"/>
        <v>0</v>
      </c>
      <c r="AA43" s="27">
        <f t="shared" si="0"/>
        <v>0</v>
      </c>
      <c r="AB43" s="27">
        <f t="shared" si="0"/>
        <v>0</v>
      </c>
      <c r="AC43" s="27">
        <f t="shared" si="0"/>
        <v>0</v>
      </c>
      <c r="AD43" s="27">
        <f t="shared" si="0"/>
        <v>0</v>
      </c>
      <c r="AE43" s="27">
        <f t="shared" si="0"/>
        <v>0</v>
      </c>
      <c r="AF43" s="27">
        <f t="shared" si="0"/>
        <v>0</v>
      </c>
      <c r="AG43" s="27">
        <f t="shared" si="0"/>
        <v>0</v>
      </c>
    </row>
    <row r="44" spans="1:42" ht="25.15" customHeight="1" x14ac:dyDescent="0.25">
      <c r="E44" s="26" t="s">
        <v>121</v>
      </c>
      <c r="F44" s="27">
        <f t="shared" ref="F44:AG44" si="1">COUNTIF(F3:F36,2)</f>
        <v>0</v>
      </c>
      <c r="G44" s="27">
        <f t="shared" si="1"/>
        <v>0</v>
      </c>
      <c r="H44" s="27">
        <f t="shared" si="1"/>
        <v>0</v>
      </c>
      <c r="I44" s="27">
        <f t="shared" si="1"/>
        <v>0</v>
      </c>
      <c r="J44" s="27">
        <f t="shared" si="1"/>
        <v>0</v>
      </c>
      <c r="K44" s="27">
        <f t="shared" si="1"/>
        <v>0</v>
      </c>
      <c r="L44" s="27">
        <f t="shared" si="1"/>
        <v>0</v>
      </c>
      <c r="M44" s="27">
        <f t="shared" si="1"/>
        <v>0</v>
      </c>
      <c r="N44" s="27">
        <f t="shared" si="1"/>
        <v>0</v>
      </c>
      <c r="O44" s="27">
        <f t="shared" si="1"/>
        <v>0</v>
      </c>
      <c r="P44" s="27">
        <f t="shared" si="1"/>
        <v>0</v>
      </c>
      <c r="Q44" s="27">
        <f t="shared" si="1"/>
        <v>0</v>
      </c>
      <c r="R44" s="27">
        <f t="shared" si="1"/>
        <v>0</v>
      </c>
      <c r="S44" s="27">
        <f t="shared" si="1"/>
        <v>0</v>
      </c>
      <c r="T44" s="27">
        <f t="shared" si="1"/>
        <v>0</v>
      </c>
      <c r="U44" s="27">
        <f t="shared" si="1"/>
        <v>0</v>
      </c>
      <c r="V44" s="27">
        <f t="shared" si="1"/>
        <v>0</v>
      </c>
      <c r="W44" s="27">
        <f t="shared" si="1"/>
        <v>0</v>
      </c>
      <c r="X44" s="27">
        <f t="shared" si="1"/>
        <v>0</v>
      </c>
      <c r="Y44" s="27">
        <f t="shared" si="1"/>
        <v>0</v>
      </c>
      <c r="Z44" s="27">
        <f t="shared" si="1"/>
        <v>0</v>
      </c>
      <c r="AA44" s="27">
        <f t="shared" si="1"/>
        <v>1</v>
      </c>
      <c r="AB44" s="27">
        <f t="shared" si="1"/>
        <v>0</v>
      </c>
      <c r="AC44" s="27">
        <f t="shared" si="1"/>
        <v>0</v>
      </c>
      <c r="AD44" s="27">
        <f t="shared" si="1"/>
        <v>0</v>
      </c>
      <c r="AE44" s="27">
        <f t="shared" si="1"/>
        <v>0</v>
      </c>
      <c r="AF44" s="27">
        <f t="shared" si="1"/>
        <v>0</v>
      </c>
      <c r="AG44" s="27">
        <f t="shared" si="1"/>
        <v>0</v>
      </c>
    </row>
    <row r="45" spans="1:42" ht="25.15" customHeight="1" x14ac:dyDescent="0.25">
      <c r="E45" s="26" t="s">
        <v>156</v>
      </c>
      <c r="F45" s="27">
        <f t="shared" ref="F45:AG45" si="2">COUNTIF(F3:F36,3)</f>
        <v>3</v>
      </c>
      <c r="G45" s="27">
        <f t="shared" si="2"/>
        <v>3</v>
      </c>
      <c r="H45" s="27">
        <f t="shared" si="2"/>
        <v>7</v>
      </c>
      <c r="I45" s="27">
        <f t="shared" si="2"/>
        <v>9</v>
      </c>
      <c r="J45" s="27">
        <f t="shared" si="2"/>
        <v>3</v>
      </c>
      <c r="K45" s="27">
        <f t="shared" si="2"/>
        <v>5</v>
      </c>
      <c r="L45" s="27">
        <f t="shared" si="2"/>
        <v>4</v>
      </c>
      <c r="M45" s="27">
        <f t="shared" si="2"/>
        <v>6</v>
      </c>
      <c r="N45" s="27">
        <f t="shared" si="2"/>
        <v>5</v>
      </c>
      <c r="O45" s="27">
        <f t="shared" si="2"/>
        <v>4</v>
      </c>
      <c r="P45" s="27">
        <f t="shared" si="2"/>
        <v>4</v>
      </c>
      <c r="Q45" s="27">
        <f t="shared" si="2"/>
        <v>2</v>
      </c>
      <c r="R45" s="27">
        <f t="shared" si="2"/>
        <v>4</v>
      </c>
      <c r="S45" s="27">
        <f t="shared" si="2"/>
        <v>2</v>
      </c>
      <c r="T45" s="27">
        <f t="shared" si="2"/>
        <v>4</v>
      </c>
      <c r="U45" s="27">
        <f t="shared" si="2"/>
        <v>2</v>
      </c>
      <c r="V45" s="27">
        <f t="shared" si="2"/>
        <v>4</v>
      </c>
      <c r="W45" s="27">
        <f t="shared" si="2"/>
        <v>2</v>
      </c>
      <c r="X45" s="27">
        <f t="shared" si="2"/>
        <v>6</v>
      </c>
      <c r="Y45" s="27">
        <f t="shared" si="2"/>
        <v>3</v>
      </c>
      <c r="Z45" s="27">
        <f t="shared" si="2"/>
        <v>3</v>
      </c>
      <c r="AA45" s="27">
        <f t="shared" si="2"/>
        <v>5</v>
      </c>
      <c r="AB45" s="27">
        <f t="shared" si="2"/>
        <v>3</v>
      </c>
      <c r="AC45" s="27">
        <f t="shared" si="2"/>
        <v>0</v>
      </c>
      <c r="AD45" s="27">
        <f t="shared" si="2"/>
        <v>0</v>
      </c>
      <c r="AE45" s="27">
        <f t="shared" si="2"/>
        <v>0</v>
      </c>
      <c r="AF45" s="27">
        <f t="shared" si="2"/>
        <v>6</v>
      </c>
      <c r="AG45" s="27">
        <f t="shared" si="2"/>
        <v>4</v>
      </c>
    </row>
    <row r="46" spans="1:42" ht="25.15" customHeight="1" x14ac:dyDescent="0.25">
      <c r="E46" s="26" t="s">
        <v>123</v>
      </c>
      <c r="F46" s="27">
        <f t="shared" ref="F46:AG46" si="3">COUNTIF(F3:F36,4)</f>
        <v>8</v>
      </c>
      <c r="G46" s="27">
        <f t="shared" si="3"/>
        <v>7</v>
      </c>
      <c r="H46" s="27">
        <f t="shared" si="3"/>
        <v>8</v>
      </c>
      <c r="I46" s="27">
        <f t="shared" si="3"/>
        <v>4</v>
      </c>
      <c r="J46" s="27">
        <f t="shared" si="3"/>
        <v>5</v>
      </c>
      <c r="K46" s="27">
        <f t="shared" si="3"/>
        <v>6</v>
      </c>
      <c r="L46" s="27">
        <f t="shared" si="3"/>
        <v>7</v>
      </c>
      <c r="M46" s="27">
        <f t="shared" si="3"/>
        <v>9</v>
      </c>
      <c r="N46" s="27">
        <f t="shared" si="3"/>
        <v>10</v>
      </c>
      <c r="O46" s="27">
        <f t="shared" si="3"/>
        <v>7</v>
      </c>
      <c r="P46" s="27">
        <f t="shared" si="3"/>
        <v>5</v>
      </c>
      <c r="Q46" s="27">
        <f t="shared" si="3"/>
        <v>8</v>
      </c>
      <c r="R46" s="27">
        <f t="shared" si="3"/>
        <v>7</v>
      </c>
      <c r="S46" s="27">
        <f t="shared" si="3"/>
        <v>12</v>
      </c>
      <c r="T46" s="27">
        <f t="shared" si="3"/>
        <v>5</v>
      </c>
      <c r="U46" s="27">
        <f t="shared" si="3"/>
        <v>11</v>
      </c>
      <c r="V46" s="27">
        <f t="shared" si="3"/>
        <v>6</v>
      </c>
      <c r="W46" s="27">
        <f t="shared" si="3"/>
        <v>8</v>
      </c>
      <c r="X46" s="27">
        <f t="shared" si="3"/>
        <v>11</v>
      </c>
      <c r="Y46" s="27">
        <f t="shared" si="3"/>
        <v>11</v>
      </c>
      <c r="Z46" s="27">
        <f t="shared" si="3"/>
        <v>13</v>
      </c>
      <c r="AA46" s="27">
        <f t="shared" si="3"/>
        <v>13</v>
      </c>
      <c r="AB46" s="27">
        <f t="shared" si="3"/>
        <v>14</v>
      </c>
      <c r="AC46" s="27">
        <f t="shared" si="3"/>
        <v>0</v>
      </c>
      <c r="AD46" s="27">
        <f t="shared" si="3"/>
        <v>0</v>
      </c>
      <c r="AE46" s="27">
        <f t="shared" si="3"/>
        <v>0</v>
      </c>
      <c r="AF46" s="27">
        <f t="shared" si="3"/>
        <v>6</v>
      </c>
      <c r="AG46" s="27">
        <f t="shared" si="3"/>
        <v>8</v>
      </c>
    </row>
    <row r="47" spans="1:42" ht="15" x14ac:dyDescent="0.25">
      <c r="E47" s="28" t="s">
        <v>124</v>
      </c>
      <c r="F47" s="27">
        <f t="shared" ref="F47:AG47" si="4">COUNTIF(F3:F36,5)</f>
        <v>19</v>
      </c>
      <c r="G47" s="27">
        <f t="shared" si="4"/>
        <v>20</v>
      </c>
      <c r="H47" s="27">
        <f t="shared" si="4"/>
        <v>15</v>
      </c>
      <c r="I47" s="27">
        <f t="shared" si="4"/>
        <v>17</v>
      </c>
      <c r="J47" s="27">
        <f t="shared" si="4"/>
        <v>22</v>
      </c>
      <c r="K47" s="27">
        <f t="shared" si="4"/>
        <v>19</v>
      </c>
      <c r="L47" s="27">
        <f t="shared" si="4"/>
        <v>19</v>
      </c>
      <c r="M47" s="27">
        <f t="shared" si="4"/>
        <v>15</v>
      </c>
      <c r="N47" s="27">
        <f t="shared" si="4"/>
        <v>15</v>
      </c>
      <c r="O47" s="27">
        <f t="shared" si="4"/>
        <v>19</v>
      </c>
      <c r="P47" s="27">
        <f t="shared" si="4"/>
        <v>21</v>
      </c>
      <c r="Q47" s="27">
        <f t="shared" si="4"/>
        <v>20</v>
      </c>
      <c r="R47" s="27">
        <f t="shared" si="4"/>
        <v>19</v>
      </c>
      <c r="S47" s="27">
        <f t="shared" si="4"/>
        <v>16</v>
      </c>
      <c r="T47" s="27">
        <f t="shared" si="4"/>
        <v>21</v>
      </c>
      <c r="U47" s="27">
        <f t="shared" si="4"/>
        <v>17</v>
      </c>
      <c r="V47" s="27">
        <f t="shared" si="4"/>
        <v>20</v>
      </c>
      <c r="W47" s="27">
        <f t="shared" si="4"/>
        <v>20</v>
      </c>
      <c r="X47" s="27">
        <f t="shared" si="4"/>
        <v>13</v>
      </c>
      <c r="Y47" s="27">
        <f t="shared" si="4"/>
        <v>16</v>
      </c>
      <c r="Z47" s="27">
        <f t="shared" si="4"/>
        <v>14</v>
      </c>
      <c r="AA47" s="27">
        <f t="shared" si="4"/>
        <v>11</v>
      </c>
      <c r="AB47" s="27">
        <f t="shared" si="4"/>
        <v>13</v>
      </c>
      <c r="AC47" s="27">
        <f t="shared" si="4"/>
        <v>0</v>
      </c>
      <c r="AD47" s="27">
        <f t="shared" si="4"/>
        <v>0</v>
      </c>
      <c r="AE47" s="27">
        <f t="shared" si="4"/>
        <v>0</v>
      </c>
      <c r="AF47" s="27">
        <f t="shared" si="4"/>
        <v>18</v>
      </c>
      <c r="AG47" s="27">
        <f t="shared" si="4"/>
        <v>18</v>
      </c>
    </row>
    <row r="48" spans="1:42" ht="25.15" customHeight="1" x14ac:dyDescent="0.25">
      <c r="E48" s="29"/>
      <c r="F48" s="30">
        <f>SUM(F43:F47)</f>
        <v>30</v>
      </c>
      <c r="G48" s="30">
        <f>SUM(G43:G47)</f>
        <v>30</v>
      </c>
      <c r="H48" s="30">
        <f t="shared" ref="H48:AE48" si="5">SUM(H43:H47)</f>
        <v>30</v>
      </c>
      <c r="I48" s="30">
        <f t="shared" si="5"/>
        <v>30</v>
      </c>
      <c r="J48" s="30">
        <f t="shared" si="5"/>
        <v>30</v>
      </c>
      <c r="K48" s="30">
        <f t="shared" si="5"/>
        <v>30</v>
      </c>
      <c r="L48" s="30">
        <f t="shared" si="5"/>
        <v>30</v>
      </c>
      <c r="M48" s="30">
        <f t="shared" si="5"/>
        <v>30</v>
      </c>
      <c r="N48" s="30">
        <f t="shared" si="5"/>
        <v>30</v>
      </c>
      <c r="O48" s="30">
        <f t="shared" si="5"/>
        <v>30</v>
      </c>
      <c r="P48" s="30">
        <f t="shared" si="5"/>
        <v>30</v>
      </c>
      <c r="Q48" s="30">
        <f t="shared" si="5"/>
        <v>30</v>
      </c>
      <c r="R48" s="30">
        <f t="shared" si="5"/>
        <v>30</v>
      </c>
      <c r="S48" s="30">
        <f t="shared" si="5"/>
        <v>30</v>
      </c>
      <c r="T48" s="30">
        <f t="shared" si="5"/>
        <v>30</v>
      </c>
      <c r="U48" s="30">
        <f t="shared" si="5"/>
        <v>30</v>
      </c>
      <c r="V48" s="30">
        <f t="shared" si="5"/>
        <v>30</v>
      </c>
      <c r="W48" s="30">
        <f t="shared" si="5"/>
        <v>30</v>
      </c>
      <c r="X48" s="30">
        <f t="shared" si="5"/>
        <v>30</v>
      </c>
      <c r="Y48" s="30">
        <f t="shared" si="5"/>
        <v>30</v>
      </c>
      <c r="Z48" s="30">
        <f t="shared" si="5"/>
        <v>30</v>
      </c>
      <c r="AA48" s="30">
        <f t="shared" si="5"/>
        <v>30</v>
      </c>
      <c r="AB48" s="30">
        <f t="shared" si="5"/>
        <v>30</v>
      </c>
      <c r="AC48" s="30">
        <f t="shared" si="5"/>
        <v>0</v>
      </c>
      <c r="AD48" s="30">
        <f t="shared" si="5"/>
        <v>0</v>
      </c>
      <c r="AE48" s="30">
        <f t="shared" si="5"/>
        <v>0</v>
      </c>
      <c r="AF48" s="30">
        <f>SUM(AF43:AF47)</f>
        <v>30</v>
      </c>
      <c r="AG48" s="30">
        <f>SUM(AG43:AG47)</f>
        <v>30</v>
      </c>
    </row>
    <row r="49" spans="5:20" ht="25.15" customHeight="1" x14ac:dyDescent="0.25"/>
    <row r="50" spans="5:20" ht="25.15" customHeight="1" x14ac:dyDescent="0.25">
      <c r="F50" s="181" t="s">
        <v>157</v>
      </c>
      <c r="G50" s="182"/>
      <c r="H50" s="182"/>
      <c r="I50" s="182"/>
      <c r="J50" s="183"/>
      <c r="K50" s="52"/>
      <c r="L50" s="52"/>
      <c r="M50" s="52"/>
      <c r="N50" s="52"/>
      <c r="O50" s="52"/>
      <c r="P50" s="52"/>
      <c r="Q50" s="52"/>
      <c r="R50" s="52"/>
      <c r="S50" s="52"/>
      <c r="T50" s="52"/>
    </row>
    <row r="51" spans="5:20" ht="30" x14ac:dyDescent="0.25">
      <c r="F51" s="41" t="s">
        <v>120</v>
      </c>
      <c r="G51" s="44" t="s">
        <v>121</v>
      </c>
      <c r="H51" s="44" t="s">
        <v>122</v>
      </c>
      <c r="I51" s="44" t="s">
        <v>123</v>
      </c>
      <c r="J51" s="46" t="s">
        <v>124</v>
      </c>
      <c r="K51" s="48"/>
      <c r="M51" s="48"/>
      <c r="N51" s="48"/>
      <c r="P51" s="48"/>
      <c r="Q51" s="48"/>
      <c r="S51" s="49"/>
      <c r="T51" s="49"/>
    </row>
    <row r="52" spans="5:20" ht="19.899999999999999" customHeight="1" x14ac:dyDescent="0.25">
      <c r="F52" s="42" t="s">
        <v>158</v>
      </c>
      <c r="G52" s="45" t="s">
        <v>159</v>
      </c>
      <c r="H52" s="45" t="s">
        <v>160</v>
      </c>
      <c r="I52" s="45" t="s">
        <v>161</v>
      </c>
      <c r="J52" s="47" t="s">
        <v>162</v>
      </c>
      <c r="K52" s="48"/>
      <c r="M52" s="48"/>
      <c r="N52" s="48"/>
      <c r="P52" s="48"/>
      <c r="Q52" s="48"/>
      <c r="S52" s="50"/>
      <c r="T52" s="50"/>
    </row>
    <row r="53" spans="5:20" ht="19.899999999999999" customHeight="1" x14ac:dyDescent="0.25">
      <c r="E53" s="11" t="s">
        <v>25</v>
      </c>
      <c r="F53" s="43">
        <f>COUNTIF(Table571216[ANALISA KEPUASAN PESERTA],F51)</f>
        <v>0</v>
      </c>
      <c r="G53" s="8">
        <f>COUNTIF($AI$3:$AI$38,G51)</f>
        <v>0</v>
      </c>
      <c r="H53" s="8">
        <f>COUNTIF($AI$3:$AI$38,H51)</f>
        <v>0</v>
      </c>
      <c r="I53" s="8">
        <f>COUNTIF($AI$3:$AI$38,I51)</f>
        <v>10</v>
      </c>
      <c r="J53" s="109">
        <f>COUNTIF($AI$3:$AI$38,J51)</f>
        <v>20</v>
      </c>
      <c r="K53" s="63">
        <f>SUM(F53:J53)</f>
        <v>30</v>
      </c>
      <c r="M53" s="48"/>
      <c r="N53" s="48"/>
      <c r="P53" s="48"/>
      <c r="Q53" s="48"/>
      <c r="S53" s="48"/>
      <c r="T53" s="48"/>
    </row>
    <row r="54" spans="5:20" ht="19.899999999999999" customHeight="1" x14ac:dyDescent="0.25">
      <c r="E54" s="11" t="s">
        <v>34</v>
      </c>
      <c r="F54" s="120">
        <f>F53/K53</f>
        <v>0</v>
      </c>
      <c r="G54" s="53">
        <f>G53/K53</f>
        <v>0</v>
      </c>
      <c r="H54" s="53">
        <f>H53/K53</f>
        <v>0</v>
      </c>
      <c r="I54" s="53">
        <f>I53/K53</f>
        <v>0.33333333333333331</v>
      </c>
      <c r="J54" s="53">
        <f>J53/K53</f>
        <v>0.66666666666666663</v>
      </c>
      <c r="K54" s="64">
        <f>SUM(F54:J54)</f>
        <v>1</v>
      </c>
      <c r="M54" s="51"/>
      <c r="N54" s="51"/>
      <c r="P54" s="51"/>
      <c r="Q54" s="51"/>
      <c r="S54" s="51"/>
      <c r="T54" s="51"/>
    </row>
    <row r="56" spans="5:20" ht="19.899999999999999" customHeight="1" x14ac:dyDescent="0.25">
      <c r="F56" s="3" t="s">
        <v>23</v>
      </c>
      <c r="G56" s="3" t="s">
        <v>17</v>
      </c>
    </row>
    <row r="57" spans="5:20" ht="19.899999999999999" customHeight="1" x14ac:dyDescent="0.25">
      <c r="F57" s="3" t="s">
        <v>24</v>
      </c>
      <c r="G57" s="3">
        <v>6</v>
      </c>
    </row>
    <row r="58" spans="5:20" ht="19.899999999999999" customHeight="1" x14ac:dyDescent="0.25">
      <c r="F58" s="3" t="s">
        <v>18</v>
      </c>
      <c r="G58" s="3">
        <v>24</v>
      </c>
    </row>
    <row r="59" spans="5:20" ht="19.899999999999999" customHeight="1" x14ac:dyDescent="0.25">
      <c r="F59" s="3" t="s">
        <v>25</v>
      </c>
      <c r="G59" s="3">
        <f>SUBTOTAL(109,G57:G58)</f>
        <v>30</v>
      </c>
    </row>
    <row r="61" spans="5:20" ht="19.899999999999999" customHeight="1" thickBot="1" x14ac:dyDescent="0.3"/>
    <row r="62" spans="5:20" ht="19.899999999999999" customHeight="1" thickBot="1" x14ac:dyDescent="0.3">
      <c r="F62" s="34" t="s">
        <v>119</v>
      </c>
      <c r="G62" s="26">
        <v>1</v>
      </c>
      <c r="H62" s="26">
        <v>2</v>
      </c>
      <c r="I62" s="26">
        <v>3</v>
      </c>
      <c r="J62" s="26">
        <v>4</v>
      </c>
      <c r="K62" s="28">
        <v>5</v>
      </c>
      <c r="L62" s="28" t="s">
        <v>33</v>
      </c>
    </row>
    <row r="63" spans="5:20" ht="19.899999999999999" customHeight="1" thickBot="1" x14ac:dyDescent="0.3">
      <c r="F63" s="35" t="s">
        <v>127</v>
      </c>
      <c r="G63">
        <v>0</v>
      </c>
      <c r="H63">
        <v>0</v>
      </c>
      <c r="I63">
        <v>3</v>
      </c>
      <c r="J63">
        <v>8</v>
      </c>
      <c r="K63">
        <v>19</v>
      </c>
      <c r="L63">
        <v>30</v>
      </c>
    </row>
    <row r="64" spans="5:20" ht="19.899999999999999" customHeight="1" x14ac:dyDescent="0.25">
      <c r="F64" s="35" t="s">
        <v>128</v>
      </c>
      <c r="G64">
        <v>0</v>
      </c>
      <c r="H64">
        <v>0</v>
      </c>
      <c r="I64">
        <v>3</v>
      </c>
      <c r="J64">
        <v>7</v>
      </c>
      <c r="K64">
        <v>20</v>
      </c>
      <c r="L64">
        <v>30</v>
      </c>
    </row>
    <row r="65" spans="6:12" ht="19.899999999999999" customHeight="1" x14ac:dyDescent="0.25">
      <c r="F65" s="35" t="s">
        <v>129</v>
      </c>
      <c r="G65">
        <v>0</v>
      </c>
      <c r="H65">
        <v>0</v>
      </c>
      <c r="I65">
        <v>7</v>
      </c>
      <c r="J65">
        <v>8</v>
      </c>
      <c r="K65">
        <v>15</v>
      </c>
      <c r="L65">
        <v>30</v>
      </c>
    </row>
    <row r="66" spans="6:12" ht="19.899999999999999" customHeight="1" x14ac:dyDescent="0.25">
      <c r="F66" s="36" t="s">
        <v>130</v>
      </c>
      <c r="G66">
        <v>0</v>
      </c>
      <c r="H66">
        <v>0</v>
      </c>
      <c r="I66">
        <v>9</v>
      </c>
      <c r="J66">
        <v>4</v>
      </c>
      <c r="K66">
        <v>17</v>
      </c>
      <c r="L66">
        <v>30</v>
      </c>
    </row>
    <row r="67" spans="6:12" ht="19.899999999999999" customHeight="1" x14ac:dyDescent="0.25">
      <c r="F67" s="36" t="s">
        <v>131</v>
      </c>
      <c r="G67">
        <v>0</v>
      </c>
      <c r="H67">
        <v>0</v>
      </c>
      <c r="I67">
        <v>3</v>
      </c>
      <c r="J67">
        <v>5</v>
      </c>
      <c r="K67">
        <v>22</v>
      </c>
      <c r="L67">
        <v>30</v>
      </c>
    </row>
    <row r="68" spans="6:12" ht="19.899999999999999" customHeight="1" x14ac:dyDescent="0.25">
      <c r="F68" s="36" t="s">
        <v>132</v>
      </c>
      <c r="G68">
        <v>0</v>
      </c>
      <c r="H68">
        <v>0</v>
      </c>
      <c r="I68">
        <v>5</v>
      </c>
      <c r="J68">
        <v>6</v>
      </c>
      <c r="K68">
        <v>19</v>
      </c>
      <c r="L68">
        <v>30</v>
      </c>
    </row>
    <row r="69" spans="6:12" ht="19.899999999999999" customHeight="1" x14ac:dyDescent="0.25">
      <c r="F69" s="36" t="s">
        <v>133</v>
      </c>
      <c r="G69">
        <v>0</v>
      </c>
      <c r="H69">
        <v>0</v>
      </c>
      <c r="I69">
        <v>4</v>
      </c>
      <c r="J69">
        <v>7</v>
      </c>
      <c r="K69">
        <v>19</v>
      </c>
      <c r="L69">
        <v>30</v>
      </c>
    </row>
    <row r="70" spans="6:12" ht="19.899999999999999" customHeight="1" x14ac:dyDescent="0.25">
      <c r="F70" s="36" t="s">
        <v>134</v>
      </c>
      <c r="G70">
        <v>0</v>
      </c>
      <c r="H70">
        <v>0</v>
      </c>
      <c r="I70">
        <v>6</v>
      </c>
      <c r="J70">
        <v>9</v>
      </c>
      <c r="K70">
        <v>15</v>
      </c>
      <c r="L70">
        <v>30</v>
      </c>
    </row>
    <row r="71" spans="6:12" ht="19.899999999999999" customHeight="1" x14ac:dyDescent="0.25">
      <c r="F71" s="37" t="s">
        <v>135</v>
      </c>
      <c r="G71">
        <v>0</v>
      </c>
      <c r="H71">
        <v>0</v>
      </c>
      <c r="I71">
        <v>5</v>
      </c>
      <c r="J71">
        <v>10</v>
      </c>
      <c r="K71">
        <v>15</v>
      </c>
      <c r="L71">
        <v>30</v>
      </c>
    </row>
    <row r="72" spans="6:12" ht="19.899999999999999" customHeight="1" x14ac:dyDescent="0.25">
      <c r="F72" s="37" t="s">
        <v>136</v>
      </c>
      <c r="G72">
        <v>0</v>
      </c>
      <c r="H72">
        <v>0</v>
      </c>
      <c r="I72">
        <v>4</v>
      </c>
      <c r="J72">
        <v>7</v>
      </c>
      <c r="K72">
        <v>19</v>
      </c>
      <c r="L72">
        <v>30</v>
      </c>
    </row>
    <row r="73" spans="6:12" ht="19.899999999999999" customHeight="1" x14ac:dyDescent="0.25">
      <c r="F73" s="37" t="s">
        <v>137</v>
      </c>
      <c r="G73">
        <v>0</v>
      </c>
      <c r="H73">
        <v>0</v>
      </c>
      <c r="I73">
        <v>4</v>
      </c>
      <c r="J73">
        <v>5</v>
      </c>
      <c r="K73">
        <v>21</v>
      </c>
      <c r="L73">
        <v>30</v>
      </c>
    </row>
    <row r="74" spans="6:12" ht="19.899999999999999" customHeight="1" x14ac:dyDescent="0.25">
      <c r="F74" s="37" t="s">
        <v>138</v>
      </c>
      <c r="G74">
        <v>0</v>
      </c>
      <c r="H74">
        <v>0</v>
      </c>
      <c r="I74">
        <v>2</v>
      </c>
      <c r="J74">
        <v>8</v>
      </c>
      <c r="K74">
        <v>20</v>
      </c>
      <c r="L74">
        <v>30</v>
      </c>
    </row>
    <row r="75" spans="6:12" ht="19.899999999999999" customHeight="1" x14ac:dyDescent="0.25">
      <c r="F75" s="37" t="s">
        <v>139</v>
      </c>
      <c r="G75">
        <v>0</v>
      </c>
      <c r="H75">
        <v>0</v>
      </c>
      <c r="I75">
        <v>4</v>
      </c>
      <c r="J75">
        <v>7</v>
      </c>
      <c r="K75">
        <v>19</v>
      </c>
      <c r="L75">
        <v>30</v>
      </c>
    </row>
    <row r="76" spans="6:12" ht="19.899999999999999" customHeight="1" x14ac:dyDescent="0.25">
      <c r="F76" s="37" t="s">
        <v>140</v>
      </c>
      <c r="G76">
        <v>0</v>
      </c>
      <c r="H76">
        <v>0</v>
      </c>
      <c r="I76">
        <v>2</v>
      </c>
      <c r="J76">
        <v>12</v>
      </c>
      <c r="K76">
        <v>16</v>
      </c>
      <c r="L76">
        <v>30</v>
      </c>
    </row>
    <row r="77" spans="6:12" ht="19.899999999999999" customHeight="1" x14ac:dyDescent="0.25">
      <c r="F77" s="37" t="s">
        <v>141</v>
      </c>
      <c r="G77">
        <v>0</v>
      </c>
      <c r="H77">
        <v>0</v>
      </c>
      <c r="I77">
        <v>4</v>
      </c>
      <c r="J77">
        <v>5</v>
      </c>
      <c r="K77">
        <v>21</v>
      </c>
      <c r="L77">
        <v>30</v>
      </c>
    </row>
    <row r="78" spans="6:12" ht="19.899999999999999" customHeight="1" x14ac:dyDescent="0.25">
      <c r="F78" s="37" t="s">
        <v>142</v>
      </c>
      <c r="G78">
        <v>0</v>
      </c>
      <c r="H78">
        <v>0</v>
      </c>
      <c r="I78">
        <v>2</v>
      </c>
      <c r="J78">
        <v>11</v>
      </c>
      <c r="K78">
        <v>17</v>
      </c>
      <c r="L78">
        <v>30</v>
      </c>
    </row>
    <row r="79" spans="6:12" ht="19.899999999999999" customHeight="1" x14ac:dyDescent="0.25">
      <c r="F79" s="38" t="s">
        <v>143</v>
      </c>
      <c r="G79">
        <v>0</v>
      </c>
      <c r="H79">
        <v>0</v>
      </c>
      <c r="I79">
        <v>4</v>
      </c>
      <c r="J79">
        <v>6</v>
      </c>
      <c r="K79">
        <v>20</v>
      </c>
      <c r="L79">
        <v>30</v>
      </c>
    </row>
    <row r="80" spans="6:12" ht="19.899999999999999" customHeight="1" x14ac:dyDescent="0.25">
      <c r="F80" s="38" t="s">
        <v>144</v>
      </c>
      <c r="G80">
        <v>0</v>
      </c>
      <c r="H80">
        <v>0</v>
      </c>
      <c r="I80">
        <v>2</v>
      </c>
      <c r="J80">
        <v>8</v>
      </c>
      <c r="K80">
        <v>20</v>
      </c>
      <c r="L80">
        <v>30</v>
      </c>
    </row>
    <row r="81" spans="6:12" ht="19.899999999999999" customHeight="1" x14ac:dyDescent="0.25">
      <c r="F81" s="39" t="s">
        <v>145</v>
      </c>
      <c r="G81">
        <v>0</v>
      </c>
      <c r="H81">
        <v>0</v>
      </c>
      <c r="I81">
        <v>6</v>
      </c>
      <c r="J81">
        <v>11</v>
      </c>
      <c r="K81">
        <v>13</v>
      </c>
      <c r="L81">
        <v>30</v>
      </c>
    </row>
    <row r="82" spans="6:12" ht="19.899999999999999" customHeight="1" x14ac:dyDescent="0.25">
      <c r="F82" s="39" t="s">
        <v>146</v>
      </c>
      <c r="G82">
        <v>0</v>
      </c>
      <c r="H82">
        <v>0</v>
      </c>
      <c r="I82">
        <v>3</v>
      </c>
      <c r="J82">
        <v>11</v>
      </c>
      <c r="K82">
        <v>16</v>
      </c>
      <c r="L82">
        <v>30</v>
      </c>
    </row>
    <row r="83" spans="6:12" ht="19.899999999999999" customHeight="1" x14ac:dyDescent="0.25">
      <c r="F83" s="39" t="s">
        <v>147</v>
      </c>
      <c r="G83">
        <v>0</v>
      </c>
      <c r="H83">
        <v>0</v>
      </c>
      <c r="I83">
        <v>3</v>
      </c>
      <c r="J83">
        <v>13</v>
      </c>
      <c r="K83">
        <v>14</v>
      </c>
      <c r="L83">
        <v>30</v>
      </c>
    </row>
    <row r="84" spans="6:12" ht="19.899999999999999" customHeight="1" x14ac:dyDescent="0.25">
      <c r="F84" s="39" t="s">
        <v>148</v>
      </c>
      <c r="G84">
        <v>0</v>
      </c>
      <c r="H84">
        <v>1</v>
      </c>
      <c r="I84">
        <v>5</v>
      </c>
      <c r="J84">
        <v>13</v>
      </c>
      <c r="K84">
        <v>11</v>
      </c>
      <c r="L84">
        <v>30</v>
      </c>
    </row>
    <row r="85" spans="6:12" ht="19.899999999999999" customHeight="1" x14ac:dyDescent="0.25">
      <c r="F85" s="39" t="s">
        <v>149</v>
      </c>
      <c r="G85">
        <v>0</v>
      </c>
      <c r="H85">
        <v>0</v>
      </c>
      <c r="I85">
        <v>3</v>
      </c>
      <c r="J85">
        <v>14</v>
      </c>
      <c r="K85">
        <v>13</v>
      </c>
      <c r="L85">
        <v>30</v>
      </c>
    </row>
    <row r="86" spans="6:12" ht="19.899999999999999" customHeight="1" x14ac:dyDescent="0.25">
      <c r="F86" s="39" t="s">
        <v>150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6:12" ht="19.899999999999999" customHeight="1" x14ac:dyDescent="0.25">
      <c r="F87" s="39" t="s">
        <v>151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6:12" ht="19.899999999999999" customHeight="1" x14ac:dyDescent="0.25">
      <c r="F88" s="39" t="s">
        <v>152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6:12" ht="19.899999999999999" customHeight="1" x14ac:dyDescent="0.25">
      <c r="F89" s="40" t="s">
        <v>153</v>
      </c>
      <c r="G89">
        <v>0</v>
      </c>
      <c r="H89">
        <v>0</v>
      </c>
      <c r="I89">
        <v>6</v>
      </c>
      <c r="J89">
        <v>6</v>
      </c>
      <c r="K89">
        <v>18</v>
      </c>
      <c r="L89">
        <v>30</v>
      </c>
    </row>
    <row r="90" spans="6:12" ht="19.899999999999999" customHeight="1" x14ac:dyDescent="0.25">
      <c r="F90" s="36" t="s">
        <v>154</v>
      </c>
      <c r="G90">
        <v>0</v>
      </c>
      <c r="H90">
        <v>0</v>
      </c>
      <c r="I90">
        <v>4</v>
      </c>
      <c r="J90">
        <v>8</v>
      </c>
      <c r="K90">
        <v>18</v>
      </c>
      <c r="L90">
        <v>30</v>
      </c>
    </row>
  </sheetData>
  <mergeCells count="8">
    <mergeCell ref="F41:AG41"/>
    <mergeCell ref="F50:J50"/>
    <mergeCell ref="F1:H1"/>
    <mergeCell ref="I1:M1"/>
    <mergeCell ref="N1:U1"/>
    <mergeCell ref="V1:W1"/>
    <mergeCell ref="X1:AE1"/>
    <mergeCell ref="AF1:AG1"/>
  </mergeCells>
  <phoneticPr fontId="5" type="noConversion"/>
  <conditionalFormatting sqref="A3:A38">
    <cfRule type="duplicateValues" dxfId="2" priority="1661"/>
  </conditionalFormatting>
  <conditionalFormatting sqref="A42:AF42 AL34:XFD34 AL4:AL8 AL9:AM11 AM12:AM16 AQ2:XFD33 AM2:AM8 A40:AI40 A43:D48 A49:AI49 A55:AI55 A50:F50 U50:AI54 A51:E54 A60:AI61 A56:E59 H56:AI59 A91:AI1048576 A62:E90 A41:F41 AH41:AI48 AJ35:XFD1048576 M62:AI90 AL17:AM33 A3:A38">
    <cfRule type="duplicateValues" dxfId="1" priority="639"/>
  </conditionalFormatting>
  <conditionalFormatting sqref="B40:D1048576">
    <cfRule type="duplicateValues" dxfId="0" priority="13"/>
  </conditionalFormatting>
  <pageMargins left="0.7" right="0.7" top="0.75" bottom="0.75" header="0.3" footer="0.3"/>
  <pageSetup orientation="portrait" horizontalDpi="1200" verticalDpi="1200" r:id="rId1"/>
  <drawing r:id="rId2"/>
  <tableParts count="4"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7AF15-BA44-4F0E-832C-94952D24FA1D}">
  <dimension ref="A1:AB70"/>
  <sheetViews>
    <sheetView topLeftCell="A36" workbookViewId="0">
      <selection activeCell="D43" sqref="D43:I70"/>
    </sheetView>
  </sheetViews>
  <sheetFormatPr defaultRowHeight="15" x14ac:dyDescent="0.25"/>
  <sheetData>
    <row r="1" spans="1:28" x14ac:dyDescent="0.25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  <c r="P1">
        <v>5</v>
      </c>
      <c r="Q1">
        <v>5</v>
      </c>
      <c r="R1">
        <v>5</v>
      </c>
      <c r="S1">
        <v>4</v>
      </c>
      <c r="T1">
        <v>4</v>
      </c>
      <c r="U1">
        <v>4</v>
      </c>
      <c r="V1">
        <v>4</v>
      </c>
      <c r="W1">
        <v>4</v>
      </c>
      <c r="X1" t="s">
        <v>163</v>
      </c>
      <c r="Y1" t="s">
        <v>163</v>
      </c>
      <c r="Z1" t="s">
        <v>163</v>
      </c>
      <c r="AA1">
        <v>4</v>
      </c>
      <c r="AB1">
        <v>4</v>
      </c>
    </row>
    <row r="2" spans="1:28" x14ac:dyDescent="0.25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</row>
    <row r="3" spans="1:28" x14ac:dyDescent="0.25">
      <c r="A3">
        <v>4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4</v>
      </c>
      <c r="J3">
        <v>3</v>
      </c>
      <c r="K3">
        <v>3</v>
      </c>
      <c r="L3">
        <v>4</v>
      </c>
      <c r="M3">
        <v>4</v>
      </c>
      <c r="N3">
        <v>4</v>
      </c>
      <c r="O3">
        <v>3</v>
      </c>
      <c r="P3">
        <v>3</v>
      </c>
      <c r="Q3">
        <v>4</v>
      </c>
      <c r="R3">
        <v>4</v>
      </c>
      <c r="S3">
        <v>3</v>
      </c>
      <c r="T3">
        <v>3</v>
      </c>
      <c r="U3">
        <v>4</v>
      </c>
      <c r="V3">
        <v>3</v>
      </c>
      <c r="W3">
        <v>4</v>
      </c>
      <c r="X3">
        <v>4</v>
      </c>
      <c r="Y3">
        <v>4</v>
      </c>
      <c r="Z3">
        <v>4</v>
      </c>
      <c r="AA3">
        <v>3</v>
      </c>
      <c r="AB3">
        <v>4</v>
      </c>
    </row>
    <row r="4" spans="1:28" x14ac:dyDescent="0.25">
      <c r="A4">
        <v>5</v>
      </c>
      <c r="B4">
        <v>5</v>
      </c>
      <c r="C4">
        <v>4</v>
      </c>
      <c r="D4">
        <v>4</v>
      </c>
      <c r="E4">
        <v>5</v>
      </c>
      <c r="F4">
        <v>5</v>
      </c>
      <c r="G4">
        <v>4</v>
      </c>
      <c r="H4">
        <v>4</v>
      </c>
      <c r="I4">
        <v>4</v>
      </c>
      <c r="J4">
        <v>5</v>
      </c>
      <c r="K4">
        <v>5</v>
      </c>
      <c r="L4">
        <v>5</v>
      </c>
      <c r="M4">
        <v>5</v>
      </c>
      <c r="N4">
        <v>4</v>
      </c>
      <c r="O4">
        <v>5</v>
      </c>
      <c r="P4">
        <v>4</v>
      </c>
      <c r="Q4">
        <v>5</v>
      </c>
      <c r="R4">
        <v>5</v>
      </c>
      <c r="S4">
        <v>4</v>
      </c>
      <c r="T4">
        <v>5</v>
      </c>
      <c r="U4">
        <v>4</v>
      </c>
      <c r="V4">
        <v>3</v>
      </c>
      <c r="W4">
        <v>4</v>
      </c>
      <c r="X4">
        <v>3</v>
      </c>
      <c r="Y4">
        <v>4</v>
      </c>
      <c r="Z4">
        <v>3</v>
      </c>
      <c r="AA4">
        <v>5</v>
      </c>
      <c r="AB4">
        <v>5</v>
      </c>
    </row>
    <row r="5" spans="1:28" x14ac:dyDescent="0.2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1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5</v>
      </c>
      <c r="AB5">
        <v>5</v>
      </c>
    </row>
    <row r="6" spans="1:28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</row>
    <row r="7" spans="1:28" x14ac:dyDescent="0.25">
      <c r="A7">
        <v>5</v>
      </c>
      <c r="B7">
        <v>5</v>
      </c>
      <c r="C7">
        <v>3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 t="s">
        <v>163</v>
      </c>
      <c r="Y7" t="s">
        <v>163</v>
      </c>
      <c r="Z7" t="s">
        <v>163</v>
      </c>
      <c r="AA7">
        <v>5</v>
      </c>
      <c r="AB7">
        <v>5</v>
      </c>
    </row>
    <row r="8" spans="1:28" x14ac:dyDescent="0.25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 t="s">
        <v>163</v>
      </c>
      <c r="Y8">
        <v>5</v>
      </c>
      <c r="Z8">
        <v>5</v>
      </c>
      <c r="AA8">
        <v>5</v>
      </c>
      <c r="AB8">
        <v>5</v>
      </c>
    </row>
    <row r="9" spans="1:28" x14ac:dyDescent="0.25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 t="s">
        <v>163</v>
      </c>
      <c r="Y9">
        <v>5</v>
      </c>
      <c r="Z9">
        <v>5</v>
      </c>
      <c r="AA9">
        <v>5</v>
      </c>
      <c r="AB9">
        <v>5</v>
      </c>
    </row>
    <row r="10" spans="1:28" x14ac:dyDescent="0.25">
      <c r="A10">
        <v>1</v>
      </c>
      <c r="B10">
        <v>1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</row>
    <row r="11" spans="1:28" x14ac:dyDescent="0.25">
      <c r="A11">
        <v>3</v>
      </c>
      <c r="B11">
        <v>3</v>
      </c>
      <c r="C11">
        <v>3</v>
      </c>
      <c r="D11">
        <v>3</v>
      </c>
      <c r="E11">
        <v>3</v>
      </c>
      <c r="F11">
        <v>2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4</v>
      </c>
      <c r="T11">
        <v>4</v>
      </c>
      <c r="U11">
        <v>4</v>
      </c>
      <c r="V11">
        <v>2</v>
      </c>
      <c r="W11">
        <v>4</v>
      </c>
      <c r="X11">
        <v>4</v>
      </c>
      <c r="Y11">
        <v>4</v>
      </c>
      <c r="Z11">
        <v>4</v>
      </c>
      <c r="AA11">
        <v>3</v>
      </c>
      <c r="AB11">
        <v>3</v>
      </c>
    </row>
    <row r="12" spans="1:28" x14ac:dyDescent="0.25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</row>
    <row r="13" spans="1:28" x14ac:dyDescent="0.25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4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4</v>
      </c>
      <c r="W13">
        <v>4</v>
      </c>
      <c r="X13">
        <v>3</v>
      </c>
      <c r="Y13">
        <v>3</v>
      </c>
      <c r="Z13">
        <v>3</v>
      </c>
      <c r="AA13">
        <v>5</v>
      </c>
      <c r="AB13">
        <v>5</v>
      </c>
    </row>
    <row r="14" spans="1:28" x14ac:dyDescent="0.25">
      <c r="A14">
        <v>4</v>
      </c>
      <c r="B14">
        <v>4</v>
      </c>
      <c r="C14">
        <v>3</v>
      </c>
      <c r="D14">
        <v>3</v>
      </c>
      <c r="E14">
        <v>4</v>
      </c>
      <c r="F14">
        <v>3</v>
      </c>
      <c r="G14">
        <v>4</v>
      </c>
      <c r="H14">
        <v>4</v>
      </c>
      <c r="I14">
        <v>4</v>
      </c>
      <c r="J14">
        <v>3</v>
      </c>
      <c r="K14">
        <v>4</v>
      </c>
      <c r="L14">
        <v>3</v>
      </c>
      <c r="M14">
        <v>3</v>
      </c>
      <c r="N14">
        <v>4</v>
      </c>
      <c r="O14">
        <v>3</v>
      </c>
      <c r="P14">
        <v>4</v>
      </c>
      <c r="Q14">
        <v>3</v>
      </c>
      <c r="R14">
        <v>3</v>
      </c>
      <c r="S14">
        <v>3</v>
      </c>
      <c r="T14">
        <v>2</v>
      </c>
      <c r="U14">
        <v>3</v>
      </c>
      <c r="V14">
        <v>3</v>
      </c>
      <c r="W14">
        <v>3</v>
      </c>
      <c r="X14">
        <v>4</v>
      </c>
      <c r="Y14">
        <v>4</v>
      </c>
      <c r="Z14">
        <v>4</v>
      </c>
      <c r="AA14">
        <v>3</v>
      </c>
      <c r="AB14">
        <v>4</v>
      </c>
    </row>
    <row r="15" spans="1:28" x14ac:dyDescent="0.25">
      <c r="A15">
        <v>5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</row>
    <row r="16" spans="1:28" x14ac:dyDescent="0.25">
      <c r="A16">
        <v>5</v>
      </c>
      <c r="B16">
        <v>5</v>
      </c>
      <c r="C16">
        <v>2</v>
      </c>
      <c r="D16">
        <v>3</v>
      </c>
      <c r="E16">
        <v>5</v>
      </c>
      <c r="F16">
        <v>3</v>
      </c>
      <c r="G16">
        <v>5</v>
      </c>
      <c r="H16">
        <v>4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5</v>
      </c>
      <c r="R16">
        <v>5</v>
      </c>
      <c r="S16">
        <v>3</v>
      </c>
      <c r="T16">
        <v>3</v>
      </c>
      <c r="U16">
        <v>3</v>
      </c>
      <c r="V16">
        <v>2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</row>
    <row r="17" spans="1:28" x14ac:dyDescent="0.25">
      <c r="A17">
        <v>4</v>
      </c>
      <c r="B17">
        <v>4</v>
      </c>
      <c r="C17">
        <v>4</v>
      </c>
      <c r="D17">
        <v>4</v>
      </c>
      <c r="E17">
        <v>3</v>
      </c>
      <c r="F17">
        <v>3</v>
      </c>
      <c r="G17">
        <v>4</v>
      </c>
      <c r="H17">
        <v>3</v>
      </c>
      <c r="I17">
        <v>3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  <c r="W17">
        <v>3</v>
      </c>
      <c r="X17" t="s">
        <v>163</v>
      </c>
      <c r="Y17" t="s">
        <v>163</v>
      </c>
      <c r="Z17" t="s">
        <v>163</v>
      </c>
      <c r="AA17">
        <v>4</v>
      </c>
      <c r="AB17">
        <v>4</v>
      </c>
    </row>
    <row r="18" spans="1:28" x14ac:dyDescent="0.25">
      <c r="A18">
        <v>4</v>
      </c>
      <c r="B18">
        <v>4</v>
      </c>
      <c r="C18">
        <v>4</v>
      </c>
      <c r="D18">
        <v>3</v>
      </c>
      <c r="E18">
        <v>5</v>
      </c>
      <c r="F18">
        <v>4</v>
      </c>
      <c r="G18">
        <v>5</v>
      </c>
      <c r="H18">
        <v>4</v>
      </c>
      <c r="I18">
        <v>3</v>
      </c>
      <c r="J18">
        <v>5</v>
      </c>
      <c r="K18">
        <v>5</v>
      </c>
      <c r="L18">
        <v>5</v>
      </c>
      <c r="M18">
        <v>3</v>
      </c>
      <c r="N18">
        <v>4</v>
      </c>
      <c r="O18">
        <v>3</v>
      </c>
      <c r="P18">
        <v>4</v>
      </c>
      <c r="Q18">
        <v>4</v>
      </c>
      <c r="R18">
        <v>4</v>
      </c>
      <c r="S18">
        <v>3</v>
      </c>
      <c r="T18">
        <v>4</v>
      </c>
      <c r="U18">
        <v>4</v>
      </c>
      <c r="V18">
        <v>4</v>
      </c>
      <c r="W18">
        <v>4</v>
      </c>
      <c r="X18">
        <v>3</v>
      </c>
      <c r="Y18">
        <v>4</v>
      </c>
      <c r="Z18">
        <v>4</v>
      </c>
      <c r="AA18">
        <v>5</v>
      </c>
      <c r="AB18">
        <v>4</v>
      </c>
    </row>
    <row r="19" spans="1:28" x14ac:dyDescent="0.25">
      <c r="A19">
        <v>5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4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4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</row>
    <row r="20" spans="1:28" x14ac:dyDescent="0.25">
      <c r="A20">
        <v>5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</row>
    <row r="21" spans="1:28" x14ac:dyDescent="0.25">
      <c r="A21">
        <v>5</v>
      </c>
      <c r="B21">
        <v>5</v>
      </c>
      <c r="C21">
        <v>4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5</v>
      </c>
      <c r="L21">
        <v>5</v>
      </c>
      <c r="M21">
        <v>5</v>
      </c>
      <c r="N21">
        <v>4</v>
      </c>
      <c r="O21">
        <v>5</v>
      </c>
      <c r="P21">
        <v>5</v>
      </c>
      <c r="Q21">
        <v>4</v>
      </c>
      <c r="R21">
        <v>4</v>
      </c>
      <c r="S21">
        <v>5</v>
      </c>
      <c r="T21">
        <v>5</v>
      </c>
      <c r="U21">
        <v>5</v>
      </c>
      <c r="V21">
        <v>4</v>
      </c>
      <c r="W21">
        <v>5</v>
      </c>
      <c r="X21" t="s">
        <v>163</v>
      </c>
      <c r="Y21" t="s">
        <v>163</v>
      </c>
      <c r="Z21" t="s">
        <v>163</v>
      </c>
      <c r="AA21">
        <v>5</v>
      </c>
      <c r="AB21">
        <v>5</v>
      </c>
    </row>
    <row r="22" spans="1:28" x14ac:dyDescent="0.25">
      <c r="A22">
        <v>5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</row>
    <row r="23" spans="1:28" x14ac:dyDescent="0.25">
      <c r="A23">
        <v>5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</row>
    <row r="24" spans="1:28" x14ac:dyDescent="0.25">
      <c r="A24">
        <v>4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</row>
    <row r="25" spans="1:28" x14ac:dyDescent="0.25">
      <c r="A25">
        <v>5</v>
      </c>
      <c r="B25">
        <v>5</v>
      </c>
      <c r="C25">
        <v>4</v>
      </c>
      <c r="D25">
        <v>4</v>
      </c>
      <c r="E25">
        <v>5</v>
      </c>
      <c r="F25">
        <v>5</v>
      </c>
      <c r="G25">
        <v>4</v>
      </c>
      <c r="H25">
        <v>3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4</v>
      </c>
      <c r="T25">
        <v>5</v>
      </c>
      <c r="U25">
        <v>5</v>
      </c>
      <c r="V25">
        <v>3</v>
      </c>
      <c r="W25">
        <v>5</v>
      </c>
      <c r="X25" t="s">
        <v>163</v>
      </c>
      <c r="Y25" t="s">
        <v>163</v>
      </c>
      <c r="Z25">
        <v>4</v>
      </c>
      <c r="AA25">
        <v>5</v>
      </c>
      <c r="AB25">
        <v>5</v>
      </c>
    </row>
    <row r="26" spans="1:28" x14ac:dyDescent="0.25">
      <c r="A26">
        <v>5</v>
      </c>
      <c r="B26">
        <v>5</v>
      </c>
      <c r="C26">
        <v>5</v>
      </c>
      <c r="D26">
        <v>4</v>
      </c>
      <c r="E26">
        <v>5</v>
      </c>
      <c r="F26">
        <v>4</v>
      </c>
      <c r="G26">
        <v>4</v>
      </c>
      <c r="H26">
        <v>4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4</v>
      </c>
      <c r="T26">
        <v>4</v>
      </c>
      <c r="U26">
        <v>4</v>
      </c>
      <c r="V26">
        <v>5</v>
      </c>
      <c r="W26">
        <v>5</v>
      </c>
      <c r="X26">
        <v>4</v>
      </c>
      <c r="Y26">
        <v>4</v>
      </c>
      <c r="Z26">
        <v>4</v>
      </c>
      <c r="AA26">
        <v>5</v>
      </c>
      <c r="AB26">
        <v>5</v>
      </c>
    </row>
    <row r="27" spans="1:28" x14ac:dyDescent="0.25">
      <c r="A27">
        <v>3</v>
      </c>
      <c r="B27">
        <v>3</v>
      </c>
      <c r="C27">
        <v>3</v>
      </c>
      <c r="D27">
        <v>3</v>
      </c>
      <c r="E27">
        <v>4</v>
      </c>
      <c r="F27">
        <v>3</v>
      </c>
      <c r="G27">
        <v>3</v>
      </c>
      <c r="H27">
        <v>3</v>
      </c>
      <c r="I27">
        <v>4</v>
      </c>
      <c r="J27">
        <v>4</v>
      </c>
      <c r="K27">
        <v>5</v>
      </c>
      <c r="L27">
        <v>5</v>
      </c>
      <c r="M27">
        <v>5</v>
      </c>
      <c r="N27">
        <v>4</v>
      </c>
      <c r="O27">
        <v>5</v>
      </c>
      <c r="P27">
        <v>4</v>
      </c>
      <c r="Q27">
        <v>5</v>
      </c>
      <c r="R27">
        <v>5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</row>
    <row r="28" spans="1:28" x14ac:dyDescent="0.25">
      <c r="A28">
        <v>3</v>
      </c>
      <c r="B28">
        <v>4</v>
      </c>
      <c r="C28">
        <v>4</v>
      </c>
      <c r="D28">
        <v>3</v>
      </c>
      <c r="E28">
        <v>5</v>
      </c>
      <c r="F28">
        <v>4</v>
      </c>
      <c r="G28">
        <v>4</v>
      </c>
      <c r="H28">
        <v>4</v>
      </c>
      <c r="I28">
        <v>3</v>
      </c>
      <c r="J28">
        <v>4</v>
      </c>
      <c r="K28">
        <v>4</v>
      </c>
      <c r="L28">
        <v>4</v>
      </c>
      <c r="M28">
        <v>4</v>
      </c>
      <c r="N28">
        <v>4</v>
      </c>
      <c r="O28">
        <v>5</v>
      </c>
      <c r="P28">
        <v>4</v>
      </c>
      <c r="Q28">
        <v>3</v>
      </c>
      <c r="R28">
        <v>4</v>
      </c>
      <c r="S28">
        <v>3</v>
      </c>
      <c r="T28">
        <v>4</v>
      </c>
      <c r="U28">
        <v>4</v>
      </c>
      <c r="V28">
        <v>5</v>
      </c>
      <c r="W28">
        <v>4</v>
      </c>
      <c r="X28">
        <v>4</v>
      </c>
      <c r="Y28">
        <v>4</v>
      </c>
      <c r="Z28">
        <v>4</v>
      </c>
      <c r="AA28">
        <v>3</v>
      </c>
      <c r="AB28">
        <v>3</v>
      </c>
    </row>
    <row r="29" spans="1:28" x14ac:dyDescent="0.25">
      <c r="A29">
        <v>4</v>
      </c>
      <c r="B29">
        <v>4</v>
      </c>
      <c r="C29">
        <v>4</v>
      </c>
      <c r="D29">
        <v>3</v>
      </c>
      <c r="E29">
        <v>3</v>
      </c>
      <c r="F29">
        <v>4</v>
      </c>
      <c r="G29">
        <v>3</v>
      </c>
      <c r="H29">
        <v>3</v>
      </c>
      <c r="I29">
        <v>4</v>
      </c>
      <c r="J29">
        <v>3</v>
      </c>
      <c r="K29">
        <v>3</v>
      </c>
      <c r="L29">
        <v>4</v>
      </c>
      <c r="M29">
        <v>3</v>
      </c>
      <c r="N29">
        <v>3</v>
      </c>
      <c r="O29">
        <v>4</v>
      </c>
      <c r="P29">
        <v>4</v>
      </c>
      <c r="Q29">
        <v>3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 t="s">
        <v>163</v>
      </c>
      <c r="Y29" t="s">
        <v>163</v>
      </c>
      <c r="Z29" t="s">
        <v>163</v>
      </c>
      <c r="AA29">
        <v>4</v>
      </c>
      <c r="AB29">
        <v>4</v>
      </c>
    </row>
    <row r="30" spans="1:28" x14ac:dyDescent="0.25">
      <c r="A30">
        <v>4</v>
      </c>
      <c r="B30">
        <v>5</v>
      </c>
      <c r="C30">
        <v>3</v>
      </c>
      <c r="D30">
        <v>3</v>
      </c>
      <c r="E30">
        <v>4</v>
      </c>
      <c r="F30">
        <v>4</v>
      </c>
      <c r="G30">
        <v>4</v>
      </c>
      <c r="H30">
        <v>3</v>
      </c>
      <c r="I30">
        <v>4</v>
      </c>
      <c r="J30">
        <v>5</v>
      </c>
      <c r="K30">
        <v>5</v>
      </c>
      <c r="L30">
        <v>4</v>
      </c>
      <c r="M30">
        <v>4</v>
      </c>
      <c r="N30">
        <v>4</v>
      </c>
      <c r="O30">
        <v>5</v>
      </c>
      <c r="P30">
        <v>4</v>
      </c>
      <c r="Q30">
        <v>5</v>
      </c>
      <c r="R30">
        <v>5</v>
      </c>
      <c r="S30">
        <v>4</v>
      </c>
      <c r="T30">
        <v>5</v>
      </c>
      <c r="U30">
        <v>4</v>
      </c>
      <c r="V30">
        <v>2</v>
      </c>
      <c r="W30">
        <v>4</v>
      </c>
      <c r="X30">
        <v>4</v>
      </c>
      <c r="Y30">
        <v>4</v>
      </c>
      <c r="Z30">
        <v>4</v>
      </c>
      <c r="AA30">
        <v>4</v>
      </c>
      <c r="AB30">
        <v>5</v>
      </c>
    </row>
    <row r="35" spans="1:2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3</v>
      </c>
      <c r="B37">
        <v>3</v>
      </c>
      <c r="C37">
        <v>7</v>
      </c>
      <c r="D37">
        <v>9</v>
      </c>
      <c r="E37">
        <v>3</v>
      </c>
      <c r="F37">
        <v>5</v>
      </c>
      <c r="G37">
        <v>4</v>
      </c>
      <c r="H37">
        <v>6</v>
      </c>
      <c r="I37">
        <v>5</v>
      </c>
      <c r="J37">
        <v>4</v>
      </c>
      <c r="K37">
        <v>4</v>
      </c>
      <c r="L37">
        <v>2</v>
      </c>
      <c r="M37">
        <v>4</v>
      </c>
      <c r="N37">
        <v>2</v>
      </c>
      <c r="O37">
        <v>4</v>
      </c>
      <c r="P37">
        <v>2</v>
      </c>
      <c r="Q37">
        <v>4</v>
      </c>
      <c r="R37">
        <v>2</v>
      </c>
      <c r="S37">
        <v>6</v>
      </c>
      <c r="T37">
        <v>3</v>
      </c>
      <c r="U37">
        <v>3</v>
      </c>
      <c r="V37">
        <v>5</v>
      </c>
      <c r="W37">
        <v>3</v>
      </c>
      <c r="X37">
        <v>0</v>
      </c>
      <c r="Y37">
        <v>0</v>
      </c>
      <c r="Z37">
        <v>0</v>
      </c>
      <c r="AA37">
        <v>6</v>
      </c>
      <c r="AB37">
        <v>4</v>
      </c>
    </row>
    <row r="38" spans="1:28" x14ac:dyDescent="0.25">
      <c r="A38">
        <v>8</v>
      </c>
      <c r="B38">
        <v>7</v>
      </c>
      <c r="C38">
        <v>8</v>
      </c>
      <c r="D38">
        <v>4</v>
      </c>
      <c r="E38">
        <v>5</v>
      </c>
      <c r="F38">
        <v>6</v>
      </c>
      <c r="G38">
        <v>7</v>
      </c>
      <c r="H38">
        <v>9</v>
      </c>
      <c r="I38">
        <v>10</v>
      </c>
      <c r="J38">
        <v>7</v>
      </c>
      <c r="K38">
        <v>5</v>
      </c>
      <c r="L38">
        <v>8</v>
      </c>
      <c r="M38">
        <v>7</v>
      </c>
      <c r="N38">
        <v>12</v>
      </c>
      <c r="O38">
        <v>5</v>
      </c>
      <c r="P38">
        <v>11</v>
      </c>
      <c r="Q38">
        <v>6</v>
      </c>
      <c r="R38">
        <v>8</v>
      </c>
      <c r="S38">
        <v>11</v>
      </c>
      <c r="T38">
        <v>11</v>
      </c>
      <c r="U38">
        <v>13</v>
      </c>
      <c r="V38">
        <v>13</v>
      </c>
      <c r="W38">
        <v>14</v>
      </c>
      <c r="X38">
        <v>0</v>
      </c>
      <c r="Y38">
        <v>0</v>
      </c>
      <c r="Z38">
        <v>0</v>
      </c>
      <c r="AA38">
        <v>6</v>
      </c>
      <c r="AB38">
        <v>8</v>
      </c>
    </row>
    <row r="39" spans="1:28" x14ac:dyDescent="0.25">
      <c r="A39">
        <v>19</v>
      </c>
      <c r="B39">
        <v>20</v>
      </c>
      <c r="C39">
        <v>15</v>
      </c>
      <c r="D39">
        <v>17</v>
      </c>
      <c r="E39">
        <v>22</v>
      </c>
      <c r="F39">
        <v>19</v>
      </c>
      <c r="G39">
        <v>19</v>
      </c>
      <c r="H39">
        <v>15</v>
      </c>
      <c r="I39">
        <v>15</v>
      </c>
      <c r="J39">
        <v>19</v>
      </c>
      <c r="K39">
        <v>21</v>
      </c>
      <c r="L39">
        <v>20</v>
      </c>
      <c r="M39">
        <v>19</v>
      </c>
      <c r="N39">
        <v>16</v>
      </c>
      <c r="O39">
        <v>21</v>
      </c>
      <c r="P39">
        <v>17</v>
      </c>
      <c r="Q39">
        <v>20</v>
      </c>
      <c r="R39">
        <v>20</v>
      </c>
      <c r="S39">
        <v>13</v>
      </c>
      <c r="T39">
        <v>16</v>
      </c>
      <c r="U39">
        <v>14</v>
      </c>
      <c r="V39">
        <v>11</v>
      </c>
      <c r="W39">
        <v>13</v>
      </c>
      <c r="X39">
        <v>0</v>
      </c>
      <c r="Y39">
        <v>0</v>
      </c>
      <c r="Z39">
        <v>0</v>
      </c>
      <c r="AA39">
        <v>18</v>
      </c>
      <c r="AB39">
        <v>18</v>
      </c>
    </row>
    <row r="40" spans="1:28" x14ac:dyDescent="0.25">
      <c r="A40">
        <v>30</v>
      </c>
      <c r="B40">
        <v>30</v>
      </c>
      <c r="C40">
        <v>30</v>
      </c>
      <c r="D40">
        <v>30</v>
      </c>
      <c r="E40">
        <v>30</v>
      </c>
      <c r="F40">
        <v>30</v>
      </c>
      <c r="G40">
        <v>30</v>
      </c>
      <c r="H40">
        <v>30</v>
      </c>
      <c r="I40">
        <v>30</v>
      </c>
      <c r="J40">
        <v>30</v>
      </c>
      <c r="K40">
        <v>30</v>
      </c>
      <c r="L40">
        <v>30</v>
      </c>
      <c r="M40">
        <v>30</v>
      </c>
      <c r="N40">
        <v>30</v>
      </c>
      <c r="O40">
        <v>30</v>
      </c>
      <c r="P40">
        <v>30</v>
      </c>
      <c r="Q40">
        <v>30</v>
      </c>
      <c r="R40">
        <v>30</v>
      </c>
      <c r="S40">
        <v>30</v>
      </c>
      <c r="T40">
        <v>30</v>
      </c>
      <c r="U40">
        <v>30</v>
      </c>
      <c r="V40">
        <v>30</v>
      </c>
      <c r="W40">
        <v>30</v>
      </c>
      <c r="X40">
        <v>0</v>
      </c>
      <c r="Y40">
        <v>0</v>
      </c>
      <c r="Z40">
        <v>0</v>
      </c>
      <c r="AA40">
        <v>30</v>
      </c>
      <c r="AB40">
        <v>30</v>
      </c>
    </row>
    <row r="43" spans="1:28" x14ac:dyDescent="0.25">
      <c r="D43">
        <v>0</v>
      </c>
      <c r="E43">
        <v>0</v>
      </c>
      <c r="F43">
        <v>3</v>
      </c>
      <c r="G43">
        <v>8</v>
      </c>
      <c r="H43">
        <v>19</v>
      </c>
      <c r="I43">
        <v>30</v>
      </c>
    </row>
    <row r="44" spans="1:28" x14ac:dyDescent="0.25">
      <c r="D44">
        <v>0</v>
      </c>
      <c r="E44">
        <v>0</v>
      </c>
      <c r="F44">
        <v>3</v>
      </c>
      <c r="G44">
        <v>7</v>
      </c>
      <c r="H44">
        <v>20</v>
      </c>
      <c r="I44">
        <v>30</v>
      </c>
    </row>
    <row r="45" spans="1:28" x14ac:dyDescent="0.25">
      <c r="D45">
        <v>0</v>
      </c>
      <c r="E45">
        <v>0</v>
      </c>
      <c r="F45">
        <v>7</v>
      </c>
      <c r="G45">
        <v>8</v>
      </c>
      <c r="H45">
        <v>15</v>
      </c>
      <c r="I45">
        <v>30</v>
      </c>
    </row>
    <row r="46" spans="1:28" x14ac:dyDescent="0.25">
      <c r="D46">
        <v>0</v>
      </c>
      <c r="E46">
        <v>0</v>
      </c>
      <c r="F46">
        <v>9</v>
      </c>
      <c r="G46">
        <v>4</v>
      </c>
      <c r="H46">
        <v>17</v>
      </c>
      <c r="I46">
        <v>30</v>
      </c>
    </row>
    <row r="47" spans="1:28" x14ac:dyDescent="0.25">
      <c r="D47">
        <v>0</v>
      </c>
      <c r="E47">
        <v>0</v>
      </c>
      <c r="F47">
        <v>3</v>
      </c>
      <c r="G47">
        <v>5</v>
      </c>
      <c r="H47">
        <v>22</v>
      </c>
      <c r="I47">
        <v>30</v>
      </c>
    </row>
    <row r="48" spans="1:28" x14ac:dyDescent="0.25">
      <c r="D48">
        <v>0</v>
      </c>
      <c r="E48">
        <v>0</v>
      </c>
      <c r="F48">
        <v>5</v>
      </c>
      <c r="G48">
        <v>6</v>
      </c>
      <c r="H48">
        <v>19</v>
      </c>
      <c r="I48">
        <v>30</v>
      </c>
    </row>
    <row r="49" spans="4:9" x14ac:dyDescent="0.25">
      <c r="D49">
        <v>0</v>
      </c>
      <c r="E49">
        <v>0</v>
      </c>
      <c r="F49">
        <v>4</v>
      </c>
      <c r="G49">
        <v>7</v>
      </c>
      <c r="H49">
        <v>19</v>
      </c>
      <c r="I49">
        <v>30</v>
      </c>
    </row>
    <row r="50" spans="4:9" x14ac:dyDescent="0.25">
      <c r="D50">
        <v>0</v>
      </c>
      <c r="E50">
        <v>0</v>
      </c>
      <c r="F50">
        <v>6</v>
      </c>
      <c r="G50">
        <v>9</v>
      </c>
      <c r="H50">
        <v>15</v>
      </c>
      <c r="I50">
        <v>30</v>
      </c>
    </row>
    <row r="51" spans="4:9" x14ac:dyDescent="0.25">
      <c r="D51">
        <v>0</v>
      </c>
      <c r="E51">
        <v>0</v>
      </c>
      <c r="F51">
        <v>5</v>
      </c>
      <c r="G51">
        <v>10</v>
      </c>
      <c r="H51">
        <v>15</v>
      </c>
      <c r="I51">
        <v>30</v>
      </c>
    </row>
    <row r="52" spans="4:9" x14ac:dyDescent="0.25">
      <c r="D52">
        <v>0</v>
      </c>
      <c r="E52">
        <v>0</v>
      </c>
      <c r="F52">
        <v>4</v>
      </c>
      <c r="G52">
        <v>7</v>
      </c>
      <c r="H52">
        <v>19</v>
      </c>
      <c r="I52">
        <v>30</v>
      </c>
    </row>
    <row r="53" spans="4:9" x14ac:dyDescent="0.25">
      <c r="D53">
        <v>0</v>
      </c>
      <c r="E53">
        <v>0</v>
      </c>
      <c r="F53">
        <v>4</v>
      </c>
      <c r="G53">
        <v>5</v>
      </c>
      <c r="H53">
        <v>21</v>
      </c>
      <c r="I53">
        <v>30</v>
      </c>
    </row>
    <row r="54" spans="4:9" x14ac:dyDescent="0.25">
      <c r="D54">
        <v>0</v>
      </c>
      <c r="E54">
        <v>0</v>
      </c>
      <c r="F54">
        <v>2</v>
      </c>
      <c r="G54">
        <v>8</v>
      </c>
      <c r="H54">
        <v>20</v>
      </c>
      <c r="I54">
        <v>30</v>
      </c>
    </row>
    <row r="55" spans="4:9" x14ac:dyDescent="0.25">
      <c r="D55">
        <v>0</v>
      </c>
      <c r="E55">
        <v>0</v>
      </c>
      <c r="F55">
        <v>4</v>
      </c>
      <c r="G55">
        <v>7</v>
      </c>
      <c r="H55">
        <v>19</v>
      </c>
      <c r="I55">
        <v>30</v>
      </c>
    </row>
    <row r="56" spans="4:9" x14ac:dyDescent="0.25">
      <c r="D56">
        <v>0</v>
      </c>
      <c r="E56">
        <v>0</v>
      </c>
      <c r="F56">
        <v>2</v>
      </c>
      <c r="G56">
        <v>12</v>
      </c>
      <c r="H56">
        <v>16</v>
      </c>
      <c r="I56">
        <v>30</v>
      </c>
    </row>
    <row r="57" spans="4:9" x14ac:dyDescent="0.25">
      <c r="D57">
        <v>0</v>
      </c>
      <c r="E57">
        <v>0</v>
      </c>
      <c r="F57">
        <v>4</v>
      </c>
      <c r="G57">
        <v>5</v>
      </c>
      <c r="H57">
        <v>21</v>
      </c>
      <c r="I57">
        <v>30</v>
      </c>
    </row>
    <row r="58" spans="4:9" x14ac:dyDescent="0.25">
      <c r="D58">
        <v>0</v>
      </c>
      <c r="E58">
        <v>0</v>
      </c>
      <c r="F58">
        <v>2</v>
      </c>
      <c r="G58">
        <v>11</v>
      </c>
      <c r="H58">
        <v>17</v>
      </c>
      <c r="I58">
        <v>30</v>
      </c>
    </row>
    <row r="59" spans="4:9" x14ac:dyDescent="0.25">
      <c r="D59">
        <v>0</v>
      </c>
      <c r="E59">
        <v>0</v>
      </c>
      <c r="F59">
        <v>4</v>
      </c>
      <c r="G59">
        <v>6</v>
      </c>
      <c r="H59">
        <v>20</v>
      </c>
      <c r="I59">
        <v>30</v>
      </c>
    </row>
    <row r="60" spans="4:9" x14ac:dyDescent="0.25">
      <c r="D60">
        <v>0</v>
      </c>
      <c r="E60">
        <v>0</v>
      </c>
      <c r="F60">
        <v>2</v>
      </c>
      <c r="G60">
        <v>8</v>
      </c>
      <c r="H60">
        <v>20</v>
      </c>
      <c r="I60">
        <v>30</v>
      </c>
    </row>
    <row r="61" spans="4:9" x14ac:dyDescent="0.25">
      <c r="D61">
        <v>0</v>
      </c>
      <c r="E61">
        <v>0</v>
      </c>
      <c r="F61">
        <v>6</v>
      </c>
      <c r="G61">
        <v>11</v>
      </c>
      <c r="H61">
        <v>13</v>
      </c>
      <c r="I61">
        <v>30</v>
      </c>
    </row>
    <row r="62" spans="4:9" x14ac:dyDescent="0.25">
      <c r="D62">
        <v>0</v>
      </c>
      <c r="E62">
        <v>0</v>
      </c>
      <c r="F62">
        <v>3</v>
      </c>
      <c r="G62">
        <v>11</v>
      </c>
      <c r="H62">
        <v>16</v>
      </c>
      <c r="I62">
        <v>30</v>
      </c>
    </row>
    <row r="63" spans="4:9" x14ac:dyDescent="0.25">
      <c r="D63">
        <v>0</v>
      </c>
      <c r="E63">
        <v>0</v>
      </c>
      <c r="F63">
        <v>3</v>
      </c>
      <c r="G63">
        <v>13</v>
      </c>
      <c r="H63">
        <v>14</v>
      </c>
      <c r="I63">
        <v>30</v>
      </c>
    </row>
    <row r="64" spans="4:9" x14ac:dyDescent="0.25">
      <c r="D64">
        <v>0</v>
      </c>
      <c r="E64">
        <v>1</v>
      </c>
      <c r="F64">
        <v>5</v>
      </c>
      <c r="G64">
        <v>13</v>
      </c>
      <c r="H64">
        <v>11</v>
      </c>
      <c r="I64">
        <v>30</v>
      </c>
    </row>
    <row r="65" spans="4:9" x14ac:dyDescent="0.25">
      <c r="D65">
        <v>0</v>
      </c>
      <c r="E65">
        <v>0</v>
      </c>
      <c r="F65">
        <v>3</v>
      </c>
      <c r="G65">
        <v>14</v>
      </c>
      <c r="H65">
        <v>13</v>
      </c>
      <c r="I65">
        <v>30</v>
      </c>
    </row>
    <row r="66" spans="4:9" x14ac:dyDescent="0.25"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4:9" x14ac:dyDescent="0.25"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4:9" x14ac:dyDescent="0.25"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4:9" x14ac:dyDescent="0.25">
      <c r="D69">
        <v>0</v>
      </c>
      <c r="E69">
        <v>0</v>
      </c>
      <c r="F69">
        <v>6</v>
      </c>
      <c r="G69">
        <v>6</v>
      </c>
      <c r="H69">
        <v>18</v>
      </c>
      <c r="I69">
        <v>30</v>
      </c>
    </row>
    <row r="70" spans="4:9" x14ac:dyDescent="0.25">
      <c r="D70">
        <v>0</v>
      </c>
      <c r="E70">
        <v>0</v>
      </c>
      <c r="F70">
        <v>4</v>
      </c>
      <c r="G70">
        <v>8</v>
      </c>
      <c r="H70">
        <v>18</v>
      </c>
      <c r="I7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8A6E-8BDB-4080-B48F-19376665CDEC}">
  <dimension ref="A1:AB29"/>
  <sheetViews>
    <sheetView workbookViewId="0">
      <selection activeCell="AB29" sqref="AB29"/>
    </sheetView>
  </sheetViews>
  <sheetFormatPr defaultColWidth="8.85546875" defaultRowHeight="15" x14ac:dyDescent="0.25"/>
  <cols>
    <col min="1" max="28" width="15.5703125" style="3" customWidth="1"/>
    <col min="29" max="16384" width="8.85546875" style="3"/>
  </cols>
  <sheetData>
    <row r="1" spans="1:28" ht="15.75" thickBot="1" x14ac:dyDescent="0.3">
      <c r="A1" s="62">
        <v>5</v>
      </c>
      <c r="B1" s="62">
        <v>5</v>
      </c>
      <c r="C1" s="62">
        <v>4</v>
      </c>
      <c r="D1" s="62">
        <v>4</v>
      </c>
      <c r="E1" s="62">
        <v>4</v>
      </c>
      <c r="F1" s="62">
        <v>4</v>
      </c>
      <c r="G1" s="62">
        <v>4</v>
      </c>
      <c r="H1" s="62">
        <v>4</v>
      </c>
      <c r="I1" s="62">
        <v>5</v>
      </c>
      <c r="J1" s="62">
        <v>5</v>
      </c>
      <c r="K1" s="62">
        <v>5</v>
      </c>
      <c r="L1" s="62">
        <v>5</v>
      </c>
      <c r="M1" s="62">
        <v>5</v>
      </c>
      <c r="N1" s="62">
        <v>5</v>
      </c>
      <c r="O1" s="62">
        <v>5</v>
      </c>
      <c r="P1" s="62">
        <v>5</v>
      </c>
      <c r="Q1" s="62">
        <v>5</v>
      </c>
      <c r="R1" s="62">
        <v>5</v>
      </c>
      <c r="S1" s="62">
        <v>5</v>
      </c>
      <c r="T1" s="62">
        <v>5</v>
      </c>
      <c r="U1" s="62">
        <v>5</v>
      </c>
      <c r="V1" s="62">
        <v>5</v>
      </c>
      <c r="W1" s="62">
        <v>5</v>
      </c>
      <c r="X1" s="62">
        <v>0</v>
      </c>
      <c r="Y1" s="62">
        <v>0</v>
      </c>
      <c r="Z1" s="62">
        <v>0</v>
      </c>
      <c r="AA1" s="62">
        <v>5</v>
      </c>
      <c r="AB1" s="62">
        <v>5</v>
      </c>
    </row>
    <row r="2" spans="1:28" ht="15.75" thickBot="1" x14ac:dyDescent="0.3">
      <c r="A2" s="62">
        <v>5</v>
      </c>
      <c r="B2" s="62">
        <v>5</v>
      </c>
      <c r="C2" s="62">
        <v>5</v>
      </c>
      <c r="D2" s="62">
        <v>5</v>
      </c>
      <c r="E2" s="62">
        <v>5</v>
      </c>
      <c r="F2" s="62">
        <v>5</v>
      </c>
      <c r="G2" s="62">
        <v>5</v>
      </c>
      <c r="H2" s="62">
        <v>5</v>
      </c>
      <c r="I2" s="62">
        <v>5</v>
      </c>
      <c r="J2" s="62">
        <v>5</v>
      </c>
      <c r="K2" s="62">
        <v>5</v>
      </c>
      <c r="L2" s="62">
        <v>5</v>
      </c>
      <c r="M2" s="62">
        <v>5</v>
      </c>
      <c r="N2" s="62">
        <v>5</v>
      </c>
      <c r="O2" s="62">
        <v>5</v>
      </c>
      <c r="P2" s="62">
        <v>5</v>
      </c>
      <c r="Q2" s="62">
        <v>5</v>
      </c>
      <c r="R2" s="62">
        <v>5</v>
      </c>
      <c r="S2" s="62">
        <v>3</v>
      </c>
      <c r="T2" s="62">
        <v>3</v>
      </c>
      <c r="U2" s="62">
        <v>3</v>
      </c>
      <c r="V2" s="62">
        <v>3</v>
      </c>
      <c r="W2" s="62">
        <v>3</v>
      </c>
      <c r="X2" s="62">
        <v>0</v>
      </c>
      <c r="Y2" s="62">
        <v>0</v>
      </c>
      <c r="Z2" s="62">
        <v>0</v>
      </c>
      <c r="AA2" s="62">
        <v>5</v>
      </c>
      <c r="AB2" s="62">
        <v>5</v>
      </c>
    </row>
    <row r="3" spans="1:28" ht="15.75" thickBot="1" x14ac:dyDescent="0.3">
      <c r="A3" s="62">
        <v>5</v>
      </c>
      <c r="B3" s="62">
        <v>5</v>
      </c>
      <c r="C3" s="62">
        <v>5</v>
      </c>
      <c r="D3" s="62">
        <v>5</v>
      </c>
      <c r="E3" s="62">
        <v>5</v>
      </c>
      <c r="F3" s="62">
        <v>5</v>
      </c>
      <c r="G3" s="62">
        <v>5</v>
      </c>
      <c r="H3" s="62">
        <v>5</v>
      </c>
      <c r="I3" s="62">
        <v>5</v>
      </c>
      <c r="J3" s="62">
        <v>5</v>
      </c>
      <c r="K3" s="62">
        <v>5</v>
      </c>
      <c r="L3" s="62">
        <v>5</v>
      </c>
      <c r="M3" s="62">
        <v>5</v>
      </c>
      <c r="N3" s="62">
        <v>5</v>
      </c>
      <c r="O3" s="62">
        <v>5</v>
      </c>
      <c r="P3" s="62">
        <v>5</v>
      </c>
      <c r="Q3" s="62">
        <v>5</v>
      </c>
      <c r="R3" s="62">
        <v>5</v>
      </c>
      <c r="S3" s="62">
        <v>5</v>
      </c>
      <c r="T3" s="62">
        <v>5</v>
      </c>
      <c r="U3" s="62">
        <v>5</v>
      </c>
      <c r="V3" s="62">
        <v>5</v>
      </c>
      <c r="W3" s="62">
        <v>5</v>
      </c>
      <c r="X3" s="62">
        <v>0</v>
      </c>
      <c r="Y3" s="62">
        <v>0</v>
      </c>
      <c r="Z3" s="62">
        <v>0</v>
      </c>
      <c r="AA3" s="62">
        <v>5</v>
      </c>
      <c r="AB3" s="62">
        <v>5</v>
      </c>
    </row>
    <row r="4" spans="1:28" ht="15.75" thickBot="1" x14ac:dyDescent="0.3">
      <c r="A4" s="62">
        <v>5</v>
      </c>
      <c r="B4" s="62">
        <v>5</v>
      </c>
      <c r="C4" s="62">
        <v>5</v>
      </c>
      <c r="D4" s="62">
        <v>5</v>
      </c>
      <c r="E4" s="62">
        <v>5</v>
      </c>
      <c r="F4" s="62">
        <v>5</v>
      </c>
      <c r="G4" s="62">
        <v>5</v>
      </c>
      <c r="H4" s="62">
        <v>5</v>
      </c>
      <c r="I4" s="62">
        <v>5</v>
      </c>
      <c r="J4" s="62">
        <v>5</v>
      </c>
      <c r="K4" s="62">
        <v>5</v>
      </c>
      <c r="L4" s="62">
        <v>5</v>
      </c>
      <c r="M4" s="62">
        <v>5</v>
      </c>
      <c r="N4" s="62">
        <v>5</v>
      </c>
      <c r="O4" s="62">
        <v>5</v>
      </c>
      <c r="P4" s="62">
        <v>5</v>
      </c>
      <c r="Q4" s="62">
        <v>5</v>
      </c>
      <c r="R4" s="62">
        <v>5</v>
      </c>
      <c r="S4" s="62">
        <v>5</v>
      </c>
      <c r="T4" s="62">
        <v>5</v>
      </c>
      <c r="U4" s="62">
        <v>5</v>
      </c>
      <c r="V4" s="62">
        <v>5</v>
      </c>
      <c r="W4" s="62">
        <v>5</v>
      </c>
      <c r="X4" s="62">
        <v>0</v>
      </c>
      <c r="Y4" s="62">
        <v>0</v>
      </c>
      <c r="Z4" s="62">
        <v>0</v>
      </c>
      <c r="AA4" s="62">
        <v>5</v>
      </c>
      <c r="AB4" s="62">
        <v>5</v>
      </c>
    </row>
    <row r="5" spans="1:28" ht="15.75" thickBot="1" x14ac:dyDescent="0.3">
      <c r="A5" s="62">
        <v>5</v>
      </c>
      <c r="B5" s="62">
        <v>5</v>
      </c>
      <c r="C5" s="62">
        <v>5</v>
      </c>
      <c r="D5" s="62">
        <v>5</v>
      </c>
      <c r="E5" s="62">
        <v>5</v>
      </c>
      <c r="F5" s="62">
        <v>5</v>
      </c>
      <c r="G5" s="62">
        <v>5</v>
      </c>
      <c r="H5" s="62">
        <v>5</v>
      </c>
      <c r="I5" s="62">
        <v>5</v>
      </c>
      <c r="J5" s="62">
        <v>5</v>
      </c>
      <c r="K5" s="62">
        <v>5</v>
      </c>
      <c r="L5" s="62">
        <v>5</v>
      </c>
      <c r="M5" s="62">
        <v>5</v>
      </c>
      <c r="N5" s="62">
        <v>5</v>
      </c>
      <c r="O5" s="62">
        <v>5</v>
      </c>
      <c r="P5" s="62">
        <v>5</v>
      </c>
      <c r="Q5" s="62">
        <v>5</v>
      </c>
      <c r="R5" s="62">
        <v>5</v>
      </c>
      <c r="S5" s="62">
        <v>4</v>
      </c>
      <c r="T5" s="62">
        <v>5</v>
      </c>
      <c r="U5" s="62">
        <v>5</v>
      </c>
      <c r="V5" s="62">
        <v>5</v>
      </c>
      <c r="W5" s="62">
        <v>4</v>
      </c>
      <c r="X5" s="62">
        <v>0</v>
      </c>
      <c r="Y5" s="62">
        <v>0</v>
      </c>
      <c r="Z5" s="62">
        <v>0</v>
      </c>
      <c r="AA5" s="62">
        <v>5</v>
      </c>
      <c r="AB5" s="62">
        <v>5</v>
      </c>
    </row>
    <row r="6" spans="1:28" ht="15.75" thickBot="1" x14ac:dyDescent="0.3">
      <c r="A6" s="62">
        <v>5</v>
      </c>
      <c r="B6" s="62">
        <v>5</v>
      </c>
      <c r="C6" s="62">
        <v>5</v>
      </c>
      <c r="D6" s="62">
        <v>4</v>
      </c>
      <c r="E6" s="62">
        <v>5</v>
      </c>
      <c r="F6" s="62">
        <v>4</v>
      </c>
      <c r="G6" s="62">
        <v>5</v>
      </c>
      <c r="H6" s="62">
        <v>5</v>
      </c>
      <c r="I6" s="62">
        <v>5</v>
      </c>
      <c r="J6" s="62">
        <v>5</v>
      </c>
      <c r="K6" s="62">
        <v>5</v>
      </c>
      <c r="L6" s="62">
        <v>5</v>
      </c>
      <c r="M6" s="62">
        <v>5</v>
      </c>
      <c r="N6" s="62">
        <v>5</v>
      </c>
      <c r="O6" s="62">
        <v>5</v>
      </c>
      <c r="P6" s="62">
        <v>5</v>
      </c>
      <c r="Q6" s="62">
        <v>5</v>
      </c>
      <c r="R6" s="62">
        <v>5</v>
      </c>
      <c r="S6" s="62">
        <v>4</v>
      </c>
      <c r="T6" s="62">
        <v>4</v>
      </c>
      <c r="U6" s="62">
        <v>4</v>
      </c>
      <c r="V6" s="62">
        <v>4</v>
      </c>
      <c r="W6" s="62">
        <v>4</v>
      </c>
      <c r="X6" s="62">
        <v>0</v>
      </c>
      <c r="Y6" s="62">
        <v>0</v>
      </c>
      <c r="Z6" s="62">
        <v>0</v>
      </c>
      <c r="AA6" s="62">
        <v>5</v>
      </c>
      <c r="AB6" s="62">
        <v>5</v>
      </c>
    </row>
    <row r="7" spans="1:28" ht="15.75" thickBot="1" x14ac:dyDescent="0.3">
      <c r="A7" s="62">
        <v>3</v>
      </c>
      <c r="B7" s="62">
        <v>3</v>
      </c>
      <c r="C7" s="62">
        <v>3</v>
      </c>
      <c r="D7" s="62">
        <v>3</v>
      </c>
      <c r="E7" s="62">
        <v>3</v>
      </c>
      <c r="F7" s="62">
        <v>3</v>
      </c>
      <c r="G7" s="62">
        <v>3</v>
      </c>
      <c r="H7" s="62">
        <v>3</v>
      </c>
      <c r="I7" s="62">
        <v>3</v>
      </c>
      <c r="J7" s="62">
        <v>3</v>
      </c>
      <c r="K7" s="62">
        <v>3</v>
      </c>
      <c r="L7" s="62">
        <v>3</v>
      </c>
      <c r="M7" s="62">
        <v>3</v>
      </c>
      <c r="N7" s="62">
        <v>3</v>
      </c>
      <c r="O7" s="62">
        <v>3</v>
      </c>
      <c r="P7" s="62">
        <v>3</v>
      </c>
      <c r="Q7" s="62">
        <v>4</v>
      </c>
      <c r="R7" s="62">
        <v>4</v>
      </c>
      <c r="S7" s="62">
        <v>4</v>
      </c>
      <c r="T7" s="62">
        <v>4</v>
      </c>
      <c r="U7" s="62">
        <v>4</v>
      </c>
      <c r="V7" s="62">
        <v>4</v>
      </c>
      <c r="W7" s="62">
        <v>4</v>
      </c>
      <c r="X7" s="62">
        <v>0</v>
      </c>
      <c r="Y7" s="62">
        <v>0</v>
      </c>
      <c r="Z7" s="62">
        <v>0</v>
      </c>
      <c r="AA7" s="62">
        <v>3</v>
      </c>
      <c r="AB7" s="62">
        <v>3</v>
      </c>
    </row>
    <row r="8" spans="1:28" ht="15.75" thickBot="1" x14ac:dyDescent="0.3">
      <c r="A8" s="62">
        <v>5</v>
      </c>
      <c r="B8" s="62">
        <v>5</v>
      </c>
      <c r="C8" s="62">
        <v>5</v>
      </c>
      <c r="D8" s="62">
        <v>5</v>
      </c>
      <c r="E8" s="62">
        <v>5</v>
      </c>
      <c r="F8" s="62">
        <v>5</v>
      </c>
      <c r="G8" s="62">
        <v>5</v>
      </c>
      <c r="H8" s="62">
        <v>5</v>
      </c>
      <c r="I8" s="62">
        <v>5</v>
      </c>
      <c r="J8" s="62">
        <v>5</v>
      </c>
      <c r="K8" s="62">
        <v>5</v>
      </c>
      <c r="L8" s="62">
        <v>5</v>
      </c>
      <c r="M8" s="62">
        <v>5</v>
      </c>
      <c r="N8" s="62">
        <v>5</v>
      </c>
      <c r="O8" s="62">
        <v>5</v>
      </c>
      <c r="P8" s="62">
        <v>5</v>
      </c>
      <c r="Q8" s="62">
        <v>5</v>
      </c>
      <c r="R8" s="62">
        <v>5</v>
      </c>
      <c r="S8" s="62">
        <v>5</v>
      </c>
      <c r="T8" s="62">
        <v>5</v>
      </c>
      <c r="U8" s="62">
        <v>5</v>
      </c>
      <c r="V8" s="62">
        <v>5</v>
      </c>
      <c r="W8" s="62">
        <v>4</v>
      </c>
      <c r="X8" s="62">
        <v>0</v>
      </c>
      <c r="Y8" s="62">
        <v>0</v>
      </c>
      <c r="Z8" s="62">
        <v>0</v>
      </c>
      <c r="AA8" s="62">
        <v>5</v>
      </c>
      <c r="AB8" s="62">
        <v>5</v>
      </c>
    </row>
    <row r="9" spans="1:28" ht="15.75" thickBot="1" x14ac:dyDescent="0.3">
      <c r="A9" s="62">
        <v>5</v>
      </c>
      <c r="B9" s="62">
        <v>5</v>
      </c>
      <c r="C9" s="62">
        <v>5</v>
      </c>
      <c r="D9" s="62">
        <v>5</v>
      </c>
      <c r="E9" s="62">
        <v>5</v>
      </c>
      <c r="F9" s="62">
        <v>5</v>
      </c>
      <c r="G9" s="62">
        <v>5</v>
      </c>
      <c r="H9" s="62">
        <v>5</v>
      </c>
      <c r="I9" s="62">
        <v>5</v>
      </c>
      <c r="J9" s="62">
        <v>5</v>
      </c>
      <c r="K9" s="62">
        <v>5</v>
      </c>
      <c r="L9" s="62">
        <v>5</v>
      </c>
      <c r="M9" s="62">
        <v>5</v>
      </c>
      <c r="N9" s="62">
        <v>5</v>
      </c>
      <c r="O9" s="62">
        <v>5</v>
      </c>
      <c r="P9" s="62">
        <v>5</v>
      </c>
      <c r="Q9" s="62">
        <v>5</v>
      </c>
      <c r="R9" s="62">
        <v>5</v>
      </c>
      <c r="S9" s="62">
        <v>5</v>
      </c>
      <c r="T9" s="62">
        <v>5</v>
      </c>
      <c r="U9" s="62">
        <v>5</v>
      </c>
      <c r="V9" s="62">
        <v>5</v>
      </c>
      <c r="W9" s="62">
        <v>5</v>
      </c>
      <c r="X9" s="62">
        <v>0</v>
      </c>
      <c r="Y9" s="62">
        <v>0</v>
      </c>
      <c r="Z9" s="62">
        <v>0</v>
      </c>
      <c r="AA9" s="62">
        <v>5</v>
      </c>
      <c r="AB9" s="62">
        <v>5</v>
      </c>
    </row>
    <row r="10" spans="1:28" ht="15.75" thickBot="1" x14ac:dyDescent="0.3">
      <c r="A10" s="62">
        <v>5</v>
      </c>
      <c r="B10" s="62">
        <v>5</v>
      </c>
      <c r="C10" s="62">
        <v>4</v>
      </c>
      <c r="D10" s="62">
        <v>4</v>
      </c>
      <c r="E10" s="62">
        <v>4</v>
      </c>
      <c r="F10" s="62">
        <v>4</v>
      </c>
      <c r="G10" s="62">
        <v>4</v>
      </c>
      <c r="H10" s="62">
        <v>4</v>
      </c>
      <c r="I10" s="62">
        <v>5</v>
      </c>
      <c r="J10" s="62">
        <v>5</v>
      </c>
      <c r="K10" s="62">
        <v>5</v>
      </c>
      <c r="L10" s="62">
        <v>5</v>
      </c>
      <c r="M10" s="62">
        <v>5</v>
      </c>
      <c r="N10" s="62">
        <v>5</v>
      </c>
      <c r="O10" s="62">
        <v>5</v>
      </c>
      <c r="P10" s="62">
        <v>5</v>
      </c>
      <c r="Q10" s="62">
        <v>5</v>
      </c>
      <c r="R10" s="62">
        <v>5</v>
      </c>
      <c r="S10" s="62">
        <v>5</v>
      </c>
      <c r="T10" s="62">
        <v>5</v>
      </c>
      <c r="U10" s="62">
        <v>5</v>
      </c>
      <c r="V10" s="62">
        <v>4</v>
      </c>
      <c r="W10" s="62">
        <v>5</v>
      </c>
      <c r="X10" s="62">
        <v>0</v>
      </c>
      <c r="Y10" s="62">
        <v>0</v>
      </c>
      <c r="Z10" s="62">
        <v>0</v>
      </c>
      <c r="AA10" s="62">
        <v>5</v>
      </c>
      <c r="AB10" s="62">
        <v>5</v>
      </c>
    </row>
    <row r="11" spans="1:28" ht="15.75" thickBot="1" x14ac:dyDescent="0.3">
      <c r="A11" s="62">
        <v>5</v>
      </c>
      <c r="B11" s="62">
        <v>5</v>
      </c>
      <c r="C11" s="62">
        <v>5</v>
      </c>
      <c r="D11" s="62">
        <v>5</v>
      </c>
      <c r="E11" s="62">
        <v>5</v>
      </c>
      <c r="F11" s="62">
        <v>3</v>
      </c>
      <c r="G11" s="62">
        <v>5</v>
      </c>
      <c r="H11" s="62">
        <v>3</v>
      </c>
      <c r="I11" s="62">
        <v>5</v>
      </c>
      <c r="J11" s="62">
        <v>5</v>
      </c>
      <c r="K11" s="62">
        <v>5</v>
      </c>
      <c r="L11" s="62">
        <v>5</v>
      </c>
      <c r="M11" s="62">
        <v>5</v>
      </c>
      <c r="N11" s="62">
        <v>5</v>
      </c>
      <c r="O11" s="62">
        <v>5</v>
      </c>
      <c r="P11" s="62">
        <v>5</v>
      </c>
      <c r="Q11" s="62">
        <v>3</v>
      </c>
      <c r="R11" s="62">
        <v>5</v>
      </c>
      <c r="S11" s="62">
        <v>3</v>
      </c>
      <c r="T11" s="62">
        <v>3</v>
      </c>
      <c r="U11" s="62">
        <v>3</v>
      </c>
      <c r="V11" s="62">
        <v>3</v>
      </c>
      <c r="W11" s="62">
        <v>5</v>
      </c>
      <c r="X11" s="62">
        <v>0</v>
      </c>
      <c r="Y11" s="62">
        <v>0</v>
      </c>
      <c r="Z11" s="62">
        <v>0</v>
      </c>
      <c r="AA11" s="62">
        <v>5</v>
      </c>
      <c r="AB11" s="62">
        <v>5</v>
      </c>
    </row>
    <row r="12" spans="1:28" ht="15.75" thickBot="1" x14ac:dyDescent="0.3">
      <c r="A12" s="62">
        <v>5</v>
      </c>
      <c r="B12" s="62">
        <v>5</v>
      </c>
      <c r="C12" s="62">
        <v>2</v>
      </c>
      <c r="D12" s="62">
        <v>4</v>
      </c>
      <c r="E12" s="62">
        <v>4</v>
      </c>
      <c r="F12" s="62">
        <v>4</v>
      </c>
      <c r="G12" s="62">
        <v>4</v>
      </c>
      <c r="H12" s="62">
        <v>4</v>
      </c>
      <c r="I12" s="62">
        <v>5</v>
      </c>
      <c r="J12" s="62">
        <v>5</v>
      </c>
      <c r="K12" s="62">
        <v>5</v>
      </c>
      <c r="L12" s="62">
        <v>5</v>
      </c>
      <c r="M12" s="62">
        <v>5</v>
      </c>
      <c r="N12" s="62">
        <v>5</v>
      </c>
      <c r="O12" s="62">
        <v>5</v>
      </c>
      <c r="P12" s="62">
        <v>5</v>
      </c>
      <c r="Q12" s="62">
        <v>5</v>
      </c>
      <c r="R12" s="62">
        <v>5</v>
      </c>
      <c r="S12" s="62">
        <v>5</v>
      </c>
      <c r="T12" s="62">
        <v>5</v>
      </c>
      <c r="U12" s="62">
        <v>5</v>
      </c>
      <c r="V12" s="62">
        <v>4</v>
      </c>
      <c r="W12" s="62">
        <v>4</v>
      </c>
      <c r="X12" s="62">
        <v>0</v>
      </c>
      <c r="Y12" s="62">
        <v>0</v>
      </c>
      <c r="Z12" s="62">
        <v>0</v>
      </c>
      <c r="AA12" s="62">
        <v>5</v>
      </c>
      <c r="AB12" s="62">
        <v>5</v>
      </c>
    </row>
    <row r="13" spans="1:28" ht="15.75" thickBot="1" x14ac:dyDescent="0.3">
      <c r="A13" s="62">
        <v>5</v>
      </c>
      <c r="B13" s="62">
        <v>5</v>
      </c>
      <c r="C13" s="62">
        <v>4</v>
      </c>
      <c r="D13" s="62">
        <v>5</v>
      </c>
      <c r="E13" s="62">
        <v>5</v>
      </c>
      <c r="F13" s="62">
        <v>4</v>
      </c>
      <c r="G13" s="62">
        <v>4</v>
      </c>
      <c r="H13" s="62">
        <v>2</v>
      </c>
      <c r="I13" s="62">
        <v>5</v>
      </c>
      <c r="J13" s="62">
        <v>5</v>
      </c>
      <c r="K13" s="62">
        <v>5</v>
      </c>
      <c r="L13" s="62">
        <v>5</v>
      </c>
      <c r="M13" s="62">
        <v>5</v>
      </c>
      <c r="N13" s="62">
        <v>5</v>
      </c>
      <c r="O13" s="62">
        <v>5</v>
      </c>
      <c r="P13" s="62">
        <v>5</v>
      </c>
      <c r="Q13" s="62">
        <v>5</v>
      </c>
      <c r="R13" s="62">
        <v>5</v>
      </c>
      <c r="S13" s="62">
        <v>5</v>
      </c>
      <c r="T13" s="62">
        <v>5</v>
      </c>
      <c r="U13" s="62">
        <v>5</v>
      </c>
      <c r="V13" s="62">
        <v>5</v>
      </c>
      <c r="W13" s="62">
        <v>5</v>
      </c>
      <c r="X13" s="62">
        <v>0</v>
      </c>
      <c r="Y13" s="62">
        <v>0</v>
      </c>
      <c r="Z13" s="62">
        <v>0</v>
      </c>
      <c r="AA13" s="62">
        <v>5</v>
      </c>
      <c r="AB13" s="62">
        <v>5</v>
      </c>
    </row>
    <row r="14" spans="1:28" ht="15.75" thickBot="1" x14ac:dyDescent="0.3">
      <c r="A14" s="62">
        <v>5</v>
      </c>
      <c r="B14" s="62">
        <v>5</v>
      </c>
      <c r="C14" s="62">
        <v>5</v>
      </c>
      <c r="D14" s="62">
        <v>5</v>
      </c>
      <c r="E14" s="62">
        <v>5</v>
      </c>
      <c r="F14" s="62">
        <v>5</v>
      </c>
      <c r="G14" s="62">
        <v>5</v>
      </c>
      <c r="H14" s="62">
        <v>5</v>
      </c>
      <c r="I14" s="62">
        <v>5</v>
      </c>
      <c r="J14" s="62">
        <v>5</v>
      </c>
      <c r="K14" s="62">
        <v>5</v>
      </c>
      <c r="L14" s="62">
        <v>5</v>
      </c>
      <c r="M14" s="62">
        <v>5</v>
      </c>
      <c r="N14" s="62">
        <v>5</v>
      </c>
      <c r="O14" s="62">
        <v>5</v>
      </c>
      <c r="P14" s="62">
        <v>5</v>
      </c>
      <c r="Q14" s="62">
        <v>5</v>
      </c>
      <c r="R14" s="62">
        <v>5</v>
      </c>
      <c r="S14" s="62">
        <v>4</v>
      </c>
      <c r="T14" s="62">
        <v>5</v>
      </c>
      <c r="U14" s="62">
        <v>5</v>
      </c>
      <c r="V14" s="62">
        <v>5</v>
      </c>
      <c r="W14" s="62">
        <v>4</v>
      </c>
      <c r="X14" s="62">
        <v>0</v>
      </c>
      <c r="Y14" s="62">
        <v>0</v>
      </c>
      <c r="Z14" s="62">
        <v>0</v>
      </c>
      <c r="AA14" s="62">
        <v>5</v>
      </c>
      <c r="AB14" s="62">
        <v>5</v>
      </c>
    </row>
    <row r="15" spans="1:28" ht="15.75" thickBot="1" x14ac:dyDescent="0.3">
      <c r="A15" s="62">
        <v>5</v>
      </c>
      <c r="B15" s="62">
        <v>5</v>
      </c>
      <c r="C15" s="62">
        <v>4</v>
      </c>
      <c r="D15" s="62">
        <v>3</v>
      </c>
      <c r="E15" s="62">
        <v>4</v>
      </c>
      <c r="F15" s="62">
        <v>3</v>
      </c>
      <c r="G15" s="62">
        <v>4</v>
      </c>
      <c r="H15" s="62">
        <v>4</v>
      </c>
      <c r="I15" s="62">
        <v>4</v>
      </c>
      <c r="J15" s="62">
        <v>5</v>
      </c>
      <c r="K15" s="62">
        <v>5</v>
      </c>
      <c r="L15" s="62">
        <v>5</v>
      </c>
      <c r="M15" s="62">
        <v>5</v>
      </c>
      <c r="N15" s="62">
        <v>4</v>
      </c>
      <c r="O15" s="62">
        <v>5</v>
      </c>
      <c r="P15" s="62">
        <v>5</v>
      </c>
      <c r="Q15" s="62">
        <v>4</v>
      </c>
      <c r="R15" s="62">
        <v>5</v>
      </c>
      <c r="S15" s="62">
        <v>4</v>
      </c>
      <c r="T15" s="62">
        <v>5</v>
      </c>
      <c r="U15" s="62">
        <v>4</v>
      </c>
      <c r="V15" s="62">
        <v>5</v>
      </c>
      <c r="W15" s="62">
        <v>4</v>
      </c>
      <c r="X15" s="62">
        <v>0</v>
      </c>
      <c r="Y15" s="62">
        <v>0</v>
      </c>
      <c r="Z15" s="62">
        <v>0</v>
      </c>
      <c r="AA15" s="62">
        <v>5</v>
      </c>
      <c r="AB15" s="62">
        <v>5</v>
      </c>
    </row>
    <row r="16" spans="1:28" ht="15.75" thickBot="1" x14ac:dyDescent="0.3">
      <c r="A16" s="62">
        <v>5</v>
      </c>
      <c r="B16" s="62">
        <v>5</v>
      </c>
      <c r="C16" s="62">
        <v>5</v>
      </c>
      <c r="D16" s="62">
        <v>4</v>
      </c>
      <c r="E16" s="62">
        <v>4</v>
      </c>
      <c r="F16" s="62">
        <v>4</v>
      </c>
      <c r="G16" s="62">
        <v>4</v>
      </c>
      <c r="H16" s="62">
        <v>4</v>
      </c>
      <c r="I16" s="62">
        <v>3</v>
      </c>
      <c r="J16" s="62">
        <v>3</v>
      </c>
      <c r="K16" s="62">
        <v>3</v>
      </c>
      <c r="L16" s="62">
        <v>3</v>
      </c>
      <c r="M16" s="62">
        <v>3</v>
      </c>
      <c r="N16" s="62">
        <v>3</v>
      </c>
      <c r="O16" s="62">
        <v>3</v>
      </c>
      <c r="P16" s="62">
        <v>3</v>
      </c>
      <c r="Q16" s="62">
        <v>3</v>
      </c>
      <c r="R16" s="62">
        <v>3</v>
      </c>
      <c r="S16" s="62">
        <v>3</v>
      </c>
      <c r="T16" s="62">
        <v>3</v>
      </c>
      <c r="U16" s="62">
        <v>3</v>
      </c>
      <c r="V16" s="62">
        <v>3</v>
      </c>
      <c r="W16" s="62">
        <v>4</v>
      </c>
      <c r="X16" s="62">
        <v>0</v>
      </c>
      <c r="Y16" s="62">
        <v>0</v>
      </c>
      <c r="Z16" s="62">
        <v>0</v>
      </c>
      <c r="AA16" s="62">
        <v>3</v>
      </c>
      <c r="AB16" s="62">
        <v>3</v>
      </c>
    </row>
    <row r="17" spans="1:28" ht="15.75" thickBot="1" x14ac:dyDescent="0.3">
      <c r="A17" s="62">
        <v>5</v>
      </c>
      <c r="B17" s="62">
        <v>5</v>
      </c>
      <c r="C17" s="62">
        <v>5</v>
      </c>
      <c r="D17" s="62">
        <v>5</v>
      </c>
      <c r="E17" s="62">
        <v>5</v>
      </c>
      <c r="F17" s="62">
        <v>5</v>
      </c>
      <c r="G17" s="62">
        <v>4</v>
      </c>
      <c r="H17" s="62">
        <v>5</v>
      </c>
      <c r="I17" s="62">
        <v>5</v>
      </c>
      <c r="J17" s="62">
        <v>5</v>
      </c>
      <c r="K17" s="62">
        <v>5</v>
      </c>
      <c r="L17" s="62">
        <v>5</v>
      </c>
      <c r="M17" s="62">
        <v>5</v>
      </c>
      <c r="N17" s="62">
        <v>5</v>
      </c>
      <c r="O17" s="62">
        <v>5</v>
      </c>
      <c r="P17" s="62">
        <v>5</v>
      </c>
      <c r="Q17" s="62">
        <v>5</v>
      </c>
      <c r="R17" s="62">
        <v>5</v>
      </c>
      <c r="S17" s="62">
        <v>4</v>
      </c>
      <c r="T17" s="62">
        <v>4</v>
      </c>
      <c r="U17" s="62">
        <v>4</v>
      </c>
      <c r="V17" s="62">
        <v>3</v>
      </c>
      <c r="W17" s="62">
        <v>4</v>
      </c>
      <c r="X17" s="62">
        <v>0</v>
      </c>
      <c r="Y17" s="62">
        <v>0</v>
      </c>
      <c r="Z17" s="62">
        <v>0</v>
      </c>
      <c r="AA17" s="62">
        <v>5</v>
      </c>
      <c r="AB17" s="62">
        <v>5</v>
      </c>
    </row>
    <row r="18" spans="1:28" ht="15.75" thickBot="1" x14ac:dyDescent="0.3">
      <c r="A18" s="62">
        <v>4</v>
      </c>
      <c r="B18" s="62">
        <v>4</v>
      </c>
      <c r="C18" s="62">
        <v>4</v>
      </c>
      <c r="D18" s="62">
        <v>3</v>
      </c>
      <c r="E18" s="62">
        <v>3</v>
      </c>
      <c r="F18" s="62">
        <v>3</v>
      </c>
      <c r="G18" s="62">
        <v>3</v>
      </c>
      <c r="H18" s="62">
        <v>3</v>
      </c>
      <c r="I18" s="62">
        <v>4</v>
      </c>
      <c r="J18" s="62">
        <v>4</v>
      </c>
      <c r="K18" s="62">
        <v>4</v>
      </c>
      <c r="L18" s="62">
        <v>4</v>
      </c>
      <c r="M18" s="62">
        <v>4</v>
      </c>
      <c r="N18" s="62">
        <v>4</v>
      </c>
      <c r="O18" s="62">
        <v>4</v>
      </c>
      <c r="P18" s="62">
        <v>4</v>
      </c>
      <c r="Q18" s="62">
        <v>3</v>
      </c>
      <c r="R18" s="62">
        <v>3</v>
      </c>
      <c r="S18" s="62">
        <v>4</v>
      </c>
      <c r="T18" s="62">
        <v>4</v>
      </c>
      <c r="U18" s="62">
        <v>4</v>
      </c>
      <c r="V18" s="62">
        <v>4</v>
      </c>
      <c r="W18" s="62">
        <v>4</v>
      </c>
      <c r="X18" s="62">
        <v>0</v>
      </c>
      <c r="Y18" s="62">
        <v>0</v>
      </c>
      <c r="Z18" s="62">
        <v>0</v>
      </c>
      <c r="AA18" s="62">
        <v>3</v>
      </c>
      <c r="AB18" s="62">
        <v>3</v>
      </c>
    </row>
    <row r="19" spans="1:28" ht="15.75" thickBot="1" x14ac:dyDescent="0.3">
      <c r="A19" s="62">
        <v>5</v>
      </c>
      <c r="B19" s="62">
        <v>5</v>
      </c>
      <c r="C19" s="62">
        <v>5</v>
      </c>
      <c r="D19" s="62">
        <v>5</v>
      </c>
      <c r="E19" s="62">
        <v>5</v>
      </c>
      <c r="F19" s="62">
        <v>5</v>
      </c>
      <c r="G19" s="62">
        <v>5</v>
      </c>
      <c r="H19" s="62">
        <v>5</v>
      </c>
      <c r="I19" s="62">
        <v>3</v>
      </c>
      <c r="J19" s="62">
        <v>3</v>
      </c>
      <c r="K19" s="62">
        <v>3</v>
      </c>
      <c r="L19" s="62">
        <v>3</v>
      </c>
      <c r="M19" s="62">
        <v>3</v>
      </c>
      <c r="N19" s="62">
        <v>3</v>
      </c>
      <c r="O19" s="62">
        <v>3</v>
      </c>
      <c r="P19" s="62">
        <v>3</v>
      </c>
      <c r="Q19" s="62">
        <v>4</v>
      </c>
      <c r="R19" s="62">
        <v>4</v>
      </c>
      <c r="S19" s="62">
        <v>5</v>
      </c>
      <c r="T19" s="62">
        <v>5</v>
      </c>
      <c r="U19" s="62">
        <v>5</v>
      </c>
      <c r="V19" s="62">
        <v>5</v>
      </c>
      <c r="W19" s="62">
        <v>5</v>
      </c>
      <c r="X19" s="62">
        <v>0</v>
      </c>
      <c r="Y19" s="62">
        <v>0</v>
      </c>
      <c r="Z19" s="62">
        <v>0</v>
      </c>
      <c r="AA19" s="62">
        <v>5</v>
      </c>
      <c r="AB19" s="62">
        <v>5</v>
      </c>
    </row>
    <row r="20" spans="1:28" ht="15.75" thickBot="1" x14ac:dyDescent="0.3">
      <c r="A20" s="62">
        <v>4</v>
      </c>
      <c r="B20" s="62">
        <v>4</v>
      </c>
      <c r="C20" s="62">
        <v>4</v>
      </c>
      <c r="D20" s="62">
        <v>4</v>
      </c>
      <c r="E20" s="62">
        <v>4</v>
      </c>
      <c r="F20" s="62">
        <v>4</v>
      </c>
      <c r="G20" s="62">
        <v>4</v>
      </c>
      <c r="H20" s="62">
        <v>4</v>
      </c>
      <c r="I20" s="62">
        <v>4</v>
      </c>
      <c r="J20" s="62">
        <v>4</v>
      </c>
      <c r="K20" s="62">
        <v>4</v>
      </c>
      <c r="L20" s="62">
        <v>4</v>
      </c>
      <c r="M20" s="62">
        <v>4</v>
      </c>
      <c r="N20" s="62">
        <v>4</v>
      </c>
      <c r="O20" s="62">
        <v>5</v>
      </c>
      <c r="P20" s="62">
        <v>5</v>
      </c>
      <c r="Q20" s="62">
        <v>4</v>
      </c>
      <c r="R20" s="62">
        <v>4</v>
      </c>
      <c r="S20" s="62">
        <v>4</v>
      </c>
      <c r="T20" s="62">
        <v>4</v>
      </c>
      <c r="U20" s="62">
        <v>4</v>
      </c>
      <c r="V20" s="62">
        <v>4</v>
      </c>
      <c r="W20" s="62">
        <v>4</v>
      </c>
      <c r="X20" s="62">
        <v>0</v>
      </c>
      <c r="Y20" s="62">
        <v>0</v>
      </c>
      <c r="Z20" s="62">
        <v>0</v>
      </c>
      <c r="AA20" s="62">
        <v>4</v>
      </c>
      <c r="AB20" s="62">
        <v>4</v>
      </c>
    </row>
    <row r="21" spans="1:28" ht="15.75" thickBot="1" x14ac:dyDescent="0.3">
      <c r="A21" s="62">
        <v>5</v>
      </c>
      <c r="B21" s="62">
        <v>5</v>
      </c>
      <c r="C21" s="62">
        <v>4</v>
      </c>
      <c r="D21" s="62">
        <v>5</v>
      </c>
      <c r="E21" s="62">
        <v>5</v>
      </c>
      <c r="F21" s="62">
        <v>5</v>
      </c>
      <c r="G21" s="62">
        <v>5</v>
      </c>
      <c r="H21" s="62">
        <v>5</v>
      </c>
      <c r="I21" s="62">
        <v>5</v>
      </c>
      <c r="J21" s="62">
        <v>5</v>
      </c>
      <c r="K21" s="62">
        <v>5</v>
      </c>
      <c r="L21" s="62">
        <v>5</v>
      </c>
      <c r="M21" s="62">
        <v>5</v>
      </c>
      <c r="N21" s="62">
        <v>5</v>
      </c>
      <c r="O21" s="62">
        <v>5</v>
      </c>
      <c r="P21" s="62">
        <v>5</v>
      </c>
      <c r="Q21" s="62">
        <v>5</v>
      </c>
      <c r="R21" s="62">
        <v>5</v>
      </c>
      <c r="S21" s="62">
        <v>5</v>
      </c>
      <c r="T21" s="62">
        <v>5</v>
      </c>
      <c r="U21" s="62">
        <v>5</v>
      </c>
      <c r="V21" s="62">
        <v>5</v>
      </c>
      <c r="W21" s="62">
        <v>5</v>
      </c>
      <c r="X21" s="62">
        <v>0</v>
      </c>
      <c r="Y21" s="62">
        <v>0</v>
      </c>
      <c r="Z21" s="62">
        <v>0</v>
      </c>
      <c r="AA21" s="62">
        <v>5</v>
      </c>
      <c r="AB21" s="62">
        <v>5</v>
      </c>
    </row>
    <row r="22" spans="1:28" ht="15.75" thickBot="1" x14ac:dyDescent="0.3">
      <c r="A22" s="62">
        <v>5</v>
      </c>
      <c r="B22" s="62">
        <v>5</v>
      </c>
      <c r="C22" s="62">
        <v>5</v>
      </c>
      <c r="D22" s="62">
        <v>5</v>
      </c>
      <c r="E22" s="62">
        <v>5</v>
      </c>
      <c r="F22" s="62">
        <v>5</v>
      </c>
      <c r="G22" s="62">
        <v>5</v>
      </c>
      <c r="H22" s="62">
        <v>5</v>
      </c>
      <c r="I22" s="62">
        <v>5</v>
      </c>
      <c r="J22" s="62">
        <v>5</v>
      </c>
      <c r="K22" s="62">
        <v>5</v>
      </c>
      <c r="L22" s="62">
        <v>5</v>
      </c>
      <c r="M22" s="62">
        <v>4</v>
      </c>
      <c r="N22" s="62">
        <v>5</v>
      </c>
      <c r="O22" s="62">
        <v>5</v>
      </c>
      <c r="P22" s="62">
        <v>5</v>
      </c>
      <c r="Q22" s="62">
        <v>5</v>
      </c>
      <c r="R22" s="62">
        <v>5</v>
      </c>
      <c r="S22" s="62">
        <v>5</v>
      </c>
      <c r="T22" s="62">
        <v>5</v>
      </c>
      <c r="U22" s="62">
        <v>5</v>
      </c>
      <c r="V22" s="62">
        <v>5</v>
      </c>
      <c r="W22" s="62">
        <v>5</v>
      </c>
      <c r="X22" s="62">
        <v>0</v>
      </c>
      <c r="Y22" s="62">
        <v>0</v>
      </c>
      <c r="Z22" s="62">
        <v>0</v>
      </c>
      <c r="AA22" s="62">
        <v>5</v>
      </c>
      <c r="AB22" s="62">
        <v>5</v>
      </c>
    </row>
    <row r="23" spans="1:28" ht="15.75" thickBot="1" x14ac:dyDescent="0.3">
      <c r="A23" s="62">
        <v>5</v>
      </c>
      <c r="B23" s="62">
        <v>5</v>
      </c>
      <c r="C23" s="62">
        <v>5</v>
      </c>
      <c r="D23" s="62">
        <v>5</v>
      </c>
      <c r="E23" s="62">
        <v>5</v>
      </c>
      <c r="F23" s="62">
        <v>5</v>
      </c>
      <c r="G23" s="62">
        <v>5</v>
      </c>
      <c r="H23" s="62">
        <v>5</v>
      </c>
      <c r="I23" s="62">
        <v>5</v>
      </c>
      <c r="J23" s="62">
        <v>5</v>
      </c>
      <c r="K23" s="62">
        <v>5</v>
      </c>
      <c r="L23" s="62">
        <v>5</v>
      </c>
      <c r="M23" s="62">
        <v>5</v>
      </c>
      <c r="N23" s="62">
        <v>5</v>
      </c>
      <c r="O23" s="62">
        <v>5</v>
      </c>
      <c r="P23" s="62">
        <v>5</v>
      </c>
      <c r="Q23" s="62">
        <v>5</v>
      </c>
      <c r="R23" s="62">
        <v>5</v>
      </c>
      <c r="S23" s="62">
        <v>5</v>
      </c>
      <c r="T23" s="62">
        <v>5</v>
      </c>
      <c r="U23" s="62">
        <v>5</v>
      </c>
      <c r="V23" s="62">
        <v>5</v>
      </c>
      <c r="W23" s="62">
        <v>5</v>
      </c>
      <c r="X23" s="62">
        <v>0</v>
      </c>
      <c r="Y23" s="62">
        <v>0</v>
      </c>
      <c r="Z23" s="62">
        <v>0</v>
      </c>
      <c r="AA23" s="62">
        <v>5</v>
      </c>
      <c r="AB23" s="62">
        <v>5</v>
      </c>
    </row>
    <row r="24" spans="1:28" ht="15.75" thickBot="1" x14ac:dyDescent="0.3">
      <c r="A24" s="62">
        <v>5</v>
      </c>
      <c r="B24" s="62">
        <v>5</v>
      </c>
      <c r="C24" s="62">
        <v>5</v>
      </c>
      <c r="D24" s="62">
        <v>5</v>
      </c>
      <c r="E24" s="62">
        <v>5</v>
      </c>
      <c r="F24" s="62">
        <v>5</v>
      </c>
      <c r="G24" s="62">
        <v>5</v>
      </c>
      <c r="H24" s="62">
        <v>5</v>
      </c>
      <c r="I24" s="62">
        <v>5</v>
      </c>
      <c r="J24" s="62">
        <v>5</v>
      </c>
      <c r="K24" s="62">
        <v>5</v>
      </c>
      <c r="L24" s="62">
        <v>5</v>
      </c>
      <c r="M24" s="62">
        <v>5</v>
      </c>
      <c r="N24" s="62">
        <v>5</v>
      </c>
      <c r="O24" s="62">
        <v>5</v>
      </c>
      <c r="P24" s="62">
        <v>5</v>
      </c>
      <c r="Q24" s="62">
        <v>5</v>
      </c>
      <c r="R24" s="62">
        <v>5</v>
      </c>
      <c r="S24" s="62">
        <v>5</v>
      </c>
      <c r="T24" s="62">
        <v>5</v>
      </c>
      <c r="U24" s="62">
        <v>5</v>
      </c>
      <c r="V24" s="62">
        <v>5</v>
      </c>
      <c r="W24" s="62">
        <v>5</v>
      </c>
      <c r="X24" s="62">
        <v>0</v>
      </c>
      <c r="Y24" s="62">
        <v>0</v>
      </c>
      <c r="Z24" s="62">
        <v>0</v>
      </c>
      <c r="AA24" s="62">
        <v>5</v>
      </c>
      <c r="AB24" s="62">
        <v>5</v>
      </c>
    </row>
    <row r="25" spans="1:28" ht="15.75" thickBot="1" x14ac:dyDescent="0.3">
      <c r="A25" s="62">
        <v>5</v>
      </c>
      <c r="B25" s="62">
        <v>5</v>
      </c>
      <c r="C25" s="62">
        <v>5</v>
      </c>
      <c r="D25" s="62">
        <v>5</v>
      </c>
      <c r="E25" s="62">
        <v>5</v>
      </c>
      <c r="F25" s="62">
        <v>5</v>
      </c>
      <c r="G25" s="62">
        <v>5</v>
      </c>
      <c r="H25" s="62">
        <v>5</v>
      </c>
      <c r="I25" s="62">
        <v>5</v>
      </c>
      <c r="J25" s="62">
        <v>5</v>
      </c>
      <c r="K25" s="62">
        <v>5</v>
      </c>
      <c r="L25" s="62">
        <v>5</v>
      </c>
      <c r="M25" s="62">
        <v>5</v>
      </c>
      <c r="N25" s="62">
        <v>5</v>
      </c>
      <c r="O25" s="62">
        <v>5</v>
      </c>
      <c r="P25" s="62">
        <v>5</v>
      </c>
      <c r="Q25" s="62">
        <v>5</v>
      </c>
      <c r="R25" s="62">
        <v>5</v>
      </c>
      <c r="S25" s="62">
        <v>5</v>
      </c>
      <c r="T25" s="62">
        <v>5</v>
      </c>
      <c r="U25" s="62">
        <v>5</v>
      </c>
      <c r="V25" s="62">
        <v>4</v>
      </c>
      <c r="W25" s="62">
        <v>4</v>
      </c>
      <c r="X25" s="62">
        <v>0</v>
      </c>
      <c r="Y25" s="62">
        <v>0</v>
      </c>
      <c r="Z25" s="62">
        <v>0</v>
      </c>
      <c r="AA25" s="62">
        <v>5</v>
      </c>
      <c r="AB25" s="62">
        <v>5</v>
      </c>
    </row>
    <row r="26" spans="1:28" ht="15.75" thickBot="1" x14ac:dyDescent="0.3">
      <c r="A26" s="62">
        <v>5</v>
      </c>
      <c r="B26" s="62">
        <v>5</v>
      </c>
      <c r="C26" s="62">
        <v>5</v>
      </c>
      <c r="D26" s="62">
        <v>4</v>
      </c>
      <c r="E26" s="62">
        <v>4</v>
      </c>
      <c r="F26" s="62">
        <v>4</v>
      </c>
      <c r="G26" s="62">
        <v>4</v>
      </c>
      <c r="H26" s="62">
        <v>4</v>
      </c>
      <c r="I26" s="62">
        <v>5</v>
      </c>
      <c r="J26" s="62">
        <v>5</v>
      </c>
      <c r="K26" s="62">
        <v>5</v>
      </c>
      <c r="L26" s="62">
        <v>5</v>
      </c>
      <c r="M26" s="62">
        <v>5</v>
      </c>
      <c r="N26" s="62">
        <v>5</v>
      </c>
      <c r="O26" s="62">
        <v>5</v>
      </c>
      <c r="P26" s="62">
        <v>5</v>
      </c>
      <c r="Q26" s="62">
        <v>5</v>
      </c>
      <c r="R26" s="62">
        <v>5</v>
      </c>
      <c r="S26" s="62">
        <v>5</v>
      </c>
      <c r="T26" s="62">
        <v>5</v>
      </c>
      <c r="U26" s="62">
        <v>5</v>
      </c>
      <c r="V26" s="62">
        <v>4</v>
      </c>
      <c r="W26" s="62">
        <v>4</v>
      </c>
      <c r="X26" s="62">
        <v>0</v>
      </c>
      <c r="Y26" s="62">
        <v>0</v>
      </c>
      <c r="Z26" s="62">
        <v>0</v>
      </c>
      <c r="AA26" s="62">
        <v>5</v>
      </c>
      <c r="AB26" s="62">
        <v>5</v>
      </c>
    </row>
    <row r="27" spans="1:28" ht="15.75" thickBot="1" x14ac:dyDescent="0.3">
      <c r="A27" s="62">
        <v>5</v>
      </c>
      <c r="B27" s="62">
        <v>5</v>
      </c>
      <c r="C27" s="62">
        <v>5</v>
      </c>
      <c r="D27" s="62">
        <v>5</v>
      </c>
      <c r="E27" s="62">
        <v>5</v>
      </c>
      <c r="F27" s="62">
        <v>4</v>
      </c>
      <c r="G27" s="62">
        <v>4</v>
      </c>
      <c r="H27" s="62">
        <v>4</v>
      </c>
      <c r="I27" s="62">
        <v>4</v>
      </c>
      <c r="J27" s="62">
        <v>5</v>
      </c>
      <c r="K27" s="62">
        <v>5</v>
      </c>
      <c r="L27" s="62">
        <v>4</v>
      </c>
      <c r="M27" s="62">
        <v>5</v>
      </c>
      <c r="N27" s="62">
        <v>4</v>
      </c>
      <c r="O27" s="62">
        <v>5</v>
      </c>
      <c r="P27" s="62">
        <v>5</v>
      </c>
      <c r="Q27" s="62">
        <v>5</v>
      </c>
      <c r="R27" s="62">
        <v>5</v>
      </c>
      <c r="S27" s="62">
        <v>5</v>
      </c>
      <c r="T27" s="62">
        <v>5</v>
      </c>
      <c r="U27" s="62">
        <v>5</v>
      </c>
      <c r="V27" s="62">
        <v>5</v>
      </c>
      <c r="W27" s="62">
        <v>4</v>
      </c>
      <c r="X27" s="62">
        <v>0</v>
      </c>
      <c r="Y27" s="62">
        <v>0</v>
      </c>
      <c r="Z27" s="62">
        <v>0</v>
      </c>
      <c r="AA27" s="62">
        <v>5</v>
      </c>
      <c r="AB27" s="62">
        <v>5</v>
      </c>
    </row>
    <row r="28" spans="1:28" ht="15.75" thickBot="1" x14ac:dyDescent="0.3">
      <c r="A28" s="62">
        <v>5</v>
      </c>
      <c r="B28" s="62">
        <v>4</v>
      </c>
      <c r="C28" s="62">
        <v>5</v>
      </c>
      <c r="D28" s="62">
        <v>5</v>
      </c>
      <c r="E28" s="62">
        <v>5</v>
      </c>
      <c r="F28" s="62">
        <v>4</v>
      </c>
      <c r="G28" s="62">
        <v>5</v>
      </c>
      <c r="H28" s="62">
        <v>5</v>
      </c>
      <c r="I28" s="62">
        <v>5</v>
      </c>
      <c r="J28" s="62">
        <v>5</v>
      </c>
      <c r="K28" s="62">
        <v>5</v>
      </c>
      <c r="L28" s="62">
        <v>5</v>
      </c>
      <c r="M28" s="62">
        <v>5</v>
      </c>
      <c r="N28" s="62">
        <v>5</v>
      </c>
      <c r="O28" s="62">
        <v>5</v>
      </c>
      <c r="P28" s="62">
        <v>5</v>
      </c>
      <c r="Q28" s="62">
        <v>5</v>
      </c>
      <c r="R28" s="62">
        <v>5</v>
      </c>
      <c r="S28" s="62">
        <v>4</v>
      </c>
      <c r="T28" s="62">
        <v>5</v>
      </c>
      <c r="U28" s="62">
        <v>5</v>
      </c>
      <c r="V28" s="62">
        <v>2</v>
      </c>
      <c r="W28" s="62">
        <v>4</v>
      </c>
      <c r="X28" s="62">
        <v>0</v>
      </c>
      <c r="Y28" s="62">
        <v>0</v>
      </c>
      <c r="Z28" s="62">
        <v>0</v>
      </c>
      <c r="AA28" s="62">
        <v>5</v>
      </c>
      <c r="AB28" s="62">
        <v>5</v>
      </c>
    </row>
    <row r="29" spans="1:28" ht="15.75" thickBot="1" x14ac:dyDescent="0.3">
      <c r="A29" s="62">
        <v>5</v>
      </c>
      <c r="B29" s="62">
        <v>5</v>
      </c>
      <c r="C29" s="62">
        <v>5</v>
      </c>
      <c r="D29" s="62">
        <v>4</v>
      </c>
      <c r="E29" s="62">
        <v>4</v>
      </c>
      <c r="F29" s="62">
        <v>4</v>
      </c>
      <c r="G29" s="62">
        <v>4</v>
      </c>
      <c r="H29" s="62">
        <v>4</v>
      </c>
      <c r="I29" s="62">
        <v>5</v>
      </c>
      <c r="J29" s="62">
        <v>5</v>
      </c>
      <c r="K29" s="62">
        <v>5</v>
      </c>
      <c r="L29" s="62">
        <v>5</v>
      </c>
      <c r="M29" s="62">
        <v>4</v>
      </c>
      <c r="N29" s="62">
        <v>4</v>
      </c>
      <c r="O29" s="62">
        <v>5</v>
      </c>
      <c r="P29" s="62">
        <v>5</v>
      </c>
      <c r="Q29" s="62">
        <v>4</v>
      </c>
      <c r="R29" s="62">
        <v>4</v>
      </c>
      <c r="S29" s="62">
        <v>3</v>
      </c>
      <c r="T29" s="62">
        <v>3</v>
      </c>
      <c r="U29" s="62">
        <v>3</v>
      </c>
      <c r="V29" s="62">
        <v>2</v>
      </c>
      <c r="W29" s="62">
        <v>3</v>
      </c>
      <c r="X29" s="62">
        <v>0</v>
      </c>
      <c r="Y29" s="62">
        <v>0</v>
      </c>
      <c r="Z29" s="62">
        <v>0</v>
      </c>
      <c r="AA29" s="62">
        <v>4</v>
      </c>
      <c r="AB29" s="6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BD52-718D-4496-9AEB-B86251ECA8AA}">
  <dimension ref="C4:I32"/>
  <sheetViews>
    <sheetView topLeftCell="B14" workbookViewId="0">
      <selection activeCell="F32" sqref="F32"/>
    </sheetView>
  </sheetViews>
  <sheetFormatPr defaultRowHeight="15" x14ac:dyDescent="0.25"/>
  <sheetData>
    <row r="4" spans="3:9" x14ac:dyDescent="0.25">
      <c r="C4" s="66" t="s">
        <v>119</v>
      </c>
      <c r="D4" s="67">
        <v>1</v>
      </c>
      <c r="E4" s="68">
        <v>2</v>
      </c>
      <c r="F4" s="68">
        <v>3</v>
      </c>
      <c r="G4" s="68">
        <v>4</v>
      </c>
      <c r="H4" s="69">
        <v>5</v>
      </c>
      <c r="I4" s="70"/>
    </row>
    <row r="5" spans="3:9" x14ac:dyDescent="0.25">
      <c r="C5" s="71" t="s">
        <v>127</v>
      </c>
      <c r="D5" s="72">
        <v>0</v>
      </c>
      <c r="E5" s="72">
        <v>0</v>
      </c>
      <c r="F5" s="72">
        <v>1</v>
      </c>
      <c r="G5" s="72">
        <v>2</v>
      </c>
      <c r="H5" s="72">
        <v>14</v>
      </c>
      <c r="I5" s="73">
        <v>17</v>
      </c>
    </row>
    <row r="6" spans="3:9" x14ac:dyDescent="0.25">
      <c r="C6" s="71" t="s">
        <v>128</v>
      </c>
      <c r="D6" s="72">
        <v>0</v>
      </c>
      <c r="E6" s="72">
        <v>0</v>
      </c>
      <c r="F6" s="72">
        <v>0</v>
      </c>
      <c r="G6" s="72">
        <v>3</v>
      </c>
      <c r="H6" s="72">
        <v>14</v>
      </c>
      <c r="I6" s="73">
        <v>17</v>
      </c>
    </row>
    <row r="7" spans="3:9" x14ac:dyDescent="0.25">
      <c r="C7" s="71" t="s">
        <v>129</v>
      </c>
      <c r="D7" s="72">
        <v>0</v>
      </c>
      <c r="E7" s="72">
        <v>0</v>
      </c>
      <c r="F7" s="72">
        <v>3</v>
      </c>
      <c r="G7" s="72">
        <v>4</v>
      </c>
      <c r="H7" s="72">
        <v>10</v>
      </c>
      <c r="I7" s="73">
        <v>17</v>
      </c>
    </row>
    <row r="8" spans="3:9" x14ac:dyDescent="0.25">
      <c r="C8" s="74" t="s">
        <v>130</v>
      </c>
      <c r="D8" s="72">
        <v>0</v>
      </c>
      <c r="E8" s="72">
        <v>0</v>
      </c>
      <c r="F8" s="72">
        <v>1</v>
      </c>
      <c r="G8" s="72">
        <v>3</v>
      </c>
      <c r="H8" s="72">
        <v>13</v>
      </c>
      <c r="I8" s="75">
        <v>17</v>
      </c>
    </row>
    <row r="9" spans="3:9" x14ac:dyDescent="0.25">
      <c r="C9" s="74" t="s">
        <v>131</v>
      </c>
      <c r="D9" s="72">
        <v>0</v>
      </c>
      <c r="E9" s="72">
        <v>0</v>
      </c>
      <c r="F9" s="72">
        <v>0</v>
      </c>
      <c r="G9" s="72">
        <v>3</v>
      </c>
      <c r="H9" s="72">
        <v>14</v>
      </c>
      <c r="I9" s="75">
        <v>17</v>
      </c>
    </row>
    <row r="10" spans="3:9" x14ac:dyDescent="0.25">
      <c r="C10" s="74" t="s">
        <v>132</v>
      </c>
      <c r="D10" s="72">
        <v>0</v>
      </c>
      <c r="E10" s="72">
        <v>0</v>
      </c>
      <c r="F10" s="72">
        <v>1</v>
      </c>
      <c r="G10" s="72">
        <v>3</v>
      </c>
      <c r="H10" s="72">
        <v>13</v>
      </c>
      <c r="I10" s="75">
        <v>17</v>
      </c>
    </row>
    <row r="11" spans="3:9" x14ac:dyDescent="0.25">
      <c r="C11" s="74" t="s">
        <v>133</v>
      </c>
      <c r="D11" s="72">
        <v>0</v>
      </c>
      <c r="E11" s="72">
        <v>0</v>
      </c>
      <c r="F11" s="72">
        <v>0</v>
      </c>
      <c r="G11" s="72">
        <v>3</v>
      </c>
      <c r="H11" s="72">
        <v>14</v>
      </c>
      <c r="I11" s="75">
        <v>17</v>
      </c>
    </row>
    <row r="12" spans="3:9" x14ac:dyDescent="0.25">
      <c r="C12" s="74" t="s">
        <v>134</v>
      </c>
      <c r="D12" s="72">
        <v>0</v>
      </c>
      <c r="E12" s="72">
        <v>0</v>
      </c>
      <c r="F12" s="72">
        <v>0</v>
      </c>
      <c r="G12" s="72">
        <v>3</v>
      </c>
      <c r="H12" s="72">
        <v>14</v>
      </c>
      <c r="I12" s="75">
        <v>17</v>
      </c>
    </row>
    <row r="13" spans="3:9" x14ac:dyDescent="0.25">
      <c r="C13" s="76" t="s">
        <v>135</v>
      </c>
      <c r="D13" s="72">
        <v>0</v>
      </c>
      <c r="E13" s="72">
        <v>0</v>
      </c>
      <c r="F13" s="72">
        <v>0</v>
      </c>
      <c r="G13" s="72">
        <v>2</v>
      </c>
      <c r="H13" s="72">
        <v>15</v>
      </c>
      <c r="I13" s="77">
        <v>17</v>
      </c>
    </row>
    <row r="14" spans="3:9" x14ac:dyDescent="0.25">
      <c r="C14" s="76" t="s">
        <v>136</v>
      </c>
      <c r="D14" s="72">
        <v>0</v>
      </c>
      <c r="E14" s="72">
        <v>0</v>
      </c>
      <c r="F14" s="72">
        <v>0</v>
      </c>
      <c r="G14" s="72">
        <v>2</v>
      </c>
      <c r="H14" s="72">
        <v>15</v>
      </c>
      <c r="I14" s="77">
        <v>17</v>
      </c>
    </row>
    <row r="15" spans="3:9" x14ac:dyDescent="0.25">
      <c r="C15" s="76" t="s">
        <v>137</v>
      </c>
      <c r="D15" s="72">
        <v>0</v>
      </c>
      <c r="E15" s="72">
        <v>0</v>
      </c>
      <c r="F15" s="72">
        <v>1</v>
      </c>
      <c r="G15" s="72">
        <v>2</v>
      </c>
      <c r="H15" s="72">
        <v>14</v>
      </c>
      <c r="I15" s="77">
        <v>17</v>
      </c>
    </row>
    <row r="16" spans="3:9" x14ac:dyDescent="0.25">
      <c r="C16" s="76" t="s">
        <v>138</v>
      </c>
      <c r="D16" s="72">
        <v>0</v>
      </c>
      <c r="E16" s="72">
        <v>0</v>
      </c>
      <c r="F16" s="72">
        <v>1</v>
      </c>
      <c r="G16" s="72">
        <v>1</v>
      </c>
      <c r="H16" s="72">
        <v>15</v>
      </c>
      <c r="I16" s="77">
        <v>17</v>
      </c>
    </row>
    <row r="17" spans="3:9" x14ac:dyDescent="0.25">
      <c r="C17" s="76" t="s">
        <v>139</v>
      </c>
      <c r="D17" s="72">
        <v>0</v>
      </c>
      <c r="E17" s="72">
        <v>0</v>
      </c>
      <c r="F17" s="72">
        <v>1</v>
      </c>
      <c r="G17" s="72">
        <v>1</v>
      </c>
      <c r="H17" s="72">
        <v>15</v>
      </c>
      <c r="I17" s="77">
        <v>17</v>
      </c>
    </row>
    <row r="18" spans="3:9" x14ac:dyDescent="0.25">
      <c r="C18" s="76" t="s">
        <v>140</v>
      </c>
      <c r="D18" s="72">
        <v>0</v>
      </c>
      <c r="E18" s="72">
        <v>0</v>
      </c>
      <c r="F18" s="72">
        <v>1</v>
      </c>
      <c r="G18" s="72">
        <v>2</v>
      </c>
      <c r="H18" s="72">
        <v>14</v>
      </c>
      <c r="I18" s="77">
        <v>17</v>
      </c>
    </row>
    <row r="19" spans="3:9" x14ac:dyDescent="0.25">
      <c r="C19" s="76" t="s">
        <v>141</v>
      </c>
      <c r="D19" s="72">
        <v>0</v>
      </c>
      <c r="E19" s="72">
        <v>0</v>
      </c>
      <c r="F19" s="72">
        <v>0</v>
      </c>
      <c r="G19" s="72">
        <v>2</v>
      </c>
      <c r="H19" s="72">
        <v>15</v>
      </c>
      <c r="I19" s="77">
        <v>17</v>
      </c>
    </row>
    <row r="20" spans="3:9" x14ac:dyDescent="0.25">
      <c r="C20" s="76" t="s">
        <v>142</v>
      </c>
      <c r="D20" s="72">
        <v>0</v>
      </c>
      <c r="E20" s="72">
        <v>0</v>
      </c>
      <c r="F20" s="72">
        <v>0</v>
      </c>
      <c r="G20" s="72">
        <v>3</v>
      </c>
      <c r="H20" s="72">
        <v>14</v>
      </c>
      <c r="I20" s="77">
        <v>17</v>
      </c>
    </row>
    <row r="21" spans="3:9" x14ac:dyDescent="0.25">
      <c r="C21" s="78" t="s">
        <v>143</v>
      </c>
      <c r="D21" s="72">
        <v>0</v>
      </c>
      <c r="E21" s="72">
        <v>0</v>
      </c>
      <c r="F21" s="72">
        <v>1</v>
      </c>
      <c r="G21" s="72">
        <v>2</v>
      </c>
      <c r="H21" s="72">
        <v>14</v>
      </c>
      <c r="I21" s="79">
        <v>17</v>
      </c>
    </row>
    <row r="22" spans="3:9" x14ac:dyDescent="0.25">
      <c r="C22" s="78" t="s">
        <v>144</v>
      </c>
      <c r="D22" s="72">
        <v>0</v>
      </c>
      <c r="E22" s="72">
        <v>0</v>
      </c>
      <c r="F22" s="72">
        <v>0</v>
      </c>
      <c r="G22" s="72">
        <v>3</v>
      </c>
      <c r="H22" s="72">
        <v>14</v>
      </c>
      <c r="I22" s="79">
        <v>17</v>
      </c>
    </row>
    <row r="23" spans="3:9" x14ac:dyDescent="0.25">
      <c r="C23" s="80" t="s">
        <v>145</v>
      </c>
      <c r="D23" s="72">
        <v>0</v>
      </c>
      <c r="E23" s="72">
        <v>0</v>
      </c>
      <c r="F23" s="72">
        <v>2</v>
      </c>
      <c r="G23" s="70">
        <v>5</v>
      </c>
      <c r="H23" s="72">
        <v>10</v>
      </c>
      <c r="I23" s="81">
        <v>17</v>
      </c>
    </row>
    <row r="24" spans="3:9" x14ac:dyDescent="0.25">
      <c r="C24" s="80" t="s">
        <v>146</v>
      </c>
      <c r="D24" s="72">
        <v>0</v>
      </c>
      <c r="E24" s="72">
        <v>0</v>
      </c>
      <c r="F24" s="72">
        <v>1</v>
      </c>
      <c r="G24" s="72">
        <v>3</v>
      </c>
      <c r="H24" s="72">
        <v>13</v>
      </c>
      <c r="I24" s="81">
        <v>17</v>
      </c>
    </row>
    <row r="25" spans="3:9" x14ac:dyDescent="0.25">
      <c r="C25" s="80" t="s">
        <v>147</v>
      </c>
      <c r="D25" s="72">
        <v>0</v>
      </c>
      <c r="E25" s="72">
        <v>0</v>
      </c>
      <c r="F25" s="72">
        <v>1</v>
      </c>
      <c r="G25" s="72">
        <v>4</v>
      </c>
      <c r="H25" s="70">
        <v>12</v>
      </c>
      <c r="I25" s="81">
        <v>17</v>
      </c>
    </row>
    <row r="26" spans="3:9" x14ac:dyDescent="0.25">
      <c r="C26" s="80" t="s">
        <v>148</v>
      </c>
      <c r="D26" s="72">
        <v>0</v>
      </c>
      <c r="E26" s="72">
        <v>0</v>
      </c>
      <c r="F26" s="72">
        <v>1</v>
      </c>
      <c r="G26" s="72">
        <v>8</v>
      </c>
      <c r="H26" s="72">
        <v>8</v>
      </c>
      <c r="I26" s="81">
        <v>17</v>
      </c>
    </row>
    <row r="27" spans="3:9" x14ac:dyDescent="0.25">
      <c r="C27" s="80" t="s">
        <v>149</v>
      </c>
      <c r="D27" s="72">
        <v>0</v>
      </c>
      <c r="E27" s="72">
        <v>0</v>
      </c>
      <c r="F27" s="72">
        <v>0</v>
      </c>
      <c r="G27" s="70">
        <v>6</v>
      </c>
      <c r="H27" s="70">
        <v>11</v>
      </c>
      <c r="I27" s="81">
        <v>17</v>
      </c>
    </row>
    <row r="28" spans="3:9" x14ac:dyDescent="0.25">
      <c r="C28" s="80" t="s">
        <v>150</v>
      </c>
      <c r="D28" s="72">
        <v>0</v>
      </c>
      <c r="E28" s="72">
        <v>0</v>
      </c>
      <c r="F28" s="72">
        <v>0</v>
      </c>
      <c r="G28" s="72">
        <v>0</v>
      </c>
      <c r="H28" s="72">
        <v>0</v>
      </c>
      <c r="I28" s="81">
        <v>0</v>
      </c>
    </row>
    <row r="29" spans="3:9" x14ac:dyDescent="0.25">
      <c r="C29" s="80" t="s">
        <v>151</v>
      </c>
      <c r="D29" s="72">
        <v>0</v>
      </c>
      <c r="E29" s="72">
        <v>0</v>
      </c>
      <c r="F29" s="72">
        <v>0</v>
      </c>
      <c r="G29" s="72">
        <v>0</v>
      </c>
      <c r="H29" s="72">
        <v>0</v>
      </c>
      <c r="I29" s="81">
        <v>0</v>
      </c>
    </row>
    <row r="30" spans="3:9" x14ac:dyDescent="0.25">
      <c r="C30" s="80" t="s">
        <v>152</v>
      </c>
      <c r="D30" s="72">
        <v>0</v>
      </c>
      <c r="E30" s="72">
        <v>0</v>
      </c>
      <c r="F30" s="72">
        <v>0</v>
      </c>
      <c r="G30" s="72">
        <v>0</v>
      </c>
      <c r="H30" s="72">
        <v>0</v>
      </c>
      <c r="I30" s="81">
        <v>0</v>
      </c>
    </row>
    <row r="31" spans="3:9" x14ac:dyDescent="0.25">
      <c r="C31" s="82" t="s">
        <v>153</v>
      </c>
      <c r="D31" s="72">
        <v>0</v>
      </c>
      <c r="E31" s="72">
        <v>0</v>
      </c>
      <c r="F31" s="72">
        <v>2</v>
      </c>
      <c r="G31" s="72">
        <v>1</v>
      </c>
      <c r="H31" s="72">
        <v>14</v>
      </c>
      <c r="I31" s="75">
        <v>17</v>
      </c>
    </row>
    <row r="32" spans="3:9" x14ac:dyDescent="0.25">
      <c r="C32" s="74" t="s">
        <v>154</v>
      </c>
      <c r="D32" s="72">
        <v>0</v>
      </c>
      <c r="E32" s="72">
        <v>0</v>
      </c>
      <c r="F32" s="72">
        <v>1</v>
      </c>
      <c r="G32" s="72">
        <v>2</v>
      </c>
      <c r="H32" s="72">
        <v>14</v>
      </c>
      <c r="I32" s="7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01- RUJUKAN</vt:lpstr>
      <vt:lpstr>03- RUJUKAN PENILAIAN PROGRAM</vt:lpstr>
      <vt:lpstr>02- LAPORAN PRE &amp; POST</vt:lpstr>
      <vt:lpstr>04- LAPORAN PENILAIAN PROGRAM</vt:lpstr>
      <vt:lpstr>Sheet2</vt:lpstr>
      <vt:lpstr>LIST AND LIST OPTION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Uwais Global Solution</dc:creator>
  <cp:keywords/>
  <dc:description/>
  <cp:lastModifiedBy>USER</cp:lastModifiedBy>
  <cp:revision/>
  <dcterms:created xsi:type="dcterms:W3CDTF">2024-07-02T00:06:43Z</dcterms:created>
  <dcterms:modified xsi:type="dcterms:W3CDTF">2024-10-25T15:16:35Z</dcterms:modified>
  <cp:category/>
  <cp:contentStatus/>
</cp:coreProperties>
</file>