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rman\MySQL\"/>
    </mc:Choice>
  </mc:AlternateContent>
  <xr:revisionPtr revIDLastSave="0" documentId="13_ncr:1_{CF6047A7-20F6-4520-9D1E-5959AAC26164}" xr6:coauthVersionLast="46" xr6:coauthVersionMax="46" xr10:uidLastSave="{00000000-0000-0000-0000-000000000000}"/>
  <bookViews>
    <workbookView xWindow="-120" yWindow="-120" windowWidth="29040" windowHeight="15840" xr2:uid="{8B5C655E-C698-4043-9175-59615268A5A0}"/>
  </bookViews>
  <sheets>
    <sheet name="Sheet1" sheetId="1" r:id="rId1"/>
    <sheet name="Sheet2" sheetId="2" r:id="rId2"/>
    <sheet name="Warga" sheetId="3" r:id="rId3"/>
    <sheet name="Nilai" sheetId="4" r:id="rId4"/>
    <sheet name="ASN" sheetId="5" r:id="rId5"/>
    <sheet name="Agama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4" i="6"/>
  <c r="J11" i="5"/>
  <c r="J6" i="5"/>
  <c r="J7" i="5"/>
  <c r="J10" i="5"/>
  <c r="J9" i="5"/>
  <c r="J8" i="5"/>
  <c r="G4" i="1"/>
  <c r="G6" i="5"/>
  <c r="G7" i="5"/>
  <c r="G14" i="5" s="1"/>
  <c r="G8" i="5"/>
  <c r="G9" i="5"/>
  <c r="G10" i="5"/>
  <c r="E7" i="5"/>
  <c r="E6" i="5"/>
  <c r="D28" i="5"/>
  <c r="F10" i="5"/>
  <c r="F9" i="5"/>
  <c r="F8" i="5"/>
  <c r="F7" i="5"/>
  <c r="F6" i="5"/>
  <c r="D27" i="5"/>
  <c r="D25" i="5"/>
  <c r="D24" i="5"/>
  <c r="D18" i="5"/>
  <c r="D19" i="5"/>
  <c r="E8" i="5"/>
  <c r="E9" i="5"/>
  <c r="E10" i="5"/>
  <c r="D16" i="5"/>
  <c r="D15" i="5"/>
  <c r="D14" i="5"/>
  <c r="J14" i="5"/>
  <c r="H10" i="5"/>
  <c r="H9" i="5"/>
  <c r="H8" i="5"/>
  <c r="H7" i="5"/>
  <c r="H6" i="5"/>
  <c r="J6" i="4"/>
  <c r="J16" i="4"/>
  <c r="J15" i="4"/>
  <c r="J14" i="4"/>
  <c r="J13" i="4"/>
  <c r="G14" i="4"/>
  <c r="G13" i="4"/>
  <c r="D17" i="4"/>
  <c r="D16" i="4"/>
  <c r="D15" i="4"/>
  <c r="D14" i="4"/>
  <c r="D13" i="4"/>
  <c r="J10" i="4"/>
  <c r="J9" i="4"/>
  <c r="J8" i="4"/>
  <c r="J7" i="4"/>
  <c r="K10" i="4"/>
  <c r="K9" i="4"/>
  <c r="K8" i="4"/>
  <c r="K7" i="4"/>
  <c r="K6" i="4"/>
  <c r="I10" i="4"/>
  <c r="I9" i="4"/>
  <c r="I8" i="4"/>
  <c r="I7" i="4"/>
  <c r="I6" i="4"/>
  <c r="H8" i="4"/>
  <c r="G10" i="4"/>
  <c r="G9" i="4"/>
  <c r="H9" i="4" s="1"/>
  <c r="G8" i="4"/>
  <c r="G7" i="4"/>
  <c r="G6" i="4"/>
  <c r="E10" i="4"/>
  <c r="E9" i="4"/>
  <c r="E8" i="4"/>
  <c r="E7" i="4"/>
  <c r="H7" i="4" s="1"/>
  <c r="E6" i="4"/>
  <c r="G5" i="4"/>
  <c r="G20" i="3"/>
  <c r="G19" i="3"/>
  <c r="G18" i="3"/>
  <c r="G17" i="3"/>
  <c r="G16" i="3"/>
  <c r="G15" i="3"/>
  <c r="G14" i="3"/>
  <c r="F20" i="3"/>
  <c r="F14" i="3"/>
  <c r="F4" i="3"/>
  <c r="F19" i="3"/>
  <c r="F18" i="3"/>
  <c r="F17" i="3"/>
  <c r="F16" i="3"/>
  <c r="F15" i="3"/>
  <c r="F9" i="3"/>
  <c r="F8" i="3"/>
  <c r="F7" i="3"/>
  <c r="F6" i="3"/>
  <c r="F5" i="3"/>
  <c r="D4" i="2"/>
  <c r="D10" i="1"/>
  <c r="D4" i="1"/>
  <c r="G5" i="1"/>
  <c r="D7" i="1"/>
  <c r="D6" i="1"/>
  <c r="D5" i="1"/>
  <c r="G13" i="5" l="1"/>
  <c r="G15" i="5" s="1"/>
  <c r="D26" i="5"/>
  <c r="D17" i="5"/>
  <c r="H10" i="4"/>
  <c r="H6" i="4"/>
</calcChain>
</file>

<file path=xl/sharedStrings.xml><?xml version="1.0" encoding="utf-8"?>
<sst xmlns="http://schemas.openxmlformats.org/spreadsheetml/2006/main" count="183" uniqueCount="104">
  <si>
    <t>Saklar Lampu</t>
  </si>
  <si>
    <t>Status Lab</t>
  </si>
  <si>
    <t>ON</t>
  </si>
  <si>
    <t>OFF</t>
  </si>
  <si>
    <t>Lampu LaluLintas</t>
  </si>
  <si>
    <t>Status Lampu</t>
  </si>
  <si>
    <t>Merah</t>
  </si>
  <si>
    <t>Jenis Kelamin</t>
  </si>
  <si>
    <t>Status</t>
  </si>
  <si>
    <t>Nama</t>
  </si>
  <si>
    <t>Keterangan</t>
  </si>
  <si>
    <t>Pria</t>
  </si>
  <si>
    <t>Wanita</t>
  </si>
  <si>
    <t>Lajang</t>
  </si>
  <si>
    <t>Kawin</t>
  </si>
  <si>
    <t>Cerai</t>
  </si>
  <si>
    <t>Perjaka</t>
  </si>
  <si>
    <t>Menikah</t>
  </si>
  <si>
    <t>Duda</t>
  </si>
  <si>
    <t>Perawan</t>
  </si>
  <si>
    <t>Janda</t>
  </si>
  <si>
    <t>Amin</t>
  </si>
  <si>
    <t>Rahman</t>
  </si>
  <si>
    <t>Luki</t>
  </si>
  <si>
    <t>Dea</t>
  </si>
  <si>
    <t>Yani</t>
  </si>
  <si>
    <t>Endah</t>
  </si>
  <si>
    <t>rumus keterangan dibawah menggunakan IF(AND())</t>
  </si>
  <si>
    <t>Rumus keterangan dibawah hanya menggunakan rumus IF()</t>
  </si>
  <si>
    <t>Keterangan1</t>
  </si>
  <si>
    <t>Keterangan2</t>
  </si>
  <si>
    <t>Teori</t>
  </si>
  <si>
    <t>Praktek</t>
  </si>
  <si>
    <t>Total</t>
  </si>
  <si>
    <t>Nyata</t>
  </si>
  <si>
    <t>Nilai</t>
  </si>
  <si>
    <t>Grade</t>
  </si>
  <si>
    <t>Catatan:</t>
  </si>
  <si>
    <t>1. Prosentase Teori didapat dari nilai Nyata</t>
  </si>
  <si>
    <t>2. Prosentase Praktek didapat dari Nilai Nyata</t>
  </si>
  <si>
    <t>3. Total Nilai didapat dari prosentase Teori dan Praktek</t>
  </si>
  <si>
    <t>4. Grade: Total Nilai lebih dari 90 adalah A</t>
  </si>
  <si>
    <t>5. Grade: Total Nilai lebih dari 80 adalah B</t>
  </si>
  <si>
    <t>6. Grade: Total Nilai lebih dari 70 adalah C</t>
  </si>
  <si>
    <t>7. Grade: Total Nilai lebih dari 60 adalah D</t>
  </si>
  <si>
    <t>8. Grade: Total Nilai lebih dari 50 adalah E</t>
  </si>
  <si>
    <t>Kompetensi</t>
  </si>
  <si>
    <t>9. Kompetensi: didapat dari Total Nilai lebih dari 80</t>
  </si>
  <si>
    <t>11. Keterangan: Grade B adalah Baik</t>
  </si>
  <si>
    <t>10. Keterangan: Grade A adalah Memuaskan</t>
  </si>
  <si>
    <t>12. Keterangan: Grade C adalah Cukup</t>
  </si>
  <si>
    <t>13. Keterangan: Grade D dan E adalah Tidak Lulus</t>
  </si>
  <si>
    <t>Ryantri</t>
  </si>
  <si>
    <t>Reka</t>
  </si>
  <si>
    <t>Irman</t>
  </si>
  <si>
    <t>Ica</t>
  </si>
  <si>
    <t>Rohmah</t>
  </si>
  <si>
    <t>A</t>
  </si>
  <si>
    <t>B</t>
  </si>
  <si>
    <t>C</t>
  </si>
  <si>
    <t>D</t>
  </si>
  <si>
    <t>E</t>
  </si>
  <si>
    <t>K</t>
  </si>
  <si>
    <t>BK</t>
  </si>
  <si>
    <t>Memuaskan</t>
  </si>
  <si>
    <t>Baik</t>
  </si>
  <si>
    <t>Cukup</t>
  </si>
  <si>
    <t>Tidak Lulus</t>
  </si>
  <si>
    <t>4. No urut: 3 digit terakhir dari NIP</t>
  </si>
  <si>
    <t>kanan angka, kiri text</t>
  </si>
  <si>
    <t>3. Jenis Kelamin: 1 digit berikutnya dari NIP dengan format "Pria/Wanita"</t>
  </si>
  <si>
    <t>2. Pengangkatan: 6 digit berikutnya dari NIP dengan format "bulan tahun"</t>
  </si>
  <si>
    <t>1. Lahir: 8 digit pertama dari NIP dengan format "hari, tanggal bulan tahun"</t>
  </si>
  <si>
    <t>201411142020102003</t>
  </si>
  <si>
    <t>201507142019031002</t>
  </si>
  <si>
    <t>200901202015071004</t>
  </si>
  <si>
    <t>198201312010052001</t>
  </si>
  <si>
    <t>197209172005011002</t>
  </si>
  <si>
    <t>Pengangkatan</t>
  </si>
  <si>
    <t>Lahir</t>
  </si>
  <si>
    <t>No Urut</t>
  </si>
  <si>
    <t>Tanggal</t>
  </si>
  <si>
    <t>NIP</t>
  </si>
  <si>
    <t>Angga</t>
  </si>
  <si>
    <t>dekomposisi lahir</t>
  </si>
  <si>
    <t>tanggal</t>
  </si>
  <si>
    <t>bulan</t>
  </si>
  <si>
    <t>tahun</t>
  </si>
  <si>
    <t>penanggalan</t>
  </si>
  <si>
    <t>Konversi</t>
  </si>
  <si>
    <t>format</t>
  </si>
  <si>
    <r>
      <t xml:space="preserve">*cara merubah </t>
    </r>
    <r>
      <rPr>
        <sz val="11"/>
        <color rgb="FFFF0000"/>
        <rFont val="Calibri"/>
        <family val="2"/>
        <scheme val="minor"/>
      </rPr>
      <t>konversi</t>
    </r>
    <r>
      <rPr>
        <sz val="11"/>
        <color theme="1"/>
        <rFont val="Calibri"/>
        <family val="2"/>
        <scheme val="minor"/>
      </rPr>
      <t xml:space="preserve"> ke </t>
    </r>
    <r>
      <rPr>
        <sz val="11"/>
        <color rgb="FFFF0000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>= Klik kanan pada angka konversi &gt; klik format cell &gt;  klik custom &gt; lalu pilih type pada kolom general sesuai kebutuhan</t>
    </r>
  </si>
  <si>
    <t>Agama</t>
  </si>
  <si>
    <t>Islam</t>
  </si>
  <si>
    <t>Katolik</t>
  </si>
  <si>
    <t>Protestan</t>
  </si>
  <si>
    <t>Hindu</t>
  </si>
  <si>
    <t>Budha</t>
  </si>
  <si>
    <t>Kepercayaan</t>
  </si>
  <si>
    <t>Kode</t>
  </si>
  <si>
    <t>No. Urut</t>
  </si>
  <si>
    <t>tipe data, parameter</t>
  </si>
  <si>
    <t>field/column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</si>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</sst>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dddd\,\ dd\ mmmm\ yyyy;@"/>
    <numFmt numFmtId="165" formatCode="mmmm\-yyyy"/>
    <numFmt numFmtId="166" formatCode="mmmm\ yy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4" fontId="0" fillId="0" borderId="0" xfId="0" applyNumberFormat="1"/>
    <xf numFmtId="49" fontId="0" fillId="0" borderId="0" xfId="0" applyNumberFormat="1" applyFill="1" applyBorder="1" applyAlignment="1">
      <alignment horizontal="left" vertical="center" indent="1"/>
    </xf>
    <xf numFmtId="164" fontId="0" fillId="0" borderId="1" xfId="0" applyNumberFormat="1" applyBorder="1"/>
    <xf numFmtId="14" fontId="0" fillId="5" borderId="0" xfId="0" applyNumberFormat="1" applyFill="1"/>
    <xf numFmtId="165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AA45-267E-4C00-BFE4-D05F5CF7B487}">
  <dimension ref="C3:G10"/>
  <sheetViews>
    <sheetView tabSelected="1" workbookViewId="0">
      <selection activeCell="D4" sqref="D4"/>
    </sheetView>
  </sheetViews>
  <sheetFormatPr defaultRowHeight="15" x14ac:dyDescent="0.25"/>
  <cols>
    <col min="3" max="3" width="18.140625" customWidth="1"/>
    <col min="4" max="4" width="13" customWidth="1"/>
  </cols>
  <sheetData>
    <row r="3" spans="3:7" x14ac:dyDescent="0.25">
      <c r="C3" t="s">
        <v>0</v>
      </c>
      <c r="D3" t="s">
        <v>1</v>
      </c>
    </row>
    <row r="4" spans="3:7" x14ac:dyDescent="0.25">
      <c r="C4" t="s">
        <v>2</v>
      </c>
      <c r="D4" t="str">
        <f>IF(C4="ON", "Nyala","Mati")</f>
        <v>Nyala</v>
      </c>
      <c r="F4" t="s">
        <v>2</v>
      </c>
      <c r="G4">
        <f>COUNTIF($C$4:$C$7,F4)</f>
        <v>2</v>
      </c>
    </row>
    <row r="5" spans="3:7" x14ac:dyDescent="0.25">
      <c r="C5" t="s">
        <v>3</v>
      </c>
      <c r="D5" t="str">
        <f t="shared" ref="D5:D7" si="0">IF(C5="ON", "Nyala","Mati")</f>
        <v>Mati</v>
      </c>
      <c r="F5" t="s">
        <v>3</v>
      </c>
      <c r="G5">
        <f t="shared" ref="G5" si="1">COUNTIF($C$4:$C$7,F5)</f>
        <v>2</v>
      </c>
    </row>
    <row r="6" spans="3:7" x14ac:dyDescent="0.25">
      <c r="C6" t="s">
        <v>2</v>
      </c>
      <c r="D6" t="str">
        <f t="shared" si="0"/>
        <v>Nyala</v>
      </c>
    </row>
    <row r="7" spans="3:7" x14ac:dyDescent="0.25">
      <c r="C7" t="s">
        <v>3</v>
      </c>
      <c r="D7" t="str">
        <f t="shared" si="0"/>
        <v>Mati</v>
      </c>
    </row>
    <row r="9" spans="3:7" x14ac:dyDescent="0.25">
      <c r="C9" t="s">
        <v>4</v>
      </c>
      <c r="D9" t="s">
        <v>5</v>
      </c>
    </row>
    <row r="10" spans="3:7" x14ac:dyDescent="0.25">
      <c r="C10" t="s">
        <v>6</v>
      </c>
      <c r="D10" t="str">
        <f>IF(C10="Merah","Berhenti",IF(C10="Kuning","Berhati-hati","Berjalan"))</f>
        <v>Berhenti</v>
      </c>
    </row>
  </sheetData>
  <dataValidations count="1">
    <dataValidation type="list" allowBlank="1" showInputMessage="1" showErrorMessage="1" errorTitle="Pemberitahuan" error="Masukkan hanya warna Merah, Kuning, dan Hijau." promptTitle="Lampu Lalulintas" prompt="Masukkan warna yang tersedia pada Lampu Lalulintas" sqref="C10" xr:uid="{90233DC7-C3D4-4B7C-8BAF-439B5B0E72FA}">
      <formula1>"Merah,Kuning,Hijau"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659E-8EA1-4918-BED2-EC5A8B383DBD}">
  <dimension ref="C3:D4"/>
  <sheetViews>
    <sheetView workbookViewId="0">
      <selection activeCell="D4" sqref="D4"/>
    </sheetView>
  </sheetViews>
  <sheetFormatPr defaultRowHeight="15" x14ac:dyDescent="0.25"/>
  <cols>
    <col min="3" max="3" width="16.28515625" customWidth="1"/>
    <col min="4" max="4" width="14.140625" customWidth="1"/>
    <col min="5" max="5" width="12" customWidth="1"/>
  </cols>
  <sheetData>
    <row r="3" spans="3:4" x14ac:dyDescent="0.25">
      <c r="C3" t="s">
        <v>4</v>
      </c>
      <c r="D3" t="s">
        <v>5</v>
      </c>
    </row>
    <row r="4" spans="3:4" x14ac:dyDescent="0.25">
      <c r="C4" t="s">
        <v>6</v>
      </c>
      <c r="D4" t="str">
        <f>IF(C4="Merah","Berhenti",IF(C4="Kuning","Berhati-hati","Berjalan"))</f>
        <v>Berhenti</v>
      </c>
    </row>
  </sheetData>
  <dataValidations count="1">
    <dataValidation type="list" allowBlank="1" showInputMessage="1" showErrorMessage="1" errorTitle="Pemberitahuan" error="Masukkan hanya warna Merah, Kuning, dan Hijau." promptTitle="Lampu Lalulintas" prompt="Masukkan warna yang tersedia pada Lampu Lalulintas" sqref="C4" xr:uid="{C4577AC1-18AE-419F-854F-ED7413E6DC02}">
      <formula1>"Merah,Kuning,Hijau"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93A-5896-4591-83BB-0DDE21735208}">
  <dimension ref="C2:J20"/>
  <sheetViews>
    <sheetView workbookViewId="0">
      <selection activeCell="G14" sqref="G14:G20"/>
    </sheetView>
  </sheetViews>
  <sheetFormatPr defaultRowHeight="15" x14ac:dyDescent="0.25"/>
  <cols>
    <col min="3" max="3" width="9.7109375" customWidth="1"/>
    <col min="4" max="4" width="14.140625" customWidth="1"/>
    <col min="6" max="6" width="11.5703125" customWidth="1"/>
  </cols>
  <sheetData>
    <row r="2" spans="3:10" x14ac:dyDescent="0.25">
      <c r="C2" t="s">
        <v>28</v>
      </c>
    </row>
    <row r="3" spans="3:10" x14ac:dyDescent="0.25">
      <c r="C3" s="1" t="s">
        <v>9</v>
      </c>
      <c r="D3" s="1" t="s">
        <v>7</v>
      </c>
      <c r="E3" s="1" t="s">
        <v>8</v>
      </c>
      <c r="F3" s="1" t="s">
        <v>10</v>
      </c>
    </row>
    <row r="4" spans="3:10" x14ac:dyDescent="0.25">
      <c r="C4" s="2" t="s">
        <v>21</v>
      </c>
      <c r="D4" s="2" t="s">
        <v>11</v>
      </c>
      <c r="E4" s="2" t="s">
        <v>13</v>
      </c>
      <c r="F4" s="2" t="str">
        <f>IF(D4="Pria",IF(E4="Lajang","Perjaka",IF(E4="Kawin","Menikah","Duda")),IF(E4="lajang","Perawan",IF(E4="Kawin","Menikah","Janda")))</f>
        <v>Perjaka</v>
      </c>
      <c r="H4" t="s">
        <v>16</v>
      </c>
    </row>
    <row r="5" spans="3:10" x14ac:dyDescent="0.25">
      <c r="C5" s="2" t="s">
        <v>22</v>
      </c>
      <c r="D5" s="2" t="s">
        <v>11</v>
      </c>
      <c r="E5" s="2" t="s">
        <v>14</v>
      </c>
      <c r="F5" s="2" t="str">
        <f t="shared" ref="F5:F9" si="0">IF(D5="Pria",IF(E5="Lajang","Perjaka",IF(E5="Kawin","Menikah","Duda")),IF(E5="lajang","Perawan",IF(E5="Kawin","Menikah","Janda")))</f>
        <v>Menikah</v>
      </c>
      <c r="H5" t="s">
        <v>17</v>
      </c>
    </row>
    <row r="6" spans="3:10" x14ac:dyDescent="0.25">
      <c r="C6" s="2" t="s">
        <v>23</v>
      </c>
      <c r="D6" s="2" t="s">
        <v>11</v>
      </c>
      <c r="E6" s="2" t="s">
        <v>15</v>
      </c>
      <c r="F6" s="2" t="str">
        <f t="shared" si="0"/>
        <v>Duda</v>
      </c>
      <c r="H6" t="s">
        <v>18</v>
      </c>
    </row>
    <row r="7" spans="3:10" x14ac:dyDescent="0.25">
      <c r="C7" s="2" t="s">
        <v>24</v>
      </c>
      <c r="D7" s="2" t="s">
        <v>12</v>
      </c>
      <c r="E7" s="2" t="s">
        <v>13</v>
      </c>
      <c r="F7" s="2" t="str">
        <f t="shared" si="0"/>
        <v>Perawan</v>
      </c>
      <c r="H7" t="s">
        <v>19</v>
      </c>
    </row>
    <row r="8" spans="3:10" x14ac:dyDescent="0.25">
      <c r="C8" s="2" t="s">
        <v>25</v>
      </c>
      <c r="D8" s="2" t="s">
        <v>12</v>
      </c>
      <c r="E8" s="2" t="s">
        <v>14</v>
      </c>
      <c r="F8" s="2" t="str">
        <f t="shared" si="0"/>
        <v>Menikah</v>
      </c>
      <c r="H8" t="s">
        <v>17</v>
      </c>
    </row>
    <row r="9" spans="3:10" x14ac:dyDescent="0.25">
      <c r="C9" s="2" t="s">
        <v>26</v>
      </c>
      <c r="D9" s="2" t="s">
        <v>12</v>
      </c>
      <c r="E9" s="2" t="s">
        <v>15</v>
      </c>
      <c r="F9" s="2" t="str">
        <f t="shared" si="0"/>
        <v>Janda</v>
      </c>
      <c r="H9" t="s">
        <v>20</v>
      </c>
    </row>
    <row r="12" spans="3:10" x14ac:dyDescent="0.25">
      <c r="C12" t="s">
        <v>27</v>
      </c>
    </row>
    <row r="13" spans="3:10" x14ac:dyDescent="0.25">
      <c r="C13" s="1" t="s">
        <v>9</v>
      </c>
      <c r="D13" s="1" t="s">
        <v>7</v>
      </c>
      <c r="E13" s="1" t="s">
        <v>8</v>
      </c>
      <c r="F13" s="1" t="s">
        <v>29</v>
      </c>
      <c r="G13" s="1" t="s">
        <v>30</v>
      </c>
    </row>
    <row r="14" spans="3:10" x14ac:dyDescent="0.25">
      <c r="C14" s="2" t="s">
        <v>21</v>
      </c>
      <c r="D14" s="2" t="s">
        <v>11</v>
      </c>
      <c r="E14" s="2" t="s">
        <v>13</v>
      </c>
      <c r="F14" s="2" t="str">
        <f>IF(AND(D14="Pria",E4="Lajang"),"Perjaka",IF(AND(D14="Pria",E4="Kawin"),"Menikah",IF(AND(D14="Pria",E4="Cerai"),"Duda",IF(AND(D14="Wanita",E4="Lajang"),"Perawan",IF(AND(D14="Wanita",E4="Kawin"),"Menikah",IF(AND(D14="Wanita",E4="Cerai"),"Janda"))))))</f>
        <v>Perjaka</v>
      </c>
      <c r="G14" s="2" t="str">
        <f>IF(AND(D14="Pria",E14="Lajang"),"Perjaka",IF(AND(D14="Pria",E14="Kawin"),"Menikah",IF(AND(D14="Pria",E14="Cerai"),"Duda",IF(AND(D14="Wanita",E14="Lajang"),"Perawan",IF(AND(D14="Wanita",E14="Kawin"),"Menikah",IF(AND(D14="Wanita",E14="Cerai"),"Janda"))))))</f>
        <v>Perjaka</v>
      </c>
      <c r="J14" t="s">
        <v>16</v>
      </c>
    </row>
    <row r="15" spans="3:10" x14ac:dyDescent="0.25">
      <c r="C15" s="2" t="s">
        <v>22</v>
      </c>
      <c r="D15" s="2" t="s">
        <v>11</v>
      </c>
      <c r="E15" s="2" t="s">
        <v>14</v>
      </c>
      <c r="F15" s="2" t="str">
        <f t="shared" ref="F15:F19" si="1">IF(AND(D15="Pria",E5="Lajang"),"Perjaka",IF(AND(D15="Pria",E5="Kawin"),"Menikah",IF(AND(D15="Pria",E5="Cerai"),"Duda",IF(AND(D15="Wanita",E5="Lajang"),"Perawan",IF(AND(D15="Wanita",E5="Kawin"),"Menikah",IF(AND(D15="Wanita",E5="Cerai"),"Janda"))))))</f>
        <v>Menikah</v>
      </c>
      <c r="G15" s="2" t="str">
        <f t="shared" ref="G15:G20" si="2">IF(AND(D15="Pria",E15="Lajang"),"Perjaka",IF(AND(D15="Pria",E15="Kawin"),"Menikah",IF(AND(D15="Pria",E15="Cerai"),"Duda",IF(AND(D15="Wanita",E15="Lajang"),"Perawan",IF(AND(D15="Wanita",E15="Kawin"),"Menikah",IF(AND(D15="Wanita",E15="Cerai"),"Janda"))))))</f>
        <v>Menikah</v>
      </c>
      <c r="J15" t="s">
        <v>17</v>
      </c>
    </row>
    <row r="16" spans="3:10" x14ac:dyDescent="0.25">
      <c r="C16" s="2" t="s">
        <v>23</v>
      </c>
      <c r="D16" s="2" t="s">
        <v>11</v>
      </c>
      <c r="E16" s="2" t="s">
        <v>15</v>
      </c>
      <c r="F16" s="2" t="str">
        <f t="shared" si="1"/>
        <v>Duda</v>
      </c>
      <c r="G16" s="2" t="str">
        <f t="shared" si="2"/>
        <v>Duda</v>
      </c>
      <c r="J16" t="s">
        <v>18</v>
      </c>
    </row>
    <row r="17" spans="3:10" x14ac:dyDescent="0.25">
      <c r="C17" s="2" t="s">
        <v>24</v>
      </c>
      <c r="D17" s="2" t="s">
        <v>12</v>
      </c>
      <c r="E17" s="2" t="s">
        <v>13</v>
      </c>
      <c r="F17" s="2" t="str">
        <f t="shared" si="1"/>
        <v>Perawan</v>
      </c>
      <c r="G17" s="2" t="str">
        <f t="shared" si="2"/>
        <v>Perawan</v>
      </c>
      <c r="J17" t="s">
        <v>19</v>
      </c>
    </row>
    <row r="18" spans="3:10" x14ac:dyDescent="0.25">
      <c r="C18" s="2" t="s">
        <v>25</v>
      </c>
      <c r="D18" s="2" t="s">
        <v>12</v>
      </c>
      <c r="E18" s="2" t="s">
        <v>14</v>
      </c>
      <c r="F18" s="2" t="str">
        <f t="shared" si="1"/>
        <v>Menikah</v>
      </c>
      <c r="G18" s="2" t="str">
        <f t="shared" si="2"/>
        <v>Menikah</v>
      </c>
      <c r="J18" t="s">
        <v>17</v>
      </c>
    </row>
    <row r="19" spans="3:10" x14ac:dyDescent="0.25">
      <c r="C19" s="2" t="s">
        <v>26</v>
      </c>
      <c r="D19" s="2" t="s">
        <v>12</v>
      </c>
      <c r="E19" s="2" t="s">
        <v>15</v>
      </c>
      <c r="F19" s="2" t="str">
        <f t="shared" si="1"/>
        <v>Janda</v>
      </c>
      <c r="G19" s="2" t="str">
        <f t="shared" si="2"/>
        <v>Janda</v>
      </c>
      <c r="J19" t="s">
        <v>20</v>
      </c>
    </row>
    <row r="20" spans="3:10" x14ac:dyDescent="0.25">
      <c r="C20" s="2" t="s">
        <v>24</v>
      </c>
      <c r="D20" s="2" t="s">
        <v>12</v>
      </c>
      <c r="E20" s="2" t="s">
        <v>15</v>
      </c>
      <c r="F20" s="2" t="str">
        <f>IF(AND(D20="Pria",E20="Lajang"),"Perjaka",IF(AND(D20="Pria",E20="Kawin"),"Menikah",IF(AND(D20="Pria",E20="Cerai"),"Duda",IF(AND(D20="Wanita",E20="Lajang"),"Perawan",IF(AND(D20="Wanita",E20="Kawin"),"Menikah",IF(AND(D20="Wanita",E20="Cerai"),"Janda"))))))</f>
        <v>Janda</v>
      </c>
      <c r="G20" s="2" t="str">
        <f t="shared" si="2"/>
        <v>Janda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83BE-B800-4325-8CAA-3833CF3E1029}">
  <dimension ref="C3:N18"/>
  <sheetViews>
    <sheetView workbookViewId="0">
      <selection activeCell="I6" sqref="I6"/>
    </sheetView>
  </sheetViews>
  <sheetFormatPr defaultRowHeight="15" x14ac:dyDescent="0.25"/>
  <cols>
    <col min="3" max="3" width="19.28515625" customWidth="1"/>
    <col min="9" max="9" width="13.28515625" customWidth="1"/>
    <col min="10" max="10" width="14.85546875" customWidth="1"/>
    <col min="11" max="11" width="15" customWidth="1"/>
  </cols>
  <sheetData>
    <row r="3" spans="3:14" x14ac:dyDescent="0.25">
      <c r="C3" s="33" t="s">
        <v>9</v>
      </c>
      <c r="D3" s="27" t="s">
        <v>35</v>
      </c>
      <c r="E3" s="28"/>
      <c r="F3" s="28"/>
      <c r="G3" s="29"/>
      <c r="H3" s="30" t="s">
        <v>33</v>
      </c>
      <c r="I3" s="30" t="s">
        <v>36</v>
      </c>
      <c r="J3" s="26" t="s">
        <v>46</v>
      </c>
      <c r="K3" s="26" t="s">
        <v>10</v>
      </c>
      <c r="N3" t="s">
        <v>37</v>
      </c>
    </row>
    <row r="4" spans="3:14" x14ac:dyDescent="0.25">
      <c r="C4" s="33"/>
      <c r="D4" s="35" t="s">
        <v>31</v>
      </c>
      <c r="E4" s="35"/>
      <c r="F4" s="35" t="s">
        <v>32</v>
      </c>
      <c r="G4" s="35"/>
      <c r="H4" s="31"/>
      <c r="I4" s="31"/>
      <c r="J4" s="26"/>
      <c r="K4" s="26"/>
      <c r="N4" t="s">
        <v>38</v>
      </c>
    </row>
    <row r="5" spans="3:14" x14ac:dyDescent="0.25">
      <c r="C5" s="34"/>
      <c r="D5" s="4" t="s">
        <v>34</v>
      </c>
      <c r="E5" s="8">
        <v>0.3</v>
      </c>
      <c r="F5" s="4" t="s">
        <v>34</v>
      </c>
      <c r="G5" s="8">
        <f>100%-E5</f>
        <v>0.7</v>
      </c>
      <c r="H5" s="32"/>
      <c r="I5" s="32"/>
      <c r="J5" s="26"/>
      <c r="K5" s="26"/>
      <c r="N5" t="s">
        <v>39</v>
      </c>
    </row>
    <row r="6" spans="3:14" x14ac:dyDescent="0.25">
      <c r="C6" s="3" t="s">
        <v>56</v>
      </c>
      <c r="D6" s="7">
        <v>90</v>
      </c>
      <c r="E6" s="7">
        <f>D6*30%</f>
        <v>27</v>
      </c>
      <c r="F6" s="7">
        <v>90</v>
      </c>
      <c r="G6" s="7">
        <f>F6*70%</f>
        <v>62.999999999999993</v>
      </c>
      <c r="H6" s="7">
        <f>SUM(E6+G6)</f>
        <v>90</v>
      </c>
      <c r="I6" s="9" t="str">
        <f>IF(H6&gt;=90,"A",IF(H6&gt;=80,"B",IF(H6&gt;=70,"C",IF(H6&gt;=50,"D",IF(H6&lt;50,"E")))))</f>
        <v>A</v>
      </c>
      <c r="J6" s="3" t="str">
        <f>IF(I6="A","K",IF(I6="B","K",IF(I6="C","BK",IF(I6="D","BK",IF(I6="E","BK")))))</f>
        <v>K</v>
      </c>
      <c r="K6" s="2" t="str">
        <f>IF(I6="A","Memuaskan",IF(I6="B","Baik",IF(I6="C","Cukup",IF(I6="D","Tidak Lulus",IF(I6="E","Tidak Lulus")))))</f>
        <v>Memuaskan</v>
      </c>
      <c r="N6" t="s">
        <v>40</v>
      </c>
    </row>
    <row r="7" spans="3:14" x14ac:dyDescent="0.25">
      <c r="C7" s="3" t="s">
        <v>55</v>
      </c>
      <c r="D7" s="7">
        <v>80</v>
      </c>
      <c r="E7" s="7">
        <f t="shared" ref="E7:E10" si="0">D7*30%</f>
        <v>24</v>
      </c>
      <c r="F7" s="7">
        <v>80</v>
      </c>
      <c r="G7" s="7">
        <f t="shared" ref="G7:G10" si="1">F7*70%</f>
        <v>56</v>
      </c>
      <c r="H7" s="7">
        <f t="shared" ref="H7:H10" si="2">SUM(E7+G7)</f>
        <v>80</v>
      </c>
      <c r="I7" s="9" t="str">
        <f t="shared" ref="I7:I10" si="3">IF(H7&gt;=90,"A",IF(H7&gt;=80,"B",IF(H7&gt;=70,"C",IF(H7&gt;=50,"D",IF(H7&lt;50,"E")))))</f>
        <v>B</v>
      </c>
      <c r="J7" s="3" t="str">
        <f t="shared" ref="J7:J10" si="4">IF(I7="A","K",IF(I7="B","K",IF(I7="C","BK",IF(I7="D","BK",IF(I7="E","BK")))))</f>
        <v>K</v>
      </c>
      <c r="K7" s="2" t="str">
        <f t="shared" ref="K7:K10" si="5">IF(I7="A","Memuaskan",IF(I7="B","Baik",IF(I7="C","Cukup",IF(I7="D","Tidak Lulus",IF(I7="E","Tidak Lulus")))))</f>
        <v>Baik</v>
      </c>
      <c r="N7" t="s">
        <v>41</v>
      </c>
    </row>
    <row r="8" spans="3:14" x14ac:dyDescent="0.25">
      <c r="C8" s="3" t="s">
        <v>52</v>
      </c>
      <c r="D8" s="7">
        <v>70</v>
      </c>
      <c r="E8" s="7">
        <f t="shared" si="0"/>
        <v>21</v>
      </c>
      <c r="F8" s="7">
        <v>70</v>
      </c>
      <c r="G8" s="7">
        <f t="shared" si="1"/>
        <v>49</v>
      </c>
      <c r="H8" s="7">
        <f t="shared" si="2"/>
        <v>70</v>
      </c>
      <c r="I8" s="9" t="str">
        <f t="shared" si="3"/>
        <v>C</v>
      </c>
      <c r="J8" s="3" t="str">
        <f t="shared" si="4"/>
        <v>BK</v>
      </c>
      <c r="K8" s="2" t="str">
        <f t="shared" si="5"/>
        <v>Cukup</v>
      </c>
      <c r="N8" t="s">
        <v>42</v>
      </c>
    </row>
    <row r="9" spans="3:14" x14ac:dyDescent="0.25">
      <c r="C9" s="3" t="s">
        <v>53</v>
      </c>
      <c r="D9" s="7">
        <v>50</v>
      </c>
      <c r="E9" s="7">
        <f t="shared" si="0"/>
        <v>15</v>
      </c>
      <c r="F9" s="7">
        <v>50</v>
      </c>
      <c r="G9" s="7">
        <f t="shared" si="1"/>
        <v>35</v>
      </c>
      <c r="H9" s="7">
        <f t="shared" si="2"/>
        <v>50</v>
      </c>
      <c r="I9" s="9" t="str">
        <f t="shared" si="3"/>
        <v>D</v>
      </c>
      <c r="J9" s="3" t="str">
        <f t="shared" si="4"/>
        <v>BK</v>
      </c>
      <c r="K9" s="2" t="str">
        <f t="shared" si="5"/>
        <v>Tidak Lulus</v>
      </c>
      <c r="N9" t="s">
        <v>43</v>
      </c>
    </row>
    <row r="10" spans="3:14" x14ac:dyDescent="0.25">
      <c r="C10" s="3" t="s">
        <v>54</v>
      </c>
      <c r="D10" s="7">
        <v>50</v>
      </c>
      <c r="E10" s="7">
        <f t="shared" si="0"/>
        <v>15</v>
      </c>
      <c r="F10" s="7">
        <v>49</v>
      </c>
      <c r="G10" s="7">
        <f t="shared" si="1"/>
        <v>34.299999999999997</v>
      </c>
      <c r="H10" s="7">
        <f t="shared" si="2"/>
        <v>49.3</v>
      </c>
      <c r="I10" s="9" t="str">
        <f t="shared" si="3"/>
        <v>E</v>
      </c>
      <c r="J10" s="3" t="str">
        <f t="shared" si="4"/>
        <v>BK</v>
      </c>
      <c r="K10" s="2" t="str">
        <f t="shared" si="5"/>
        <v>Tidak Lulus</v>
      </c>
      <c r="N10" t="s">
        <v>44</v>
      </c>
    </row>
    <row r="11" spans="3:14" x14ac:dyDescent="0.25">
      <c r="C11" s="5"/>
      <c r="D11" s="5"/>
      <c r="E11" s="5"/>
      <c r="F11" s="5"/>
      <c r="G11" s="5"/>
      <c r="H11" s="5"/>
      <c r="I11" s="6"/>
      <c r="N11" t="s">
        <v>45</v>
      </c>
    </row>
    <row r="12" spans="3:14" x14ac:dyDescent="0.25">
      <c r="C12" s="5" t="s">
        <v>36</v>
      </c>
      <c r="D12" s="5"/>
      <c r="F12" s="5" t="s">
        <v>46</v>
      </c>
      <c r="G12" s="5"/>
      <c r="H12" s="5"/>
      <c r="I12" s="6" t="s">
        <v>10</v>
      </c>
      <c r="N12" t="s">
        <v>47</v>
      </c>
    </row>
    <row r="13" spans="3:14" x14ac:dyDescent="0.25">
      <c r="C13" s="5" t="s">
        <v>57</v>
      </c>
      <c r="D13" s="5">
        <f>COUNTIF(I6:I10,C13)</f>
        <v>1</v>
      </c>
      <c r="E13" s="5"/>
      <c r="F13" s="5" t="s">
        <v>62</v>
      </c>
      <c r="G13" s="5">
        <f>COUNTIF(J6:J10,F13)</f>
        <v>2</v>
      </c>
      <c r="H13" s="5"/>
      <c r="I13" s="6" t="s">
        <v>64</v>
      </c>
      <c r="J13">
        <f>COUNTIF(K6:K10,I13)</f>
        <v>1</v>
      </c>
      <c r="N13" t="s">
        <v>49</v>
      </c>
    </row>
    <row r="14" spans="3:14" x14ac:dyDescent="0.25">
      <c r="C14" s="5" t="s">
        <v>58</v>
      </c>
      <c r="D14" s="5">
        <f t="shared" ref="D14:D17" si="6">COUNTIF(I7:I11,C14)</f>
        <v>1</v>
      </c>
      <c r="E14" s="5"/>
      <c r="F14" s="5" t="s">
        <v>63</v>
      </c>
      <c r="G14" s="5">
        <f t="shared" ref="G14" si="7">COUNTIF(J7:J11,F14)</f>
        <v>3</v>
      </c>
      <c r="H14" s="5"/>
      <c r="I14" s="6" t="s">
        <v>65</v>
      </c>
      <c r="J14">
        <f t="shared" ref="J14:J16" si="8">COUNTIF(K7:K11,I14)</f>
        <v>1</v>
      </c>
      <c r="N14" t="s">
        <v>48</v>
      </c>
    </row>
    <row r="15" spans="3:14" x14ac:dyDescent="0.25">
      <c r="C15" s="10" t="s">
        <v>59</v>
      </c>
      <c r="D15" s="5">
        <f t="shared" si="6"/>
        <v>1</v>
      </c>
      <c r="E15" s="6"/>
      <c r="F15" s="6"/>
      <c r="G15" s="6"/>
      <c r="H15" s="6"/>
      <c r="I15" s="11" t="s">
        <v>66</v>
      </c>
      <c r="J15">
        <f t="shared" si="8"/>
        <v>1</v>
      </c>
      <c r="N15" t="s">
        <v>50</v>
      </c>
    </row>
    <row r="16" spans="3:14" x14ac:dyDescent="0.25">
      <c r="C16" s="10" t="s">
        <v>60</v>
      </c>
      <c r="D16" s="5">
        <f t="shared" si="6"/>
        <v>1</v>
      </c>
      <c r="E16" s="6"/>
      <c r="F16" s="6"/>
      <c r="G16" s="6"/>
      <c r="H16" s="6"/>
      <c r="I16" s="11" t="s">
        <v>67</v>
      </c>
      <c r="J16">
        <f t="shared" si="8"/>
        <v>2</v>
      </c>
      <c r="N16" t="s">
        <v>51</v>
      </c>
    </row>
    <row r="17" spans="3:9" x14ac:dyDescent="0.25">
      <c r="C17" s="10" t="s">
        <v>61</v>
      </c>
      <c r="D17" s="5">
        <f t="shared" si="6"/>
        <v>1</v>
      </c>
      <c r="E17" s="6"/>
      <c r="F17" s="6"/>
      <c r="G17" s="6"/>
      <c r="H17" s="6"/>
      <c r="I17" s="6"/>
    </row>
    <row r="18" spans="3:9" x14ac:dyDescent="0.25">
      <c r="C18" s="6"/>
      <c r="D18" s="6"/>
      <c r="E18" s="6"/>
      <c r="F18" s="6"/>
      <c r="G18" s="6"/>
      <c r="H18" s="6"/>
      <c r="I18" s="6"/>
    </row>
  </sheetData>
  <mergeCells count="8">
    <mergeCell ref="J3:J5"/>
    <mergeCell ref="K3:K5"/>
    <mergeCell ref="D3:G3"/>
    <mergeCell ref="H3:H5"/>
    <mergeCell ref="C3:C5"/>
    <mergeCell ref="D4:E4"/>
    <mergeCell ref="F4:G4"/>
    <mergeCell ref="I3:I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A969-8301-49CA-BEE4-D6C1D49A79A2}">
  <dimension ref="C4:M30"/>
  <sheetViews>
    <sheetView workbookViewId="0">
      <selection activeCell="J11" sqref="J11"/>
    </sheetView>
  </sheetViews>
  <sheetFormatPr defaultRowHeight="15" x14ac:dyDescent="0.25"/>
  <cols>
    <col min="3" max="3" width="23.28515625" customWidth="1"/>
    <col min="4" max="4" width="26.85546875" customWidth="1"/>
    <col min="5" max="5" width="28.28515625" customWidth="1"/>
    <col min="6" max="6" width="16.85546875" customWidth="1"/>
    <col min="7" max="7" width="17.7109375" customWidth="1"/>
    <col min="10" max="10" width="21.7109375" customWidth="1"/>
  </cols>
  <sheetData>
    <row r="4" spans="3:13" x14ac:dyDescent="0.25">
      <c r="C4" s="36" t="s">
        <v>82</v>
      </c>
      <c r="D4" s="36" t="s">
        <v>9</v>
      </c>
      <c r="E4" s="39" t="s">
        <v>81</v>
      </c>
      <c r="F4" s="39"/>
      <c r="G4" s="36" t="s">
        <v>7</v>
      </c>
      <c r="H4" s="36" t="s">
        <v>80</v>
      </c>
      <c r="I4" s="37" t="s">
        <v>99</v>
      </c>
      <c r="J4" s="36" t="s">
        <v>92</v>
      </c>
      <c r="M4" t="s">
        <v>37</v>
      </c>
    </row>
    <row r="5" spans="3:13" x14ac:dyDescent="0.25">
      <c r="C5" s="36"/>
      <c r="D5" s="36"/>
      <c r="E5" s="14" t="s">
        <v>79</v>
      </c>
      <c r="F5" s="14" t="s">
        <v>78</v>
      </c>
      <c r="G5" s="36"/>
      <c r="H5" s="36"/>
      <c r="I5" s="38"/>
      <c r="J5" s="36"/>
      <c r="M5" t="s">
        <v>72</v>
      </c>
    </row>
    <row r="6" spans="3:13" x14ac:dyDescent="0.25">
      <c r="C6" s="13" t="s">
        <v>77</v>
      </c>
      <c r="D6" s="3" t="s">
        <v>54</v>
      </c>
      <c r="E6" s="19">
        <f>DATEVALUE(CONCATENATE(MID(C6,7,2),"/",MID(C6,5,2),"/",LEFT(C6,4)))</f>
        <v>26559</v>
      </c>
      <c r="F6" s="22">
        <f>DATEVALUE(CONCATENATE(MID(C6,13,2),"/",MID(C6,9,4)))</f>
        <v>38353</v>
      </c>
      <c r="G6" s="15" t="str">
        <f t="shared" ref="G6:G10" si="0">IF(MID(C6,15,1)="2","Wanita","Pria")</f>
        <v>Pria</v>
      </c>
      <c r="H6" s="15" t="str">
        <f>RIGHT(C6,3)</f>
        <v>002</v>
      </c>
      <c r="I6" s="15">
        <v>1</v>
      </c>
      <c r="J6" s="15" t="str">
        <f>IFERROR(VLOOKUP(I6,F25:$G$30,2,0)," ")</f>
        <v>Islam</v>
      </c>
      <c r="M6" t="s">
        <v>71</v>
      </c>
    </row>
    <row r="7" spans="3:13" x14ac:dyDescent="0.25">
      <c r="C7" s="13" t="s">
        <v>76</v>
      </c>
      <c r="D7" s="3" t="s">
        <v>55</v>
      </c>
      <c r="E7" s="19">
        <f>DATEVALUE(CONCATENATE(MID(C7,7,2),"/",MID(C7,5,2),"/",LEFT(C7,4)))</f>
        <v>29982</v>
      </c>
      <c r="F7" s="22">
        <f t="shared" ref="F7:F10" si="1">DATEVALUE(CONCATENATE(MID(C7,13,2),"/",MID(C7,9,4)))</f>
        <v>40299</v>
      </c>
      <c r="G7" s="15" t="str">
        <f t="shared" si="0"/>
        <v>Wanita</v>
      </c>
      <c r="H7" s="15" t="str">
        <f t="shared" ref="H7:H10" si="2">RIGHT(C7,3)</f>
        <v>001</v>
      </c>
      <c r="I7" s="15">
        <v>2</v>
      </c>
      <c r="J7" s="15" t="str">
        <f>IFERROR(VLOOKUP(I7,F26:$G$30,2,0)," ")</f>
        <v>Katolik</v>
      </c>
      <c r="M7" t="s">
        <v>70</v>
      </c>
    </row>
    <row r="8" spans="3:13" x14ac:dyDescent="0.25">
      <c r="C8" s="13" t="s">
        <v>75</v>
      </c>
      <c r="D8" s="3" t="s">
        <v>83</v>
      </c>
      <c r="E8" s="19">
        <f t="shared" ref="E8:E10" si="3">DATEVALUE(CONCATENATE(MID(C8,7,2),"/",MID(C8,5,2),"/",LEFT(C8,4)))</f>
        <v>39833</v>
      </c>
      <c r="F8" s="22">
        <f t="shared" si="1"/>
        <v>42186</v>
      </c>
      <c r="G8" s="15" t="str">
        <f t="shared" si="0"/>
        <v>Pria</v>
      </c>
      <c r="H8" s="15" t="str">
        <f t="shared" si="2"/>
        <v>004</v>
      </c>
      <c r="I8" s="15">
        <v>3</v>
      </c>
      <c r="J8" s="15" t="str">
        <f>IFERROR(VLOOKUP(I8,F27:$G$30,2,0)," ")</f>
        <v>Protestan</v>
      </c>
      <c r="M8" t="s">
        <v>68</v>
      </c>
    </row>
    <row r="9" spans="3:13" x14ac:dyDescent="0.25">
      <c r="C9" s="13" t="s">
        <v>74</v>
      </c>
      <c r="D9" s="3" t="s">
        <v>53</v>
      </c>
      <c r="E9" s="19">
        <f t="shared" si="3"/>
        <v>42199</v>
      </c>
      <c r="F9" s="22">
        <f t="shared" si="1"/>
        <v>43525</v>
      </c>
      <c r="G9" s="15" t="str">
        <f t="shared" si="0"/>
        <v>Pria</v>
      </c>
      <c r="H9" s="15" t="str">
        <f t="shared" si="2"/>
        <v>002</v>
      </c>
      <c r="I9" s="15">
        <v>4</v>
      </c>
      <c r="J9" s="15" t="str">
        <f>IFERROR(VLOOKUP(I9,F28:$G$30,2,0)," ")</f>
        <v>Hindu</v>
      </c>
    </row>
    <row r="10" spans="3:13" x14ac:dyDescent="0.25">
      <c r="C10" s="13" t="s">
        <v>73</v>
      </c>
      <c r="D10" s="3" t="s">
        <v>56</v>
      </c>
      <c r="E10" s="19">
        <f t="shared" si="3"/>
        <v>41957</v>
      </c>
      <c r="F10" s="22">
        <f t="shared" si="1"/>
        <v>44105</v>
      </c>
      <c r="G10" s="15" t="str">
        <f t="shared" si="0"/>
        <v>Wanita</v>
      </c>
      <c r="H10" s="15" t="str">
        <f t="shared" si="2"/>
        <v>003</v>
      </c>
      <c r="I10" s="15">
        <v>5</v>
      </c>
      <c r="J10" s="15" t="str">
        <f>IFERROR(VLOOKUP(I10,F29:$G$30,2,0)," ")</f>
        <v>Budha</v>
      </c>
    </row>
    <row r="11" spans="3:13" x14ac:dyDescent="0.25">
      <c r="I11" s="15">
        <v>6</v>
      </c>
      <c r="J11" s="15" t="str">
        <f>IFERROR(VLOOKUP(I11,F30:$G$30,2,0)," ")</f>
        <v>Kepercayaan</v>
      </c>
    </row>
    <row r="13" spans="3:13" x14ac:dyDescent="0.25">
      <c r="C13" s="16" t="s">
        <v>84</v>
      </c>
      <c r="F13" t="s">
        <v>11</v>
      </c>
      <c r="G13">
        <f>COUNTIF(G6:G10,G6)</f>
        <v>3</v>
      </c>
    </row>
    <row r="14" spans="3:13" x14ac:dyDescent="0.25">
      <c r="C14" s="16" t="s">
        <v>85</v>
      </c>
      <c r="D14" t="str">
        <f>MID(C6,7,2)</f>
        <v>17</v>
      </c>
      <c r="F14" t="s">
        <v>12</v>
      </c>
      <c r="G14">
        <f t="shared" ref="G14" si="4">COUNTIF(G7:G11,G7)</f>
        <v>2</v>
      </c>
      <c r="J14" s="20">
        <f ca="1">TODAY()</f>
        <v>44267</v>
      </c>
    </row>
    <row r="15" spans="3:13" x14ac:dyDescent="0.25">
      <c r="C15" s="16" t="s">
        <v>86</v>
      </c>
      <c r="D15" t="str">
        <f>MID(C6,5,2)</f>
        <v>09</v>
      </c>
      <c r="G15">
        <f>SUM(G13:G14)</f>
        <v>5</v>
      </c>
    </row>
    <row r="16" spans="3:13" x14ac:dyDescent="0.25">
      <c r="C16" s="16" t="s">
        <v>87</v>
      </c>
      <c r="D16" t="str">
        <f>LEFT(C6,4)</f>
        <v>1972</v>
      </c>
      <c r="J16" s="12" t="s">
        <v>69</v>
      </c>
    </row>
    <row r="17" spans="3:7" x14ac:dyDescent="0.25">
      <c r="C17" s="16" t="s">
        <v>88</v>
      </c>
      <c r="D17" t="str">
        <f>CONCATENATE(D14,"/",D15,"/",D16)</f>
        <v>17/09/1972</v>
      </c>
    </row>
    <row r="18" spans="3:7" x14ac:dyDescent="0.25">
      <c r="C18" s="16" t="s">
        <v>89</v>
      </c>
      <c r="D18">
        <f>DATEVALUE(CONCATENATE(MID(C6,7,2),"/",MID(C6,5,2),"/",LEFT(C6,4)))</f>
        <v>26559</v>
      </c>
    </row>
    <row r="19" spans="3:7" x14ac:dyDescent="0.25">
      <c r="C19" s="16" t="s">
        <v>90</v>
      </c>
      <c r="D19" s="17">
        <f>DATEVALUE(CONCATENATE(MID(C6,7,2),"/",MID(C6,5,2),"/",LEFT(C6,4)))</f>
        <v>26559</v>
      </c>
    </row>
    <row r="21" spans="3:7" x14ac:dyDescent="0.25">
      <c r="C21" s="18" t="s">
        <v>91</v>
      </c>
    </row>
    <row r="24" spans="3:7" x14ac:dyDescent="0.25">
      <c r="C24" s="16" t="s">
        <v>86</v>
      </c>
      <c r="D24" t="str">
        <f>MID(C6,13,2)</f>
        <v>01</v>
      </c>
    </row>
    <row r="25" spans="3:7" x14ac:dyDescent="0.25">
      <c r="C25" s="16" t="s">
        <v>87</v>
      </c>
      <c r="D25" t="str">
        <f>MID(C6,9,4)</f>
        <v>2005</v>
      </c>
      <c r="F25" s="23">
        <v>1</v>
      </c>
      <c r="G25" s="23" t="s">
        <v>93</v>
      </c>
    </row>
    <row r="26" spans="3:7" x14ac:dyDescent="0.25">
      <c r="C26" s="16" t="s">
        <v>88</v>
      </c>
      <c r="D26" t="str">
        <f>CONCATENATE(D24," ",D25)</f>
        <v>01 2005</v>
      </c>
      <c r="F26" s="23">
        <v>2</v>
      </c>
      <c r="G26" s="23" t="s">
        <v>94</v>
      </c>
    </row>
    <row r="27" spans="3:7" x14ac:dyDescent="0.25">
      <c r="C27" s="16" t="s">
        <v>89</v>
      </c>
      <c r="D27">
        <f>DATEVALUE(CONCATENATE(MID($C$6,13,2),"/",MID($C$6,9,4)))</f>
        <v>38353</v>
      </c>
      <c r="F27" s="23">
        <v>3</v>
      </c>
      <c r="G27" s="23" t="s">
        <v>95</v>
      </c>
    </row>
    <row r="28" spans="3:7" x14ac:dyDescent="0.25">
      <c r="C28" s="16" t="s">
        <v>90</v>
      </c>
      <c r="D28" s="21">
        <f>DATEVALUE(CONCATENATE(MID(C6,13,2),"/",MID(C6,9,4)))</f>
        <v>38353</v>
      </c>
      <c r="F28" s="23">
        <v>4</v>
      </c>
      <c r="G28" s="23" t="s">
        <v>96</v>
      </c>
    </row>
    <row r="29" spans="3:7" x14ac:dyDescent="0.25">
      <c r="F29" s="23">
        <v>5</v>
      </c>
      <c r="G29" s="23" t="s">
        <v>97</v>
      </c>
    </row>
    <row r="30" spans="3:7" x14ac:dyDescent="0.25">
      <c r="F30" s="23">
        <v>6</v>
      </c>
      <c r="G30" s="23" t="s">
        <v>98</v>
      </c>
    </row>
  </sheetData>
  <mergeCells count="7">
    <mergeCell ref="J4:J5"/>
    <mergeCell ref="I4:I5"/>
    <mergeCell ref="E4:F4"/>
    <mergeCell ref="C4:C5"/>
    <mergeCell ref="D4:D5"/>
    <mergeCell ref="G4:G5"/>
    <mergeCell ref="H4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6E7C-0054-4842-84EB-6F0D75C37A2D}">
  <dimension ref="A2:K9"/>
  <sheetViews>
    <sheetView workbookViewId="0">
      <selection activeCell="G2" sqref="G2:K9"/>
    </sheetView>
  </sheetViews>
  <sheetFormatPr defaultRowHeight="15" x14ac:dyDescent="0.25"/>
  <cols>
    <col min="1" max="1" width="13.7109375" customWidth="1"/>
    <col min="4" max="4" width="13.28515625" customWidth="1"/>
    <col min="5" max="5" width="13.140625" customWidth="1"/>
    <col min="6" max="6" width="17.42578125" customWidth="1"/>
  </cols>
  <sheetData>
    <row r="2" spans="1:11" x14ac:dyDescent="0.25">
      <c r="I2" s="40" t="s">
        <v>101</v>
      </c>
      <c r="J2" s="40"/>
      <c r="K2" s="40"/>
    </row>
    <row r="3" spans="1:11" x14ac:dyDescent="0.25">
      <c r="A3" s="24" t="s">
        <v>7</v>
      </c>
      <c r="B3" s="24" t="s">
        <v>100</v>
      </c>
      <c r="C3" s="24" t="s">
        <v>99</v>
      </c>
      <c r="D3" s="24" t="s">
        <v>92</v>
      </c>
      <c r="I3" s="41"/>
      <c r="J3" s="41"/>
      <c r="K3" s="41"/>
    </row>
    <row r="4" spans="1:11" x14ac:dyDescent="0.25">
      <c r="A4" s="2" t="s">
        <v>11</v>
      </c>
      <c r="B4" s="25">
        <v>2</v>
      </c>
      <c r="C4" s="15">
        <v>1</v>
      </c>
      <c r="D4" s="15" t="s">
        <v>93</v>
      </c>
      <c r="E4" t="str">
        <f>CHOOSE(C4,"Islam","Katolik","Protestan","Hindu","Budha","Kepercayaan")</f>
        <v>Islam</v>
      </c>
      <c r="G4" t="s">
        <v>102</v>
      </c>
      <c r="I4" s="2"/>
      <c r="J4" s="2"/>
      <c r="K4" s="2"/>
    </row>
    <row r="5" spans="1:11" x14ac:dyDescent="0.25">
      <c r="A5" s="2" t="s">
        <v>12</v>
      </c>
      <c r="B5" s="2">
        <v>1</v>
      </c>
      <c r="C5" s="15">
        <v>2</v>
      </c>
      <c r="D5" s="15" t="s">
        <v>94</v>
      </c>
      <c r="E5" t="str">
        <f t="shared" ref="E5:E9" si="0">CHOOSE(C5,"Islam","Katolik","Protestan","Hindu","Budha","Kepercayaan")</f>
        <v>Katolik</v>
      </c>
      <c r="I5" s="2"/>
      <c r="J5" s="2"/>
      <c r="K5" s="2"/>
    </row>
    <row r="6" spans="1:11" x14ac:dyDescent="0.25">
      <c r="A6" s="2" t="s">
        <v>11</v>
      </c>
      <c r="B6" s="2">
        <v>4</v>
      </c>
      <c r="C6" s="15">
        <v>3</v>
      </c>
      <c r="D6" s="15" t="s">
        <v>95</v>
      </c>
      <c r="E6" t="str">
        <f t="shared" si="0"/>
        <v>Protestan</v>
      </c>
      <c r="G6" t="s">
        <v>103</v>
      </c>
      <c r="I6" s="2"/>
      <c r="J6" s="2"/>
      <c r="K6" s="2"/>
    </row>
    <row r="7" spans="1:11" x14ac:dyDescent="0.25">
      <c r="A7" s="2" t="s">
        <v>11</v>
      </c>
      <c r="B7" s="2">
        <v>2</v>
      </c>
      <c r="C7" s="15">
        <v>4</v>
      </c>
      <c r="D7" s="15" t="s">
        <v>96</v>
      </c>
      <c r="E7" t="str">
        <f t="shared" si="0"/>
        <v>Hindu</v>
      </c>
      <c r="I7" s="2"/>
      <c r="J7" s="2"/>
      <c r="K7" s="2"/>
    </row>
    <row r="8" spans="1:11" x14ac:dyDescent="0.25">
      <c r="A8" s="2" t="s">
        <v>12</v>
      </c>
      <c r="B8" s="2">
        <v>3</v>
      </c>
      <c r="C8" s="15">
        <v>5</v>
      </c>
      <c r="D8" s="15" t="s">
        <v>97</v>
      </c>
      <c r="E8" t="str">
        <f t="shared" si="0"/>
        <v>Budha</v>
      </c>
      <c r="I8" s="2"/>
      <c r="J8" s="2"/>
      <c r="K8" s="2"/>
    </row>
    <row r="9" spans="1:11" x14ac:dyDescent="0.25">
      <c r="A9" s="2"/>
      <c r="B9" s="2"/>
      <c r="C9" s="15">
        <v>6</v>
      </c>
      <c r="D9" s="15" t="s">
        <v>98</v>
      </c>
      <c r="E9" t="str">
        <f t="shared" si="0"/>
        <v>Kepercayaan</v>
      </c>
      <c r="I9" s="2"/>
      <c r="J9" s="2"/>
      <c r="K9" s="2"/>
    </row>
  </sheetData>
  <mergeCells count="1"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Warga</vt:lpstr>
      <vt:lpstr>Nilai</vt:lpstr>
      <vt:lpstr>ASN</vt:lpstr>
      <vt:lpstr>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PC-09-06</dc:creator>
  <cp:lastModifiedBy>PC-09-06</cp:lastModifiedBy>
  <dcterms:created xsi:type="dcterms:W3CDTF">2021-03-01T07:28:06Z</dcterms:created>
  <dcterms:modified xsi:type="dcterms:W3CDTF">2021-03-12T09:47:24Z</dcterms:modified>
</cp:coreProperties>
</file>