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onbell\Desktop\"/>
    </mc:Choice>
  </mc:AlternateContent>
  <xr:revisionPtr revIDLastSave="0" documentId="13_ncr:1_{262FD03D-DEE1-4663-8E00-C709F42BBCC8}" xr6:coauthVersionLast="45" xr6:coauthVersionMax="45" xr10:uidLastSave="{00000000-0000-0000-0000-000000000000}"/>
  <bookViews>
    <workbookView xWindow="-120" yWindow="-120" windowWidth="29040" windowHeight="16440" activeTab="1" xr2:uid="{E0DC54F5-0E3B-441B-A14F-FC1215871F0E}"/>
  </bookViews>
  <sheets>
    <sheet name="principal stress" sheetId="1" r:id="rId1"/>
    <sheet name="tru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2" l="1"/>
  <c r="P25" i="2"/>
  <c r="P26" i="2"/>
  <c r="P27" i="2"/>
  <c r="P28" i="2"/>
  <c r="P29" i="2"/>
  <c r="P30" i="2"/>
  <c r="P31" i="2"/>
  <c r="P32" i="2"/>
  <c r="P33" i="2"/>
  <c r="P34" i="2"/>
  <c r="P35" i="2"/>
  <c r="P23" i="2"/>
  <c r="Q3" i="2"/>
  <c r="Q2" i="2"/>
  <c r="U11" i="2" l="1"/>
  <c r="F27" i="2"/>
  <c r="F28" i="2"/>
  <c r="F29" i="2"/>
  <c r="F30" i="2"/>
  <c r="H30" i="2" s="1"/>
  <c r="F26" i="2"/>
  <c r="H26" i="2" s="1"/>
  <c r="E30" i="2"/>
  <c r="E29" i="2"/>
  <c r="E28" i="2"/>
  <c r="E26" i="2"/>
  <c r="G26" i="2" s="1"/>
  <c r="E25" i="2"/>
  <c r="E24" i="2"/>
  <c r="F24" i="2"/>
  <c r="F25" i="2"/>
  <c r="E27" i="2"/>
  <c r="F23" i="2"/>
  <c r="E23" i="2"/>
  <c r="AD15" i="2"/>
  <c r="AB15" i="2"/>
  <c r="C29" i="2" s="1"/>
  <c r="Z15" i="2"/>
  <c r="D29" i="2" s="1"/>
  <c r="H29" i="2" s="1"/>
  <c r="X15" i="2"/>
  <c r="C25" i="2" s="1"/>
  <c r="G25" i="2" s="1"/>
  <c r="W13" i="2"/>
  <c r="W11" i="2"/>
  <c r="W8" i="2"/>
  <c r="W9" i="2" s="1"/>
  <c r="W6" i="2"/>
  <c r="W7" i="2" s="1"/>
  <c r="W5" i="2"/>
  <c r="W3" i="2"/>
  <c r="W4" i="2" s="1"/>
  <c r="W2" i="2"/>
  <c r="Y13" i="2"/>
  <c r="Z13" i="2" s="1"/>
  <c r="Y11" i="2"/>
  <c r="Z11" i="2" s="1"/>
  <c r="Y8" i="2"/>
  <c r="Y9" i="2" s="1"/>
  <c r="Z9" i="2" s="1"/>
  <c r="Y6" i="2"/>
  <c r="Y7" i="2" s="1"/>
  <c r="Z7" i="2" s="1"/>
  <c r="Y5" i="2"/>
  <c r="Z5" i="2" s="1"/>
  <c r="Y3" i="2"/>
  <c r="Z3" i="2" s="1"/>
  <c r="Y2" i="2"/>
  <c r="Z2" i="2" s="1"/>
  <c r="U13" i="2"/>
  <c r="U8" i="2"/>
  <c r="U9" i="2" s="1"/>
  <c r="U6" i="2"/>
  <c r="U7" i="2" s="1"/>
  <c r="U5" i="2"/>
  <c r="U3" i="2"/>
  <c r="U4" i="2" s="1"/>
  <c r="U2" i="2"/>
  <c r="AB14" i="2"/>
  <c r="Z14" i="2"/>
  <c r="AB13" i="2"/>
  <c r="AB12" i="2"/>
  <c r="Z12" i="2"/>
  <c r="AB11" i="2"/>
  <c r="AB10" i="2"/>
  <c r="Z10" i="2"/>
  <c r="AB9" i="2"/>
  <c r="AB8" i="2"/>
  <c r="Z8" i="2"/>
  <c r="AB7" i="2"/>
  <c r="AA7" i="2"/>
  <c r="AB6" i="2"/>
  <c r="AB5" i="2"/>
  <c r="AB4" i="2"/>
  <c r="AA4" i="2"/>
  <c r="AB3" i="2"/>
  <c r="AB2" i="2"/>
  <c r="V14" i="2"/>
  <c r="V12" i="2"/>
  <c r="D14" i="2"/>
  <c r="N14" i="2" s="1"/>
  <c r="D13" i="2"/>
  <c r="D12" i="2"/>
  <c r="D11" i="2"/>
  <c r="D10" i="2"/>
  <c r="F10" i="2" s="1"/>
  <c r="D6" i="2"/>
  <c r="D9" i="2" s="1"/>
  <c r="D3" i="2"/>
  <c r="D4" i="2" s="1"/>
  <c r="D2" i="2"/>
  <c r="D5" i="2" s="1"/>
  <c r="C12" i="2"/>
  <c r="X12" i="2" s="1"/>
  <c r="C11" i="2"/>
  <c r="C6" i="2"/>
  <c r="C7" i="2" s="1"/>
  <c r="C8" i="2" s="1"/>
  <c r="C3" i="2"/>
  <c r="V3" i="2" s="1"/>
  <c r="C2" i="2"/>
  <c r="C5" i="2"/>
  <c r="Q13" i="2"/>
  <c r="Q11" i="2"/>
  <c r="Q8" i="2"/>
  <c r="Q9" i="2" s="1"/>
  <c r="Q6" i="2"/>
  <c r="Q5" i="2"/>
  <c r="O13" i="2"/>
  <c r="O11" i="2"/>
  <c r="O8" i="2"/>
  <c r="O6" i="2"/>
  <c r="O5" i="2"/>
  <c r="O4" i="2"/>
  <c r="O3" i="2"/>
  <c r="O2" i="2"/>
  <c r="M12" i="2"/>
  <c r="M11" i="2"/>
  <c r="M13" i="2" s="1"/>
  <c r="M6" i="2"/>
  <c r="M7" i="2" s="1"/>
  <c r="M3" i="2"/>
  <c r="M4" i="2" s="1"/>
  <c r="M2" i="2"/>
  <c r="M5" i="2" s="1"/>
  <c r="I13" i="2"/>
  <c r="I11" i="2"/>
  <c r="I8" i="2"/>
  <c r="I6" i="2"/>
  <c r="I7" i="2" s="1"/>
  <c r="I5" i="2"/>
  <c r="I2" i="2"/>
  <c r="G3" i="2"/>
  <c r="AC9" i="2"/>
  <c r="AC7" i="2"/>
  <c r="AC4" i="2"/>
  <c r="G13" i="2"/>
  <c r="G11" i="2"/>
  <c r="G8" i="2"/>
  <c r="G9" i="2" s="1"/>
  <c r="G6" i="2"/>
  <c r="G5" i="2"/>
  <c r="G2" i="2"/>
  <c r="S9" i="2"/>
  <c r="S7" i="2"/>
  <c r="S4" i="2"/>
  <c r="Q4" i="2"/>
  <c r="O9" i="2"/>
  <c r="O7" i="2"/>
  <c r="I9" i="2"/>
  <c r="I4" i="2"/>
  <c r="E13" i="2"/>
  <c r="E11" i="2"/>
  <c r="E9" i="2"/>
  <c r="E8" i="2"/>
  <c r="E6" i="2"/>
  <c r="E7" i="2" s="1"/>
  <c r="E5" i="2"/>
  <c r="E3" i="2"/>
  <c r="E4" i="2" s="1"/>
  <c r="E2" i="2"/>
  <c r="B3" i="1"/>
  <c r="I2" i="1" s="1"/>
  <c r="B2" i="1"/>
  <c r="H3" i="1" s="1"/>
  <c r="E18" i="1"/>
  <c r="E17" i="1"/>
  <c r="E16" i="1"/>
  <c r="E15" i="1"/>
  <c r="E14" i="1"/>
  <c r="B6" i="1"/>
  <c r="F10" i="1"/>
  <c r="E12" i="1"/>
  <c r="F12" i="1" s="1"/>
  <c r="E11" i="1"/>
  <c r="F11" i="1" s="1"/>
  <c r="E10" i="1"/>
  <c r="E9" i="1"/>
  <c r="F9" i="1" s="1"/>
  <c r="E8" i="1"/>
  <c r="F8" i="1" s="1"/>
  <c r="L29" i="2" l="1"/>
  <c r="L27" i="2"/>
  <c r="L30" i="2"/>
  <c r="L24" i="2"/>
  <c r="L25" i="2"/>
  <c r="G29" i="2"/>
  <c r="L35" i="2"/>
  <c r="L31" i="2"/>
  <c r="L28" i="2"/>
  <c r="L32" i="2"/>
  <c r="L23" i="2"/>
  <c r="L33" i="2"/>
  <c r="L26" i="2"/>
  <c r="L34" i="2"/>
  <c r="X5" i="2"/>
  <c r="Z6" i="2"/>
  <c r="Y4" i="2"/>
  <c r="Z4" i="2" s="1"/>
  <c r="V11" i="2"/>
  <c r="V15" i="2" s="1"/>
  <c r="D25" i="2" s="1"/>
  <c r="H25" i="2" s="1"/>
  <c r="V6" i="2"/>
  <c r="V2" i="2"/>
  <c r="V5" i="2"/>
  <c r="X9" i="2"/>
  <c r="X2" i="2"/>
  <c r="X10" i="2"/>
  <c r="X3" i="2"/>
  <c r="X11" i="2"/>
  <c r="V9" i="2"/>
  <c r="V10" i="2"/>
  <c r="X6" i="2"/>
  <c r="X14" i="2"/>
  <c r="H14" i="2"/>
  <c r="R14" i="2"/>
  <c r="F12" i="2"/>
  <c r="D8" i="2"/>
  <c r="F8" i="2" s="1"/>
  <c r="D7" i="2"/>
  <c r="T7" i="2" s="1"/>
  <c r="AD12" i="2"/>
  <c r="J12" i="2"/>
  <c r="P12" i="2"/>
  <c r="C9" i="2"/>
  <c r="F9" i="2" s="1"/>
  <c r="AD6" i="2"/>
  <c r="H12" i="2"/>
  <c r="R9" i="2"/>
  <c r="L9" i="2"/>
  <c r="T9" i="2"/>
  <c r="L12" i="2"/>
  <c r="N12" i="2"/>
  <c r="J14" i="2"/>
  <c r="P14" i="2"/>
  <c r="T14" i="2"/>
  <c r="F14" i="2"/>
  <c r="AD14" i="2"/>
  <c r="L14" i="2"/>
  <c r="R12" i="2"/>
  <c r="H11" i="2"/>
  <c r="L10" i="2"/>
  <c r="N10" i="2"/>
  <c r="H10" i="2"/>
  <c r="R10" i="2"/>
  <c r="J10" i="2"/>
  <c r="P10" i="2"/>
  <c r="T10" i="2"/>
  <c r="AD10" i="2"/>
  <c r="J9" i="2"/>
  <c r="N6" i="2"/>
  <c r="T6" i="2"/>
  <c r="R6" i="2"/>
  <c r="P6" i="2"/>
  <c r="L6" i="2"/>
  <c r="F6" i="2"/>
  <c r="H6" i="2"/>
  <c r="R3" i="2"/>
  <c r="H3" i="2"/>
  <c r="L2" i="2"/>
  <c r="T12" i="2"/>
  <c r="F11" i="2"/>
  <c r="R11" i="2"/>
  <c r="T11" i="2"/>
  <c r="AD11" i="2"/>
  <c r="J11" i="2"/>
  <c r="C13" i="2"/>
  <c r="P11" i="2"/>
  <c r="L11" i="2"/>
  <c r="N11" i="2"/>
  <c r="N7" i="2"/>
  <c r="P7" i="2"/>
  <c r="J7" i="2"/>
  <c r="AD3" i="2"/>
  <c r="F3" i="2"/>
  <c r="L3" i="2"/>
  <c r="J3" i="2"/>
  <c r="T3" i="2"/>
  <c r="C4" i="2"/>
  <c r="J4" i="2" s="1"/>
  <c r="N3" i="2"/>
  <c r="J2" i="2"/>
  <c r="J5" i="2"/>
  <c r="P2" i="2"/>
  <c r="H2" i="2"/>
  <c r="F2" i="2"/>
  <c r="P5" i="2"/>
  <c r="R2" i="2"/>
  <c r="AD2" i="2"/>
  <c r="N2" i="2"/>
  <c r="T2" i="2"/>
  <c r="N5" i="2"/>
  <c r="R8" i="2"/>
  <c r="Q7" i="2"/>
  <c r="R7" i="2" s="1"/>
  <c r="P3" i="2"/>
  <c r="M8" i="2"/>
  <c r="L7" i="2"/>
  <c r="J6" i="2"/>
  <c r="G7" i="2"/>
  <c r="H7" i="2" s="1"/>
  <c r="G4" i="2"/>
  <c r="H11" i="1"/>
  <c r="H10" i="1"/>
  <c r="L2" i="1"/>
  <c r="G2" i="1"/>
  <c r="H2" i="1"/>
  <c r="H4" i="1" s="1"/>
  <c r="H16" i="1" s="1"/>
  <c r="J2" i="1"/>
  <c r="K2" i="1"/>
  <c r="M2" i="1"/>
  <c r="H9" i="1"/>
  <c r="H12" i="1"/>
  <c r="H8" i="1"/>
  <c r="J3" i="1"/>
  <c r="J8" i="1" s="1"/>
  <c r="G3" i="1"/>
  <c r="G10" i="1" s="1"/>
  <c r="M3" i="1"/>
  <c r="M9" i="1" s="1"/>
  <c r="L3" i="1"/>
  <c r="L9" i="1" s="1"/>
  <c r="K3" i="1"/>
  <c r="K12" i="1" s="1"/>
  <c r="I3" i="1"/>
  <c r="I11" i="1" s="1"/>
  <c r="M35" i="2" l="1"/>
  <c r="N35" i="2" s="1"/>
  <c r="O35" i="2" s="1"/>
  <c r="V7" i="2"/>
  <c r="X4" i="2"/>
  <c r="X8" i="2"/>
  <c r="X13" i="2"/>
  <c r="V13" i="2"/>
  <c r="AD7" i="2"/>
  <c r="X7" i="2"/>
  <c r="F7" i="2"/>
  <c r="V4" i="2"/>
  <c r="H15" i="2"/>
  <c r="V8" i="2"/>
  <c r="T8" i="2"/>
  <c r="J8" i="2"/>
  <c r="AD8" i="2"/>
  <c r="P8" i="2"/>
  <c r="H8" i="2"/>
  <c r="L8" i="2"/>
  <c r="P9" i="2"/>
  <c r="H9" i="2"/>
  <c r="AD9" i="2"/>
  <c r="J10" i="1"/>
  <c r="G12" i="1"/>
  <c r="P4" i="2"/>
  <c r="P15" i="2" s="1"/>
  <c r="H4" i="2"/>
  <c r="P13" i="2"/>
  <c r="F13" i="2"/>
  <c r="AD13" i="2"/>
  <c r="T13" i="2"/>
  <c r="L13" i="2"/>
  <c r="H13" i="2"/>
  <c r="N13" i="2"/>
  <c r="J13" i="2"/>
  <c r="R13" i="2"/>
  <c r="T4" i="2"/>
  <c r="R4" i="2"/>
  <c r="L4" i="2"/>
  <c r="L15" i="2" s="1"/>
  <c r="N4" i="2"/>
  <c r="N15" i="2" s="1"/>
  <c r="F4" i="2"/>
  <c r="F15" i="2" s="1"/>
  <c r="AD4" i="2"/>
  <c r="R5" i="2"/>
  <c r="L5" i="2"/>
  <c r="AD5" i="2"/>
  <c r="T5" i="2"/>
  <c r="F5" i="2"/>
  <c r="H5" i="2"/>
  <c r="M9" i="2"/>
  <c r="N9" i="2" s="1"/>
  <c r="N8" i="2"/>
  <c r="H14" i="1"/>
  <c r="H17" i="1"/>
  <c r="G4" i="1"/>
  <c r="G15" i="1" s="1"/>
  <c r="I8" i="1"/>
  <c r="L4" i="1"/>
  <c r="L17" i="1" s="1"/>
  <c r="J9" i="1"/>
  <c r="J12" i="1"/>
  <c r="G11" i="1"/>
  <c r="K10" i="1"/>
  <c r="K9" i="1"/>
  <c r="L11" i="1"/>
  <c r="H18" i="1"/>
  <c r="M12" i="1"/>
  <c r="H15" i="1"/>
  <c r="M11" i="1"/>
  <c r="K11" i="1"/>
  <c r="L10" i="1"/>
  <c r="K8" i="1"/>
  <c r="I4" i="1"/>
  <c r="I9" i="1"/>
  <c r="L12" i="1"/>
  <c r="L8" i="1"/>
  <c r="M4" i="1"/>
  <c r="M17" i="1" s="1"/>
  <c r="M8" i="1"/>
  <c r="G8" i="1"/>
  <c r="K4" i="1"/>
  <c r="K18" i="1" s="1"/>
  <c r="I10" i="1"/>
  <c r="I12" i="1"/>
  <c r="G9" i="1"/>
  <c r="J4" i="1"/>
  <c r="J11" i="1"/>
  <c r="M10" i="1"/>
  <c r="L18" i="1"/>
  <c r="R15" i="2" l="1"/>
  <c r="D28" i="2" s="1"/>
  <c r="H28" i="2" s="1"/>
  <c r="J15" i="2"/>
  <c r="D27" i="2" s="1"/>
  <c r="H27" i="2" s="1"/>
  <c r="T15" i="2"/>
  <c r="C28" i="2" s="1"/>
  <c r="G28" i="2" s="1"/>
  <c r="C30" i="2"/>
  <c r="G30" i="2" s="1"/>
  <c r="G16" i="1"/>
  <c r="L16" i="1"/>
  <c r="L14" i="1"/>
  <c r="G18" i="1"/>
  <c r="C23" i="2"/>
  <c r="G23" i="2" s="1"/>
  <c r="C24" i="2"/>
  <c r="G24" i="2" s="1"/>
  <c r="D24" i="2"/>
  <c r="H24" i="2" s="1"/>
  <c r="C27" i="2"/>
  <c r="G27" i="2" s="1"/>
  <c r="D23" i="2"/>
  <c r="H23" i="2" s="1"/>
  <c r="G14" i="1"/>
  <c r="G17" i="1"/>
  <c r="K15" i="1"/>
  <c r="K16" i="1"/>
  <c r="L15" i="1"/>
  <c r="J15" i="1"/>
  <c r="J18" i="1"/>
  <c r="J17" i="1"/>
  <c r="J16" i="1"/>
  <c r="J14" i="1"/>
  <c r="I14" i="1"/>
  <c r="I17" i="1"/>
  <c r="I15" i="1"/>
  <c r="I18" i="1"/>
  <c r="I16" i="1"/>
  <c r="K14" i="1"/>
  <c r="K17" i="1"/>
  <c r="M14" i="1"/>
  <c r="M16" i="1"/>
  <c r="M15" i="1"/>
  <c r="M18" i="1"/>
  <c r="M27" i="2" l="1"/>
  <c r="N27" i="2" s="1"/>
  <c r="O27" i="2" s="1"/>
  <c r="M31" i="2"/>
  <c r="N31" i="2" s="1"/>
  <c r="O31" i="2" s="1"/>
  <c r="M32" i="2"/>
  <c r="N32" i="2" s="1"/>
  <c r="O32" i="2" s="1"/>
  <c r="M24" i="2"/>
  <c r="N24" i="2" s="1"/>
  <c r="O24" i="2" s="1"/>
  <c r="M23" i="2"/>
  <c r="N23" i="2" s="1"/>
  <c r="O23" i="2" s="1"/>
  <c r="M30" i="2"/>
  <c r="N30" i="2" s="1"/>
  <c r="O30" i="2" s="1"/>
  <c r="M26" i="2"/>
  <c r="N26" i="2" s="1"/>
  <c r="O26" i="2" s="1"/>
  <c r="M28" i="2"/>
  <c r="N28" i="2" s="1"/>
  <c r="O28" i="2" s="1"/>
  <c r="M29" i="2"/>
  <c r="N29" i="2" s="1"/>
  <c r="O29" i="2" s="1"/>
  <c r="M34" i="2"/>
  <c r="N34" i="2" s="1"/>
  <c r="O34" i="2" s="1"/>
  <c r="M33" i="2"/>
  <c r="N33" i="2" s="1"/>
  <c r="O33" i="2" s="1"/>
  <c r="M25" i="2"/>
  <c r="N25" i="2" s="1"/>
  <c r="O25" i="2" s="1"/>
</calcChain>
</file>

<file path=xl/sharedStrings.xml><?xml version="1.0" encoding="utf-8"?>
<sst xmlns="http://schemas.openxmlformats.org/spreadsheetml/2006/main" count="166" uniqueCount="103">
  <si>
    <t>L</t>
    <phoneticPr fontId="1" type="noConversion"/>
  </si>
  <si>
    <t>P</t>
    <phoneticPr fontId="1" type="noConversion"/>
  </si>
  <si>
    <t>b</t>
    <phoneticPr fontId="1" type="noConversion"/>
  </si>
  <si>
    <t>h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</si>
  <si>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</si>
  <si>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</si>
  <si>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</si>
  <si>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</si>
  <si>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</si>
  <si>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</si>
  <si>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</si>
  <si>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V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</si>
  <si>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</si>
  <si>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</si>
  <si>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</si>
  <si>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</si>
  <si>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</si>
  <si>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loc</t>
    <phoneticPr fontId="1" type="noConversion"/>
  </si>
  <si>
    <t>y</t>
    <phoneticPr fontId="1" type="noConversion"/>
  </si>
  <si>
    <t>tau</t>
    <phoneticPr fontId="1" type="noConversion"/>
  </si>
  <si>
    <t>I</t>
    <phoneticPr fontId="1" type="noConversion"/>
  </si>
  <si>
    <t>sigma</t>
    <phoneticPr fontId="1" type="noConversion"/>
  </si>
  <si>
    <t>AB</t>
    <phoneticPr fontId="1" type="noConversion"/>
  </si>
  <si>
    <t>BC</t>
    <phoneticPr fontId="1" type="noConversion"/>
  </si>
  <si>
    <t>AD</t>
    <phoneticPr fontId="1" type="noConversion"/>
  </si>
  <si>
    <t>CH</t>
    <phoneticPr fontId="1" type="noConversion"/>
  </si>
  <si>
    <t>DE</t>
    <phoneticPr fontId="1" type="noConversion"/>
  </si>
  <si>
    <t>EF</t>
    <phoneticPr fontId="1" type="noConversion"/>
  </si>
  <si>
    <t>FG</t>
    <phoneticPr fontId="1" type="noConversion"/>
  </si>
  <si>
    <t>GH</t>
    <phoneticPr fontId="1" type="noConversion"/>
  </si>
  <si>
    <t>top cord</t>
    <phoneticPr fontId="1" type="noConversion"/>
  </si>
  <si>
    <t>btm cord</t>
    <phoneticPr fontId="1" type="noConversion"/>
  </si>
  <si>
    <t>web</t>
    <phoneticPr fontId="1" type="noConversion"/>
  </si>
  <si>
    <t>AE</t>
    <phoneticPr fontId="1" type="noConversion"/>
  </si>
  <si>
    <t>AF</t>
    <phoneticPr fontId="1" type="noConversion"/>
  </si>
  <si>
    <t>BF</t>
    <phoneticPr fontId="1" type="noConversion"/>
  </si>
  <si>
    <t>CF</t>
    <phoneticPr fontId="1" type="noConversion"/>
  </si>
  <si>
    <t>CG</t>
    <phoneticPr fontId="1" type="noConversion"/>
  </si>
  <si>
    <t>sum</t>
    <phoneticPr fontId="1" type="noConversion"/>
  </si>
  <si>
    <t>N</t>
    <phoneticPr fontId="1" type="noConversion"/>
  </si>
  <si>
    <t>mm</t>
    <phoneticPr fontId="1" type="noConversion"/>
  </si>
  <si>
    <t>mm2</t>
    <phoneticPr fontId="1" type="noConversion"/>
  </si>
  <si>
    <t>Mpa</t>
    <phoneticPr fontId="1" type="noConversion"/>
  </si>
  <si>
    <t>PpL/EA</t>
    <phoneticPr fontId="1" type="noConversion"/>
  </si>
  <si>
    <t>H</t>
    <phoneticPr fontId="1" type="noConversion"/>
  </si>
  <si>
    <t>trans-x</t>
    <phoneticPr fontId="1" type="noConversion"/>
  </si>
  <si>
    <t>trans-y</t>
    <phoneticPr fontId="1" type="noConversion"/>
  </si>
  <si>
    <t>A_v</t>
    <phoneticPr fontId="1" type="noConversion"/>
  </si>
  <si>
    <t>A_h</t>
    <phoneticPr fontId="1" type="noConversion"/>
  </si>
  <si>
    <t>E_v</t>
    <phoneticPr fontId="1" type="noConversion"/>
  </si>
  <si>
    <t>E_h</t>
    <phoneticPr fontId="1" type="noConversion"/>
  </si>
  <si>
    <t>B_v</t>
    <phoneticPr fontId="1" type="noConversion"/>
  </si>
  <si>
    <t>B_h</t>
    <phoneticPr fontId="1" type="noConversion"/>
  </si>
  <si>
    <t>F_v</t>
    <phoneticPr fontId="1" type="noConversion"/>
  </si>
  <si>
    <t>F_h</t>
    <phoneticPr fontId="1" type="noConversion"/>
  </si>
  <si>
    <t>H_h</t>
    <phoneticPr fontId="1" type="noConversion"/>
  </si>
  <si>
    <t>C_h</t>
    <phoneticPr fontId="1" type="noConversion"/>
  </si>
  <si>
    <t>C_v</t>
    <phoneticPr fontId="1" type="noConversion"/>
  </si>
  <si>
    <t>G_v</t>
    <phoneticPr fontId="1" type="noConversion"/>
  </si>
  <si>
    <t>G_h</t>
    <phoneticPr fontId="1" type="noConversion"/>
  </si>
  <si>
    <t>org-loc-x</t>
    <phoneticPr fontId="1" type="noConversion"/>
  </si>
  <si>
    <t>org-loc-y</t>
    <phoneticPr fontId="1" type="noConversion"/>
  </si>
  <si>
    <t>fnl-loc-x</t>
    <phoneticPr fontId="1" type="noConversion"/>
  </si>
  <si>
    <t>fnl-loc-y</t>
    <phoneticPr fontId="1" type="noConversion"/>
  </si>
  <si>
    <t>org-Len</t>
    <phoneticPr fontId="1" type="noConversion"/>
  </si>
  <si>
    <t>fin-Len</t>
    <phoneticPr fontId="1" type="noConversion"/>
  </si>
  <si>
    <t>delta_len</t>
    <phoneticPr fontId="1" type="noConversion"/>
  </si>
  <si>
    <t>mem_frc</t>
    <phoneticPr fontId="1" type="noConversion"/>
  </si>
  <si>
    <t>error</t>
    <phoneticPr fontId="1" type="noConversion"/>
  </si>
  <si>
    <t>Forces</t>
    <phoneticPr fontId="1" type="noConversion"/>
  </si>
  <si>
    <t>Elem</t>
  </si>
  <si>
    <t>Load</t>
  </si>
  <si>
    <t>Force-I (kN)</t>
  </si>
  <si>
    <t>Force-J (kN)</t>
  </si>
  <si>
    <t>Deformation</t>
    <phoneticPr fontId="1" type="noConversion"/>
  </si>
  <si>
    <t>Node</t>
  </si>
  <si>
    <t>DX (mm)</t>
  </si>
  <si>
    <t>DY (mm)</t>
  </si>
  <si>
    <t>Fy</t>
    <phoneticPr fontId="1" type="noConversion"/>
  </si>
  <si>
    <t>values from MIDAS/Gen</t>
    <phoneticPr fontId="1" type="noConversion"/>
  </si>
  <si>
    <t>Node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</si>
  <si>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</si>
  <si>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</si>
  <si>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</si>
  <si>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</si>
  <si>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</si>
  <si>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</si>
  <si>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</si>
  <si>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</si>
  <si>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DE</t>
    <phoneticPr fontId="1" type="noConversion"/>
  </si>
  <si>
    <t>EF</t>
    <phoneticPr fontId="1" type="noConversion"/>
  </si>
  <si>
    <t>FG</t>
    <phoneticPr fontId="1" type="noConversion"/>
  </si>
  <si>
    <t>GH</t>
    <phoneticPr fontId="1" type="noConversion"/>
  </si>
  <si>
    <t>AB</t>
    <phoneticPr fontId="1" type="noConversion"/>
  </si>
  <si>
    <t>BC</t>
    <phoneticPr fontId="1" type="noConversion"/>
  </si>
  <si>
    <t>AE</t>
    <phoneticPr fontId="1" type="noConversion"/>
  </si>
  <si>
    <t>BF</t>
    <phoneticPr fontId="1" type="noConversion"/>
  </si>
  <si>
    <t>CG</t>
    <phoneticPr fontId="1" type="noConversion"/>
  </si>
  <si>
    <t>AD</t>
    <phoneticPr fontId="1" type="noConversion"/>
  </si>
  <si>
    <t>AF</t>
    <phoneticPr fontId="1" type="noConversion"/>
  </si>
  <si>
    <t>CF</t>
    <phoneticPr fontId="1" type="noConversion"/>
  </si>
  <si>
    <t>CH</t>
    <phoneticPr fontId="1" type="noConversion"/>
  </si>
  <si>
    <t>original for P = 100kN (not 10kN)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</si>
</sst>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"/>
    <numFmt numFmtId="178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177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0" fontId="3" fillId="0" borderId="0" xfId="1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177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3" fillId="0" borderId="7" xfId="0" applyNumberFormat="1" applyFont="1" applyBorder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AC60-D14A-42B5-BBFA-4BC5D5B67937}">
  <dimension ref="A1:M18"/>
  <sheetViews>
    <sheetView workbookViewId="0"/>
  </sheetViews>
  <sheetFormatPr defaultRowHeight="13.5" x14ac:dyDescent="0.3"/>
  <cols>
    <col min="1" max="1" width="9" style="1"/>
    <col min="2" max="2" width="11.75" style="1" bestFit="1" customWidth="1"/>
    <col min="3" max="4" width="9" style="1"/>
    <col min="5" max="5" width="12.875" style="1" bestFit="1" customWidth="1"/>
    <col min="6" max="6" width="12.75" style="1" customWidth="1"/>
    <col min="7" max="7" width="9.125" style="1" bestFit="1" customWidth="1"/>
    <col min="8" max="9" width="11.25" style="1" bestFit="1" customWidth="1"/>
    <col min="10" max="10" width="9.375" style="1" bestFit="1" customWidth="1"/>
    <col min="11" max="12" width="11.25" style="1" bestFit="1" customWidth="1"/>
    <col min="13" max="13" width="10.25" style="1" bestFit="1" customWidth="1"/>
    <col min="14" max="16384" width="9" style="1"/>
  </cols>
  <sheetData>
    <row r="1" spans="1:13" ht="30.75" customHeight="1" x14ac:dyDescent="0.3"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">
      <c r="A2" s="1" t="s">
        <v>1</v>
      </c>
      <c r="B2" s="1">
        <f>527*1000</f>
        <v>527000</v>
      </c>
      <c r="D2" s="1" t="s">
        <v>17</v>
      </c>
      <c r="G2" s="1">
        <f>$B$3/2*0/6</f>
        <v>0</v>
      </c>
      <c r="H2" s="1">
        <f>$B$3/2*1/6</f>
        <v>643.33333333333337</v>
      </c>
      <c r="I2" s="1">
        <f>$B$3/2*2/6</f>
        <v>1286.6666666666667</v>
      </c>
      <c r="J2" s="1">
        <f>$B$3/2*3/6</f>
        <v>1930</v>
      </c>
      <c r="K2" s="1">
        <f>$B$3/2*4/6</f>
        <v>2573.3333333333335</v>
      </c>
      <c r="L2" s="1">
        <f>$B$3/2*5/6</f>
        <v>3216.6666666666665</v>
      </c>
      <c r="M2" s="1">
        <f>$B$3/2*6/6</f>
        <v>3860</v>
      </c>
    </row>
    <row r="3" spans="1:13" x14ac:dyDescent="0.3">
      <c r="A3" s="1" t="s">
        <v>0</v>
      </c>
      <c r="B3" s="1">
        <f>7.72*1000</f>
        <v>7720</v>
      </c>
      <c r="D3" s="1" t="s">
        <v>11</v>
      </c>
      <c r="G3" s="1">
        <f t="shared" ref="G3:M3" si="0">$B$2/2</f>
        <v>263500</v>
      </c>
      <c r="H3" s="1">
        <f t="shared" si="0"/>
        <v>263500</v>
      </c>
      <c r="I3" s="1">
        <f t="shared" si="0"/>
        <v>263500</v>
      </c>
      <c r="J3" s="1">
        <f t="shared" si="0"/>
        <v>263500</v>
      </c>
      <c r="K3" s="1">
        <f t="shared" si="0"/>
        <v>263500</v>
      </c>
      <c r="L3" s="1">
        <f t="shared" si="0"/>
        <v>263500</v>
      </c>
      <c r="M3" s="1">
        <f t="shared" si="0"/>
        <v>263500</v>
      </c>
    </row>
    <row r="4" spans="1:13" x14ac:dyDescent="0.3">
      <c r="A4" s="1" t="s">
        <v>2</v>
      </c>
      <c r="B4" s="1">
        <v>432</v>
      </c>
      <c r="D4" s="1" t="s">
        <v>12</v>
      </c>
      <c r="G4" s="1">
        <f>G3*G2</f>
        <v>0</v>
      </c>
      <c r="H4" s="1">
        <f t="shared" ref="H4:M4" si="1">H3*H2</f>
        <v>169518333.33333334</v>
      </c>
      <c r="I4" s="1">
        <f t="shared" si="1"/>
        <v>339036666.66666669</v>
      </c>
      <c r="J4" s="1">
        <f t="shared" si="1"/>
        <v>508555000</v>
      </c>
      <c r="K4" s="1">
        <f t="shared" si="1"/>
        <v>678073333.33333337</v>
      </c>
      <c r="L4" s="1">
        <f t="shared" si="1"/>
        <v>847591666.66666663</v>
      </c>
      <c r="M4" s="1">
        <f t="shared" si="1"/>
        <v>1017110000</v>
      </c>
    </row>
    <row r="5" spans="1:13" x14ac:dyDescent="0.3">
      <c r="A5" s="1" t="s">
        <v>3</v>
      </c>
      <c r="B5" s="1">
        <v>720</v>
      </c>
    </row>
    <row r="6" spans="1:13" x14ac:dyDescent="0.3">
      <c r="A6" s="1" t="s">
        <v>20</v>
      </c>
      <c r="B6" s="1">
        <f>B4*B5^3/12</f>
        <v>13436928000</v>
      </c>
    </row>
    <row r="7" spans="1:13" x14ac:dyDescent="0.3">
      <c r="E7" s="1" t="s">
        <v>18</v>
      </c>
      <c r="F7" s="1" t="s">
        <v>10</v>
      </c>
      <c r="G7" s="1" t="s">
        <v>19</v>
      </c>
    </row>
    <row r="8" spans="1:13" x14ac:dyDescent="0.3">
      <c r="D8" s="1" t="s">
        <v>13</v>
      </c>
      <c r="E8" s="1">
        <f>$B$5/2*0/4</f>
        <v>0</v>
      </c>
      <c r="F8" s="1">
        <f>$B$4*($B$5/2-E8)*(E8+($B$5/2-E8)/2)</f>
        <v>27993600</v>
      </c>
      <c r="G8" s="1">
        <f t="shared" ref="G8:M12" si="2">G$3*$F8/($B$6*$B$4)</f>
        <v>1.2707368827160495</v>
      </c>
      <c r="H8" s="1">
        <f t="shared" si="2"/>
        <v>1.2707368827160495</v>
      </c>
      <c r="I8" s="1">
        <f t="shared" si="2"/>
        <v>1.2707368827160495</v>
      </c>
      <c r="J8" s="1">
        <f t="shared" si="2"/>
        <v>1.2707368827160495</v>
      </c>
      <c r="K8" s="1">
        <f t="shared" si="2"/>
        <v>1.2707368827160495</v>
      </c>
      <c r="L8" s="1">
        <f t="shared" si="2"/>
        <v>1.2707368827160495</v>
      </c>
      <c r="M8" s="1">
        <f t="shared" si="2"/>
        <v>1.2707368827160495</v>
      </c>
    </row>
    <row r="9" spans="1:13" x14ac:dyDescent="0.3">
      <c r="D9" s="1" t="s">
        <v>2</v>
      </c>
      <c r="E9" s="1">
        <f>$B$5/2*1/4</f>
        <v>90</v>
      </c>
      <c r="F9" s="1">
        <f>$B$4*($B$5/2-E9)*(E9+($B$5/2-E9)/2)</f>
        <v>26244000</v>
      </c>
      <c r="G9" s="1">
        <f t="shared" si="2"/>
        <v>1.1913158275462963</v>
      </c>
      <c r="H9" s="1">
        <f t="shared" si="2"/>
        <v>1.1913158275462963</v>
      </c>
      <c r="I9" s="1">
        <f t="shared" si="2"/>
        <v>1.1913158275462963</v>
      </c>
      <c r="J9" s="1">
        <f t="shared" si="2"/>
        <v>1.1913158275462963</v>
      </c>
      <c r="K9" s="1">
        <f t="shared" si="2"/>
        <v>1.1913158275462963</v>
      </c>
      <c r="L9" s="1">
        <f t="shared" si="2"/>
        <v>1.1913158275462963</v>
      </c>
      <c r="M9" s="1">
        <f t="shared" si="2"/>
        <v>1.1913158275462963</v>
      </c>
    </row>
    <row r="10" spans="1:13" x14ac:dyDescent="0.3">
      <c r="D10" s="1" t="s">
        <v>14</v>
      </c>
      <c r="E10" s="1">
        <f>$B$5/2*2/4</f>
        <v>180</v>
      </c>
      <c r="F10" s="1">
        <f>$B$4*($B$5/2-E10)*(E10+($B$5/2-E10)/2)</f>
        <v>20995200</v>
      </c>
      <c r="G10" s="1">
        <f t="shared" si="2"/>
        <v>0.95305266203703709</v>
      </c>
      <c r="H10" s="1">
        <f t="shared" si="2"/>
        <v>0.95305266203703709</v>
      </c>
      <c r="I10" s="1">
        <f t="shared" si="2"/>
        <v>0.95305266203703709</v>
      </c>
      <c r="J10" s="1">
        <f t="shared" si="2"/>
        <v>0.95305266203703709</v>
      </c>
      <c r="K10" s="1">
        <f t="shared" si="2"/>
        <v>0.95305266203703709</v>
      </c>
      <c r="L10" s="1">
        <f t="shared" si="2"/>
        <v>0.95305266203703709</v>
      </c>
      <c r="M10" s="1">
        <f t="shared" si="2"/>
        <v>0.95305266203703709</v>
      </c>
    </row>
    <row r="11" spans="1:13" x14ac:dyDescent="0.3">
      <c r="D11" s="1" t="s">
        <v>15</v>
      </c>
      <c r="E11" s="1">
        <f>$B$5/2*3/4</f>
        <v>270</v>
      </c>
      <c r="F11" s="1">
        <f>$B$4*($B$5/2-E11)*(E11+($B$5/2-E11)/2)</f>
        <v>12247200</v>
      </c>
      <c r="G11" s="1">
        <f t="shared" si="2"/>
        <v>0.55594738618827155</v>
      </c>
      <c r="H11" s="1">
        <f t="shared" si="2"/>
        <v>0.55594738618827155</v>
      </c>
      <c r="I11" s="1">
        <f t="shared" si="2"/>
        <v>0.55594738618827155</v>
      </c>
      <c r="J11" s="1">
        <f t="shared" si="2"/>
        <v>0.55594738618827155</v>
      </c>
      <c r="K11" s="1">
        <f t="shared" si="2"/>
        <v>0.55594738618827155</v>
      </c>
      <c r="L11" s="1">
        <f t="shared" si="2"/>
        <v>0.55594738618827155</v>
      </c>
      <c r="M11" s="1">
        <f t="shared" si="2"/>
        <v>0.55594738618827155</v>
      </c>
    </row>
    <row r="12" spans="1:13" x14ac:dyDescent="0.3">
      <c r="D12" s="1" t="s">
        <v>16</v>
      </c>
      <c r="E12" s="1">
        <f>$B$5/2*4/4</f>
        <v>360</v>
      </c>
      <c r="F12" s="1">
        <f>$B$4*($B$5/2-E12)*(E12+($B$5/2-E12)/2)</f>
        <v>0</v>
      </c>
      <c r="G12" s="1">
        <f t="shared" si="2"/>
        <v>0</v>
      </c>
      <c r="H12" s="1">
        <f t="shared" si="2"/>
        <v>0</v>
      </c>
      <c r="I12" s="1">
        <f t="shared" si="2"/>
        <v>0</v>
      </c>
      <c r="J12" s="1">
        <f t="shared" si="2"/>
        <v>0</v>
      </c>
      <c r="K12" s="1">
        <f t="shared" si="2"/>
        <v>0</v>
      </c>
      <c r="L12" s="1">
        <f t="shared" si="2"/>
        <v>0</v>
      </c>
      <c r="M12" s="1">
        <f t="shared" si="2"/>
        <v>0</v>
      </c>
    </row>
    <row r="13" spans="1:13" x14ac:dyDescent="0.3">
      <c r="G13" s="1" t="s">
        <v>21</v>
      </c>
    </row>
    <row r="14" spans="1:13" x14ac:dyDescent="0.3">
      <c r="D14" s="1" t="s">
        <v>13</v>
      </c>
      <c r="E14" s="1">
        <f>$B$5/2*0/4</f>
        <v>0</v>
      </c>
      <c r="G14" s="1">
        <f t="shared" ref="G14:M18" si="3">G$4*$E14/$B$6</f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</row>
    <row r="15" spans="1:13" x14ac:dyDescent="0.3">
      <c r="D15" s="1" t="s">
        <v>2</v>
      </c>
      <c r="E15" s="1">
        <f>$B$5/2*1/4</f>
        <v>90</v>
      </c>
      <c r="G15" s="1">
        <f t="shared" si="3"/>
        <v>0</v>
      </c>
      <c r="H15" s="1">
        <f t="shared" si="3"/>
        <v>1.1354269368712848</v>
      </c>
      <c r="I15" s="1">
        <f t="shared" si="3"/>
        <v>2.2708538737425696</v>
      </c>
      <c r="J15" s="1">
        <f t="shared" si="3"/>
        <v>3.4062808106138545</v>
      </c>
      <c r="K15" s="1">
        <f t="shared" si="3"/>
        <v>4.5417077474851393</v>
      </c>
      <c r="L15" s="1">
        <f t="shared" si="3"/>
        <v>5.6771346843564245</v>
      </c>
      <c r="M15" s="1">
        <f t="shared" si="3"/>
        <v>6.8125616212277089</v>
      </c>
    </row>
    <row r="16" spans="1:13" x14ac:dyDescent="0.3">
      <c r="D16" s="1" t="s">
        <v>14</v>
      </c>
      <c r="E16" s="1">
        <f>$B$5/2*2/4</f>
        <v>180</v>
      </c>
      <c r="G16" s="1">
        <f t="shared" si="3"/>
        <v>0</v>
      </c>
      <c r="H16" s="1">
        <f t="shared" si="3"/>
        <v>2.2708538737425696</v>
      </c>
      <c r="I16" s="1">
        <f t="shared" si="3"/>
        <v>4.5417077474851393</v>
      </c>
      <c r="J16" s="1">
        <f t="shared" si="3"/>
        <v>6.8125616212277089</v>
      </c>
      <c r="K16" s="1">
        <f t="shared" si="3"/>
        <v>9.0834154949702786</v>
      </c>
      <c r="L16" s="1">
        <f t="shared" si="3"/>
        <v>11.354269368712849</v>
      </c>
      <c r="M16" s="1">
        <f t="shared" si="3"/>
        <v>13.625123242455418</v>
      </c>
    </row>
    <row r="17" spans="4:13" x14ac:dyDescent="0.3">
      <c r="D17" s="1" t="s">
        <v>15</v>
      </c>
      <c r="E17" s="1">
        <f>$B$5/2*3/4</f>
        <v>270</v>
      </c>
      <c r="G17" s="1">
        <f t="shared" si="3"/>
        <v>0</v>
      </c>
      <c r="H17" s="1">
        <f t="shared" si="3"/>
        <v>3.4062808106138545</v>
      </c>
      <c r="I17" s="1">
        <f t="shared" si="3"/>
        <v>6.8125616212277089</v>
      </c>
      <c r="J17" s="1">
        <f t="shared" si="3"/>
        <v>10.218842431841564</v>
      </c>
      <c r="K17" s="1">
        <f t="shared" si="3"/>
        <v>13.625123242455418</v>
      </c>
      <c r="L17" s="1">
        <f t="shared" si="3"/>
        <v>17.031404053069274</v>
      </c>
      <c r="M17" s="1">
        <f t="shared" si="3"/>
        <v>20.437684863683128</v>
      </c>
    </row>
    <row r="18" spans="4:13" x14ac:dyDescent="0.3">
      <c r="D18" s="1" t="s">
        <v>16</v>
      </c>
      <c r="E18" s="1">
        <f>$B$5/2*4/4</f>
        <v>360</v>
      </c>
      <c r="G18" s="1">
        <f t="shared" si="3"/>
        <v>0</v>
      </c>
      <c r="H18" s="1">
        <f t="shared" si="3"/>
        <v>4.5417077474851393</v>
      </c>
      <c r="I18" s="1">
        <f t="shared" si="3"/>
        <v>9.0834154949702786</v>
      </c>
      <c r="J18" s="1">
        <f t="shared" si="3"/>
        <v>13.625123242455418</v>
      </c>
      <c r="K18" s="1">
        <f t="shared" si="3"/>
        <v>18.166830989940557</v>
      </c>
      <c r="L18" s="1">
        <f t="shared" si="3"/>
        <v>22.708538737425698</v>
      </c>
      <c r="M18" s="1">
        <f t="shared" si="3"/>
        <v>27.250246484910836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3291-6F7A-4A4C-897C-950D050A3363}">
  <dimension ref="A1:AD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5" x14ac:dyDescent="0.3"/>
  <cols>
    <col min="1" max="2" width="9" style="5"/>
    <col min="3" max="3" width="7.5" style="5" customWidth="1"/>
    <col min="4" max="4" width="8.875" style="5" bestFit="1" customWidth="1"/>
    <col min="5" max="30" width="7.5" style="5" customWidth="1"/>
    <col min="31" max="16384" width="9" style="5"/>
  </cols>
  <sheetData>
    <row r="1" spans="1:30" ht="30" customHeight="1" x14ac:dyDescent="0.3">
      <c r="C1" s="5" t="s">
        <v>1</v>
      </c>
      <c r="D1" s="5" t="s">
        <v>0</v>
      </c>
      <c r="E1" s="5" t="s">
        <v>47</v>
      </c>
      <c r="F1" s="5" t="s">
        <v>43</v>
      </c>
      <c r="G1" s="5" t="s">
        <v>48</v>
      </c>
      <c r="H1" s="5" t="s">
        <v>43</v>
      </c>
      <c r="I1" s="5" t="s">
        <v>49</v>
      </c>
      <c r="J1" s="5" t="s">
        <v>43</v>
      </c>
      <c r="K1" s="5" t="s">
        <v>50</v>
      </c>
      <c r="L1" s="5" t="s">
        <v>43</v>
      </c>
      <c r="M1" s="5" t="s">
        <v>51</v>
      </c>
      <c r="N1" s="5" t="s">
        <v>43</v>
      </c>
      <c r="O1" s="5" t="s">
        <v>52</v>
      </c>
      <c r="P1" s="5" t="s">
        <v>43</v>
      </c>
      <c r="Q1" s="5" t="s">
        <v>53</v>
      </c>
      <c r="R1" s="5" t="s">
        <v>43</v>
      </c>
      <c r="S1" s="5" t="s">
        <v>54</v>
      </c>
      <c r="T1" s="5" t="s">
        <v>43</v>
      </c>
      <c r="U1" s="5" t="s">
        <v>57</v>
      </c>
      <c r="V1" s="5" t="s">
        <v>43</v>
      </c>
      <c r="W1" s="5" t="s">
        <v>56</v>
      </c>
      <c r="X1" s="5" t="s">
        <v>43</v>
      </c>
      <c r="Y1" s="5" t="s">
        <v>58</v>
      </c>
      <c r="Z1" s="5" t="s">
        <v>43</v>
      </c>
      <c r="AA1" s="5" t="s">
        <v>59</v>
      </c>
      <c r="AB1" s="5" t="s">
        <v>43</v>
      </c>
      <c r="AC1" s="5" t="s">
        <v>55</v>
      </c>
      <c r="AD1" s="5" t="s">
        <v>43</v>
      </c>
    </row>
    <row r="2" spans="1:30" x14ac:dyDescent="0.3">
      <c r="A2" s="2" t="s">
        <v>30</v>
      </c>
      <c r="B2" s="2" t="s">
        <v>24</v>
      </c>
      <c r="C2" s="2">
        <f>-SQRT(2)*3</f>
        <v>-4.2426406871192857</v>
      </c>
      <c r="D2" s="2">
        <f>SQRT(2)</f>
        <v>1.4142135623730951</v>
      </c>
      <c r="E2" s="2">
        <f>-3*SQRT(2)/4</f>
        <v>-1.0606601717798214</v>
      </c>
      <c r="F2" s="2">
        <f>$C2*$D2*E2</f>
        <v>6.3639610306789294</v>
      </c>
      <c r="G2" s="2">
        <f>SQRT(2)/4</f>
        <v>0.35355339059327379</v>
      </c>
      <c r="H2" s="2">
        <f>$C2*$D2*G2</f>
        <v>-2.1213203435596428</v>
      </c>
      <c r="I2" s="2">
        <f>-3*SQRT(2)/4</f>
        <v>-1.0606601717798214</v>
      </c>
      <c r="J2" s="2">
        <f>$C2*$D2*I2</f>
        <v>6.3639610306789294</v>
      </c>
      <c r="K2" s="2">
        <v>0</v>
      </c>
      <c r="L2" s="2">
        <f>$C2*$D2*K2</f>
        <v>0</v>
      </c>
      <c r="M2" s="2">
        <f>-1/SQRT(2)</f>
        <v>-0.70710678118654746</v>
      </c>
      <c r="N2" s="2">
        <f>$C2*$D2*M2</f>
        <v>4.2426406871192857</v>
      </c>
      <c r="O2" s="2">
        <f>SQRT(2)/4</f>
        <v>0.35355339059327379</v>
      </c>
      <c r="P2" s="2">
        <f>$C2*$D2*O2</f>
        <v>-2.1213203435596428</v>
      </c>
      <c r="Q2" s="2">
        <f>-1/SQRT(2)</f>
        <v>-0.70710678118654746</v>
      </c>
      <c r="R2" s="2">
        <f>$C2*$D2*Q2</f>
        <v>4.2426406871192857</v>
      </c>
      <c r="S2" s="2">
        <v>0</v>
      </c>
      <c r="T2" s="2">
        <f>$C2*$D2*S2</f>
        <v>0</v>
      </c>
      <c r="U2" s="2">
        <f>-SQRT(2)/4</f>
        <v>-0.35355339059327379</v>
      </c>
      <c r="V2" s="2">
        <f>$C2*$D2*U2</f>
        <v>2.1213203435596428</v>
      </c>
      <c r="W2" s="2">
        <f>SQRT(2)/4</f>
        <v>0.35355339059327379</v>
      </c>
      <c r="X2" s="2">
        <f t="shared" ref="X2:X14" si="0">$C2*$D2*W2</f>
        <v>-2.1213203435596428</v>
      </c>
      <c r="Y2" s="2">
        <f>-SQRT(2)/4</f>
        <v>-0.35355339059327379</v>
      </c>
      <c r="Z2" s="2">
        <f>$C2*$D2*Y2</f>
        <v>2.1213203435596428</v>
      </c>
      <c r="AA2" s="2">
        <v>0</v>
      </c>
      <c r="AB2" s="2">
        <f t="shared" ref="AB2:AB14" si="1">$C2*$D2*AA2</f>
        <v>0</v>
      </c>
      <c r="AC2" s="2">
        <v>0</v>
      </c>
      <c r="AD2" s="2">
        <f>$C2*$D2*AC2</f>
        <v>0</v>
      </c>
    </row>
    <row r="3" spans="1:30" x14ac:dyDescent="0.3">
      <c r="A3" s="2"/>
      <c r="B3" s="2" t="s">
        <v>22</v>
      </c>
      <c r="C3" s="2">
        <f>-4</f>
        <v>-4</v>
      </c>
      <c r="D3" s="2">
        <f>1</f>
        <v>1</v>
      </c>
      <c r="E3" s="2">
        <f>-1/2</f>
        <v>-0.5</v>
      </c>
      <c r="F3" s="2">
        <f t="shared" ref="F3:F14" si="2">$C3*$D3*E3</f>
        <v>2</v>
      </c>
      <c r="G3" s="2">
        <f>-1/2</f>
        <v>-0.5</v>
      </c>
      <c r="H3" s="2">
        <f t="shared" ref="H3:J14" si="3">$C3*$D3*G3</f>
        <v>2</v>
      </c>
      <c r="I3" s="2">
        <v>-0.5</v>
      </c>
      <c r="J3" s="2">
        <f t="shared" si="3"/>
        <v>2</v>
      </c>
      <c r="K3" s="2">
        <v>0</v>
      </c>
      <c r="L3" s="2">
        <f t="shared" ref="L3" si="4">$C3*$D3*K3</f>
        <v>0</v>
      </c>
      <c r="M3" s="2">
        <f>-1</f>
        <v>-1</v>
      </c>
      <c r="N3" s="2">
        <f t="shared" ref="N3" si="5">$C3*$D3*M3</f>
        <v>4</v>
      </c>
      <c r="O3" s="2">
        <f>1/2</f>
        <v>0.5</v>
      </c>
      <c r="P3" s="2">
        <f t="shared" ref="P3" si="6">$C3*$D3*O3</f>
        <v>-2</v>
      </c>
      <c r="Q3" s="2">
        <f>-1</f>
        <v>-1</v>
      </c>
      <c r="R3" s="2">
        <f t="shared" ref="R3" si="7">$C3*$D3*Q3</f>
        <v>4</v>
      </c>
      <c r="S3" s="2">
        <v>0</v>
      </c>
      <c r="T3" s="2">
        <f t="shared" ref="T3:AD3" si="8">$C3*$D3*S3</f>
        <v>0</v>
      </c>
      <c r="U3" s="2">
        <f>-1/2</f>
        <v>-0.5</v>
      </c>
      <c r="V3" s="2">
        <f t="shared" ref="V3" si="9">$C3*$D3*U3</f>
        <v>2</v>
      </c>
      <c r="W3" s="2">
        <f>1/2</f>
        <v>0.5</v>
      </c>
      <c r="X3" s="2">
        <f t="shared" si="0"/>
        <v>-2</v>
      </c>
      <c r="Y3" s="2">
        <f>-1/2</f>
        <v>-0.5</v>
      </c>
      <c r="Z3" s="2">
        <f t="shared" ref="Z3:Z14" si="10">$C3*$D3*Y3</f>
        <v>2</v>
      </c>
      <c r="AA3" s="2">
        <v>0</v>
      </c>
      <c r="AB3" s="2">
        <f t="shared" si="1"/>
        <v>0</v>
      </c>
      <c r="AC3" s="2">
        <v>0</v>
      </c>
      <c r="AD3" s="2">
        <f t="shared" si="8"/>
        <v>0</v>
      </c>
    </row>
    <row r="4" spans="1:30" x14ac:dyDescent="0.3">
      <c r="A4" s="2"/>
      <c r="B4" s="2" t="s">
        <v>23</v>
      </c>
      <c r="C4" s="2">
        <f>C3</f>
        <v>-4</v>
      </c>
      <c r="D4" s="2">
        <f>D3</f>
        <v>1</v>
      </c>
      <c r="E4" s="2">
        <f>E3</f>
        <v>-0.5</v>
      </c>
      <c r="F4" s="2">
        <f t="shared" si="2"/>
        <v>2</v>
      </c>
      <c r="G4" s="2">
        <f>G3</f>
        <v>-0.5</v>
      </c>
      <c r="H4" s="2">
        <f t="shared" si="3"/>
        <v>2</v>
      </c>
      <c r="I4" s="2">
        <f>I3</f>
        <v>-0.5</v>
      </c>
      <c r="J4" s="2">
        <f t="shared" si="3"/>
        <v>2</v>
      </c>
      <c r="K4" s="2">
        <v>0</v>
      </c>
      <c r="L4" s="2">
        <f t="shared" ref="L4" si="11">$C4*$D4*K4</f>
        <v>0</v>
      </c>
      <c r="M4" s="2">
        <f>M3</f>
        <v>-1</v>
      </c>
      <c r="N4" s="2">
        <f t="shared" ref="N4" si="12">$C4*$D4*M4</f>
        <v>4</v>
      </c>
      <c r="O4" s="2">
        <f>-1/2</f>
        <v>-0.5</v>
      </c>
      <c r="P4" s="2">
        <f t="shared" ref="P4" si="13">$C4*$D4*O4</f>
        <v>2</v>
      </c>
      <c r="Q4" s="2">
        <f>Q3</f>
        <v>-1</v>
      </c>
      <c r="R4" s="2">
        <f t="shared" ref="R4" si="14">$C4*$D4*Q4</f>
        <v>4</v>
      </c>
      <c r="S4" s="2">
        <f>S3</f>
        <v>0</v>
      </c>
      <c r="T4" s="2">
        <f t="shared" ref="T4:AD4" si="15">$C4*$D4*S4</f>
        <v>0</v>
      </c>
      <c r="U4" s="2">
        <f>U3</f>
        <v>-0.5</v>
      </c>
      <c r="V4" s="2">
        <f t="shared" ref="V4" si="16">$C4*$D4*U4</f>
        <v>2</v>
      </c>
      <c r="W4" s="2">
        <f>W3</f>
        <v>0.5</v>
      </c>
      <c r="X4" s="2">
        <f t="shared" si="0"/>
        <v>-2</v>
      </c>
      <c r="Y4" s="2">
        <f>Y3</f>
        <v>-0.5</v>
      </c>
      <c r="Z4" s="2">
        <f t="shared" si="10"/>
        <v>2</v>
      </c>
      <c r="AA4" s="2">
        <f>AA3</f>
        <v>0</v>
      </c>
      <c r="AB4" s="2">
        <f t="shared" si="1"/>
        <v>0</v>
      </c>
      <c r="AC4" s="2">
        <f>AC3</f>
        <v>0</v>
      </c>
      <c r="AD4" s="2">
        <f t="shared" si="15"/>
        <v>0</v>
      </c>
    </row>
    <row r="5" spans="1:30" x14ac:dyDescent="0.3">
      <c r="A5" s="2"/>
      <c r="B5" s="2" t="s">
        <v>25</v>
      </c>
      <c r="C5" s="2">
        <f>C2</f>
        <v>-4.2426406871192857</v>
      </c>
      <c r="D5" s="2">
        <f>D2</f>
        <v>1.4142135623730951</v>
      </c>
      <c r="E5" s="2">
        <f>-SQRT(2)/4</f>
        <v>-0.35355339059327379</v>
      </c>
      <c r="F5" s="2">
        <f t="shared" si="2"/>
        <v>2.1213203435596428</v>
      </c>
      <c r="G5" s="2">
        <f>-SQRT(2)/4</f>
        <v>-0.35355339059327379</v>
      </c>
      <c r="H5" s="2">
        <f t="shared" si="3"/>
        <v>2.1213203435596428</v>
      </c>
      <c r="I5" s="2">
        <f>-SQRT(2)/4</f>
        <v>-0.35355339059327379</v>
      </c>
      <c r="J5" s="2">
        <f t="shared" si="3"/>
        <v>2.1213203435596428</v>
      </c>
      <c r="K5" s="2">
        <v>0</v>
      </c>
      <c r="L5" s="2">
        <f t="shared" ref="L5" si="17">$C5*$D5*K5</f>
        <v>0</v>
      </c>
      <c r="M5" s="2">
        <f>M2</f>
        <v>-0.70710678118654746</v>
      </c>
      <c r="N5" s="2">
        <f t="shared" ref="N5" si="18">$C5*$D5*M5</f>
        <v>4.2426406871192857</v>
      </c>
      <c r="O5" s="2">
        <f>-SQRT(2)/4</f>
        <v>-0.35355339059327379</v>
      </c>
      <c r="P5" s="2">
        <f t="shared" ref="P5" si="19">$C5*$D5*O5</f>
        <v>2.1213203435596428</v>
      </c>
      <c r="Q5" s="2">
        <f>Q2</f>
        <v>-0.70710678118654746</v>
      </c>
      <c r="R5" s="2">
        <f t="shared" ref="R5" si="20">$C5*$D5*Q5</f>
        <v>4.2426406871192857</v>
      </c>
      <c r="S5" s="2">
        <v>0</v>
      </c>
      <c r="T5" s="2">
        <f t="shared" ref="T5:AD5" si="21">$C5*$D5*S5</f>
        <v>0</v>
      </c>
      <c r="U5" s="2">
        <f>-3*SQRT(2)/4</f>
        <v>-1.0606601717798214</v>
      </c>
      <c r="V5" s="2">
        <f t="shared" ref="V5" si="22">$C5*$D5*U5</f>
        <v>6.3639610306789294</v>
      </c>
      <c r="W5" s="2">
        <f>-SQRT(2)/4</f>
        <v>-0.35355339059327379</v>
      </c>
      <c r="X5" s="2">
        <f t="shared" si="0"/>
        <v>2.1213203435596428</v>
      </c>
      <c r="Y5" s="2">
        <f>-3*SQRT(2)/4</f>
        <v>-1.0606601717798214</v>
      </c>
      <c r="Z5" s="2">
        <f t="shared" si="10"/>
        <v>6.3639610306789294</v>
      </c>
      <c r="AA5" s="2">
        <v>0</v>
      </c>
      <c r="AB5" s="2">
        <f t="shared" si="1"/>
        <v>0</v>
      </c>
      <c r="AC5" s="2">
        <v>0</v>
      </c>
      <c r="AD5" s="2">
        <f t="shared" si="21"/>
        <v>0</v>
      </c>
    </row>
    <row r="6" spans="1:30" x14ac:dyDescent="0.3">
      <c r="A6" s="2" t="s">
        <v>31</v>
      </c>
      <c r="B6" s="2" t="s">
        <v>26</v>
      </c>
      <c r="C6" s="2">
        <f>3</f>
        <v>3</v>
      </c>
      <c r="D6" s="2">
        <f>1</f>
        <v>1</v>
      </c>
      <c r="E6" s="2">
        <f>3/4</f>
        <v>0.75</v>
      </c>
      <c r="F6" s="2">
        <f t="shared" si="2"/>
        <v>2.25</v>
      </c>
      <c r="G6" s="2">
        <f>3/4</f>
        <v>0.75</v>
      </c>
      <c r="H6" s="2">
        <f t="shared" si="3"/>
        <v>2.25</v>
      </c>
      <c r="I6" s="2">
        <f>3/4</f>
        <v>0.75</v>
      </c>
      <c r="J6" s="2">
        <f t="shared" si="3"/>
        <v>2.25</v>
      </c>
      <c r="K6" s="2">
        <v>1</v>
      </c>
      <c r="L6" s="2">
        <f t="shared" ref="L6" si="23">$C6*$D6*K6</f>
        <v>3</v>
      </c>
      <c r="M6" s="2">
        <f>1/2</f>
        <v>0.5</v>
      </c>
      <c r="N6" s="2">
        <f t="shared" ref="N6" si="24">$C6*$D6*M6</f>
        <v>1.5</v>
      </c>
      <c r="O6" s="2">
        <f>3/4</f>
        <v>0.75</v>
      </c>
      <c r="P6" s="2">
        <f t="shared" ref="P6" si="25">$C6*$D6*O6</f>
        <v>2.25</v>
      </c>
      <c r="Q6" s="2">
        <f>1/2</f>
        <v>0.5</v>
      </c>
      <c r="R6" s="2">
        <f t="shared" ref="R6" si="26">$C6*$D6*Q6</f>
        <v>1.5</v>
      </c>
      <c r="S6" s="2">
        <v>1</v>
      </c>
      <c r="T6" s="2">
        <f t="shared" ref="T6:AD6" si="27">$C6*$D6*S6</f>
        <v>3</v>
      </c>
      <c r="U6" s="2">
        <f>1/4</f>
        <v>0.25</v>
      </c>
      <c r="V6" s="2">
        <f t="shared" ref="V6" si="28">$C6*$D6*U6</f>
        <v>0.75</v>
      </c>
      <c r="W6" s="2">
        <f>3/4</f>
        <v>0.75</v>
      </c>
      <c r="X6" s="2">
        <f t="shared" si="0"/>
        <v>2.25</v>
      </c>
      <c r="Y6" s="2">
        <f>1/4</f>
        <v>0.25</v>
      </c>
      <c r="Z6" s="2">
        <f t="shared" si="10"/>
        <v>0.75</v>
      </c>
      <c r="AA6" s="2">
        <v>1</v>
      </c>
      <c r="AB6" s="2">
        <f t="shared" si="1"/>
        <v>3</v>
      </c>
      <c r="AC6" s="2">
        <v>1</v>
      </c>
      <c r="AD6" s="2">
        <f t="shared" si="27"/>
        <v>3</v>
      </c>
    </row>
    <row r="7" spans="1:30" x14ac:dyDescent="0.3">
      <c r="A7" s="2"/>
      <c r="B7" s="2" t="s">
        <v>27</v>
      </c>
      <c r="C7" s="2">
        <f>C6</f>
        <v>3</v>
      </c>
      <c r="D7" s="2">
        <f>D6</f>
        <v>1</v>
      </c>
      <c r="E7" s="2">
        <f>E6</f>
        <v>0.75</v>
      </c>
      <c r="F7" s="2">
        <f t="shared" si="2"/>
        <v>2.25</v>
      </c>
      <c r="G7" s="2">
        <f>G6</f>
        <v>0.75</v>
      </c>
      <c r="H7" s="2">
        <f t="shared" si="3"/>
        <v>2.25</v>
      </c>
      <c r="I7" s="2">
        <f>I6</f>
        <v>0.75</v>
      </c>
      <c r="J7" s="2">
        <f t="shared" si="3"/>
        <v>2.25</v>
      </c>
      <c r="K7" s="2">
        <v>0</v>
      </c>
      <c r="L7" s="2">
        <f t="shared" ref="L7" si="29">$C7*$D7*K7</f>
        <v>0</v>
      </c>
      <c r="M7" s="2">
        <f>M6</f>
        <v>0.5</v>
      </c>
      <c r="N7" s="2">
        <f t="shared" ref="N7" si="30">$C7*$D7*M7</f>
        <v>1.5</v>
      </c>
      <c r="O7" s="2">
        <f>O6</f>
        <v>0.75</v>
      </c>
      <c r="P7" s="2">
        <f t="shared" ref="P7" si="31">$C7*$D7*O7</f>
        <v>2.25</v>
      </c>
      <c r="Q7" s="2">
        <f>Q6</f>
        <v>0.5</v>
      </c>
      <c r="R7" s="2">
        <f t="shared" ref="R7" si="32">$C7*$D7*Q7</f>
        <v>1.5</v>
      </c>
      <c r="S7" s="2">
        <f>S6</f>
        <v>1</v>
      </c>
      <c r="T7" s="2">
        <f t="shared" ref="T7:AD7" si="33">$C7*$D7*S7</f>
        <v>3</v>
      </c>
      <c r="U7" s="2">
        <f>U6</f>
        <v>0.25</v>
      </c>
      <c r="V7" s="2">
        <f t="shared" ref="V7" si="34">$C7*$D7*U7</f>
        <v>0.75</v>
      </c>
      <c r="W7" s="2">
        <f>W6</f>
        <v>0.75</v>
      </c>
      <c r="X7" s="2">
        <f t="shared" si="0"/>
        <v>2.25</v>
      </c>
      <c r="Y7" s="2">
        <f>Y6</f>
        <v>0.25</v>
      </c>
      <c r="Z7" s="2">
        <f t="shared" si="10"/>
        <v>0.75</v>
      </c>
      <c r="AA7" s="2">
        <f>AA6</f>
        <v>1</v>
      </c>
      <c r="AB7" s="2">
        <f t="shared" si="1"/>
        <v>3</v>
      </c>
      <c r="AC7" s="2">
        <f>AC6</f>
        <v>1</v>
      </c>
      <c r="AD7" s="2">
        <f t="shared" si="33"/>
        <v>3</v>
      </c>
    </row>
    <row r="8" spans="1:30" x14ac:dyDescent="0.3">
      <c r="A8" s="2"/>
      <c r="B8" s="2" t="s">
        <v>28</v>
      </c>
      <c r="C8" s="2">
        <f>C7</f>
        <v>3</v>
      </c>
      <c r="D8" s="2">
        <f>D6</f>
        <v>1</v>
      </c>
      <c r="E8" s="2">
        <f>1/4</f>
        <v>0.25</v>
      </c>
      <c r="F8" s="2">
        <f t="shared" si="2"/>
        <v>0.75</v>
      </c>
      <c r="G8" s="2">
        <f>1/4</f>
        <v>0.25</v>
      </c>
      <c r="H8" s="2">
        <f t="shared" si="3"/>
        <v>0.75</v>
      </c>
      <c r="I8" s="2">
        <f>1/4</f>
        <v>0.25</v>
      </c>
      <c r="J8" s="2">
        <f t="shared" si="3"/>
        <v>0.75</v>
      </c>
      <c r="K8" s="2">
        <v>0</v>
      </c>
      <c r="L8" s="2">
        <f t="shared" ref="L8" si="35">$C8*$D8*K8</f>
        <v>0</v>
      </c>
      <c r="M8" s="2">
        <f>M6</f>
        <v>0.5</v>
      </c>
      <c r="N8" s="2">
        <f t="shared" ref="N8" si="36">$C8*$D8*M8</f>
        <v>1.5</v>
      </c>
      <c r="O8" s="2">
        <f>1/4</f>
        <v>0.25</v>
      </c>
      <c r="P8" s="2">
        <f t="shared" ref="P8" si="37">$C8*$D8*O8</f>
        <v>0.75</v>
      </c>
      <c r="Q8" s="2">
        <f>Q6</f>
        <v>0.5</v>
      </c>
      <c r="R8" s="2">
        <f t="shared" ref="R8" si="38">$C8*$D8*Q8</f>
        <v>1.5</v>
      </c>
      <c r="S8" s="2">
        <v>0</v>
      </c>
      <c r="T8" s="2">
        <f t="shared" ref="T8:AD8" si="39">$C8*$D8*S8</f>
        <v>0</v>
      </c>
      <c r="U8" s="2">
        <f>3/4</f>
        <v>0.75</v>
      </c>
      <c r="V8" s="2">
        <f t="shared" ref="V8" si="40">$C8*$D8*U8</f>
        <v>2.25</v>
      </c>
      <c r="W8" s="2">
        <f>1/4</f>
        <v>0.25</v>
      </c>
      <c r="X8" s="2">
        <f t="shared" si="0"/>
        <v>0.75</v>
      </c>
      <c r="Y8" s="2">
        <f>3/4</f>
        <v>0.75</v>
      </c>
      <c r="Z8" s="2">
        <f t="shared" si="10"/>
        <v>2.25</v>
      </c>
      <c r="AA8" s="2">
        <v>1</v>
      </c>
      <c r="AB8" s="2">
        <f t="shared" si="1"/>
        <v>3</v>
      </c>
      <c r="AC8" s="2">
        <v>1</v>
      </c>
      <c r="AD8" s="2">
        <f t="shared" si="39"/>
        <v>3</v>
      </c>
    </row>
    <row r="9" spans="1:30" x14ac:dyDescent="0.3">
      <c r="A9" s="2"/>
      <c r="B9" s="2" t="s">
        <v>29</v>
      </c>
      <c r="C9" s="2">
        <f>C6</f>
        <v>3</v>
      </c>
      <c r="D9" s="2">
        <f>D6</f>
        <v>1</v>
      </c>
      <c r="E9" s="2">
        <f>E8</f>
        <v>0.25</v>
      </c>
      <c r="F9" s="2">
        <f t="shared" si="2"/>
        <v>0.75</v>
      </c>
      <c r="G9" s="2">
        <f>G8</f>
        <v>0.25</v>
      </c>
      <c r="H9" s="2">
        <f t="shared" si="3"/>
        <v>0.75</v>
      </c>
      <c r="I9" s="2">
        <f>I8</f>
        <v>0.25</v>
      </c>
      <c r="J9" s="2">
        <f t="shared" si="3"/>
        <v>0.75</v>
      </c>
      <c r="K9" s="2">
        <v>0</v>
      </c>
      <c r="L9" s="2">
        <f t="shared" ref="L9" si="41">$C9*$D9*K9</f>
        <v>0</v>
      </c>
      <c r="M9" s="2">
        <f>M8</f>
        <v>0.5</v>
      </c>
      <c r="N9" s="2">
        <f t="shared" ref="N9" si="42">$C9*$D9*M9</f>
        <v>1.5</v>
      </c>
      <c r="O9" s="2">
        <f>O8</f>
        <v>0.25</v>
      </c>
      <c r="P9" s="2">
        <f t="shared" ref="P9" si="43">$C9*$D9*O9</f>
        <v>0.75</v>
      </c>
      <c r="Q9" s="2">
        <f>Q8</f>
        <v>0.5</v>
      </c>
      <c r="R9" s="2">
        <f t="shared" ref="R9" si="44">$C9*$D9*Q9</f>
        <v>1.5</v>
      </c>
      <c r="S9" s="2">
        <f>S8</f>
        <v>0</v>
      </c>
      <c r="T9" s="2">
        <f t="shared" ref="T9:AD9" si="45">$C9*$D9*S9</f>
        <v>0</v>
      </c>
      <c r="U9" s="2">
        <f>U8</f>
        <v>0.75</v>
      </c>
      <c r="V9" s="2">
        <f t="shared" ref="V9" si="46">$C9*$D9*U9</f>
        <v>2.25</v>
      </c>
      <c r="W9" s="2">
        <f>W8</f>
        <v>0.25</v>
      </c>
      <c r="X9" s="2">
        <f t="shared" si="0"/>
        <v>0.75</v>
      </c>
      <c r="Y9" s="2">
        <f>Y8</f>
        <v>0.75</v>
      </c>
      <c r="Z9" s="2">
        <f t="shared" si="10"/>
        <v>2.25</v>
      </c>
      <c r="AA9" s="2">
        <v>0</v>
      </c>
      <c r="AB9" s="2">
        <f t="shared" si="1"/>
        <v>0</v>
      </c>
      <c r="AC9" s="2">
        <f>AC8</f>
        <v>1</v>
      </c>
      <c r="AD9" s="2">
        <f t="shared" si="45"/>
        <v>3</v>
      </c>
    </row>
    <row r="10" spans="1:30" x14ac:dyDescent="0.3">
      <c r="A10" s="2" t="s">
        <v>32</v>
      </c>
      <c r="B10" s="2" t="s">
        <v>33</v>
      </c>
      <c r="C10" s="2">
        <v>0</v>
      </c>
      <c r="D10" s="2">
        <f>1</f>
        <v>1</v>
      </c>
      <c r="E10" s="2">
        <v>0</v>
      </c>
      <c r="F10" s="2">
        <f t="shared" si="2"/>
        <v>0</v>
      </c>
      <c r="G10" s="2">
        <v>0</v>
      </c>
      <c r="H10" s="2">
        <f t="shared" si="3"/>
        <v>0</v>
      </c>
      <c r="I10" s="2">
        <v>1</v>
      </c>
      <c r="J10" s="2">
        <f t="shared" si="3"/>
        <v>0</v>
      </c>
      <c r="K10" s="2">
        <v>0</v>
      </c>
      <c r="L10" s="2">
        <f t="shared" ref="L10" si="47">$C10*$D10*K10</f>
        <v>0</v>
      </c>
      <c r="M10" s="2">
        <v>0</v>
      </c>
      <c r="N10" s="2">
        <f t="shared" ref="N10" si="48">$C10*$D10*M10</f>
        <v>0</v>
      </c>
      <c r="O10" s="2">
        <v>0</v>
      </c>
      <c r="P10" s="2">
        <f t="shared" ref="P10" si="49">$C10*$D10*O10</f>
        <v>0</v>
      </c>
      <c r="Q10" s="2">
        <v>0</v>
      </c>
      <c r="R10" s="2">
        <f t="shared" ref="R10" si="50">$C10*$D10*Q10</f>
        <v>0</v>
      </c>
      <c r="S10" s="2">
        <v>0</v>
      </c>
      <c r="T10" s="2">
        <f t="shared" ref="T10:AD10" si="51">$C10*$D10*S10</f>
        <v>0</v>
      </c>
      <c r="U10" s="2">
        <v>0</v>
      </c>
      <c r="V10" s="2">
        <f t="shared" ref="V10" si="52">$C10*$D10*U10</f>
        <v>0</v>
      </c>
      <c r="W10" s="2">
        <v>0</v>
      </c>
      <c r="X10" s="2">
        <f t="shared" si="0"/>
        <v>0</v>
      </c>
      <c r="Y10" s="2">
        <v>0</v>
      </c>
      <c r="Z10" s="2">
        <f t="shared" si="10"/>
        <v>0</v>
      </c>
      <c r="AA10" s="2">
        <v>0</v>
      </c>
      <c r="AB10" s="2">
        <f t="shared" si="1"/>
        <v>0</v>
      </c>
      <c r="AC10" s="2">
        <v>0</v>
      </c>
      <c r="AD10" s="2">
        <f t="shared" si="51"/>
        <v>0</v>
      </c>
    </row>
    <row r="11" spans="1:30" x14ac:dyDescent="0.3">
      <c r="A11" s="2"/>
      <c r="B11" s="2" t="s">
        <v>34</v>
      </c>
      <c r="C11" s="2">
        <f>SQRT(2)</f>
        <v>1.4142135623730951</v>
      </c>
      <c r="D11" s="2">
        <f>SQRT(2)</f>
        <v>1.4142135623730951</v>
      </c>
      <c r="E11" s="2">
        <f>-SQRT(2)/4</f>
        <v>-0.35355339059327379</v>
      </c>
      <c r="F11" s="2">
        <f t="shared" si="2"/>
        <v>-0.70710678118654768</v>
      </c>
      <c r="G11" s="2">
        <f>-SQRT(2)/4</f>
        <v>-0.35355339059327379</v>
      </c>
      <c r="H11" s="2">
        <f t="shared" si="3"/>
        <v>-0.70710678118654768</v>
      </c>
      <c r="I11" s="2">
        <f>-SQRT(2)/4</f>
        <v>-0.35355339059327379</v>
      </c>
      <c r="J11" s="2">
        <f t="shared" si="3"/>
        <v>-0.70710678118654768</v>
      </c>
      <c r="K11" s="2">
        <v>0</v>
      </c>
      <c r="L11" s="2">
        <f t="shared" ref="L11" si="53">$C11*$D11*K11</f>
        <v>0</v>
      </c>
      <c r="M11" s="2">
        <f>1/SQRT(2)</f>
        <v>0.70710678118654746</v>
      </c>
      <c r="N11" s="2">
        <f t="shared" ref="N11" si="54">$C11*$D11*M11</f>
        <v>1.4142135623730951</v>
      </c>
      <c r="O11" s="2">
        <f>-SQRT(2)/4</f>
        <v>-0.35355339059327379</v>
      </c>
      <c r="P11" s="2">
        <f t="shared" ref="P11" si="55">$C11*$D11*O11</f>
        <v>-0.70710678118654768</v>
      </c>
      <c r="Q11" s="2">
        <f>1/SQRT(2)</f>
        <v>0.70710678118654746</v>
      </c>
      <c r="R11" s="2">
        <f t="shared" ref="R11" si="56">$C11*$D11*Q11</f>
        <v>1.4142135623730951</v>
      </c>
      <c r="S11" s="2">
        <v>0</v>
      </c>
      <c r="T11" s="2">
        <f t="shared" ref="T11:AD11" si="57">$C11*$D11*S11</f>
        <v>0</v>
      </c>
      <c r="U11" s="2">
        <f>SQRT(2)/4</f>
        <v>0.35355339059327379</v>
      </c>
      <c r="V11" s="2">
        <f t="shared" ref="V11" si="58">$C11*$D11*U11</f>
        <v>0.70710678118654768</v>
      </c>
      <c r="W11" s="2">
        <f>-SQRT(2)/4</f>
        <v>-0.35355339059327379</v>
      </c>
      <c r="X11" s="2">
        <f t="shared" si="0"/>
        <v>-0.70710678118654768</v>
      </c>
      <c r="Y11" s="2">
        <f>SQRT(2)/4</f>
        <v>0.35355339059327379</v>
      </c>
      <c r="Z11" s="2">
        <f t="shared" si="10"/>
        <v>0.70710678118654768</v>
      </c>
      <c r="AA11" s="2">
        <v>0</v>
      </c>
      <c r="AB11" s="2">
        <f t="shared" si="1"/>
        <v>0</v>
      </c>
      <c r="AC11" s="2">
        <v>0</v>
      </c>
      <c r="AD11" s="2">
        <f t="shared" si="57"/>
        <v>0</v>
      </c>
    </row>
    <row r="12" spans="1:30" x14ac:dyDescent="0.3">
      <c r="A12" s="2"/>
      <c r="B12" s="2" t="s">
        <v>35</v>
      </c>
      <c r="C12" s="2">
        <f>-2</f>
        <v>-2</v>
      </c>
      <c r="D12" s="2">
        <f>1</f>
        <v>1</v>
      </c>
      <c r="E12" s="2">
        <v>0</v>
      </c>
      <c r="F12" s="2">
        <f t="shared" si="2"/>
        <v>0</v>
      </c>
      <c r="G12" s="2">
        <v>0</v>
      </c>
      <c r="H12" s="2">
        <f t="shared" si="3"/>
        <v>0</v>
      </c>
      <c r="I12" s="2">
        <v>0</v>
      </c>
      <c r="J12" s="2">
        <f t="shared" si="3"/>
        <v>0</v>
      </c>
      <c r="K12" s="2">
        <v>0</v>
      </c>
      <c r="L12" s="2">
        <f t="shared" ref="L12" si="59">$C12*$D12*K12</f>
        <v>0</v>
      </c>
      <c r="M12" s="2">
        <f>-1</f>
        <v>-1</v>
      </c>
      <c r="N12" s="2">
        <f t="shared" ref="N12" si="60">$C12*$D12*M12</f>
        <v>2</v>
      </c>
      <c r="O12" s="2">
        <v>0</v>
      </c>
      <c r="P12" s="2">
        <f t="shared" ref="P12" si="61">$C12*$D12*O12</f>
        <v>0</v>
      </c>
      <c r="Q12" s="2">
        <v>0</v>
      </c>
      <c r="R12" s="2">
        <f t="shared" ref="R12" si="62">$C12*$D12*Q12</f>
        <v>0</v>
      </c>
      <c r="S12" s="2">
        <v>0</v>
      </c>
      <c r="T12" s="2">
        <f t="shared" ref="T12:AD12" si="63">$C12*$D12*S12</f>
        <v>0</v>
      </c>
      <c r="U12" s="2">
        <v>0</v>
      </c>
      <c r="V12" s="2">
        <f t="shared" ref="V12" si="64">$C12*$D12*U12</f>
        <v>0</v>
      </c>
      <c r="W12" s="2">
        <v>0</v>
      </c>
      <c r="X12" s="2">
        <f t="shared" si="0"/>
        <v>0</v>
      </c>
      <c r="Y12" s="2">
        <v>0</v>
      </c>
      <c r="Z12" s="2">
        <f t="shared" si="10"/>
        <v>0</v>
      </c>
      <c r="AA12" s="2">
        <v>0</v>
      </c>
      <c r="AB12" s="2">
        <f t="shared" si="1"/>
        <v>0</v>
      </c>
      <c r="AC12" s="2">
        <v>0</v>
      </c>
      <c r="AD12" s="2">
        <f t="shared" si="63"/>
        <v>0</v>
      </c>
    </row>
    <row r="13" spans="1:30" x14ac:dyDescent="0.3">
      <c r="A13" s="2"/>
      <c r="B13" s="2" t="s">
        <v>36</v>
      </c>
      <c r="C13" s="2">
        <f>C11</f>
        <v>1.4142135623730951</v>
      </c>
      <c r="D13" s="2">
        <f>SQRT(2)</f>
        <v>1.4142135623730951</v>
      </c>
      <c r="E13" s="2">
        <f>SQRT(2)/4</f>
        <v>0.35355339059327379</v>
      </c>
      <c r="F13" s="2">
        <f t="shared" si="2"/>
        <v>0.70710678118654768</v>
      </c>
      <c r="G13" s="2">
        <f>SQRT(2)/4</f>
        <v>0.35355339059327379</v>
      </c>
      <c r="H13" s="2">
        <f t="shared" si="3"/>
        <v>0.70710678118654768</v>
      </c>
      <c r="I13" s="2">
        <f>SQRT(2)/4</f>
        <v>0.35355339059327379</v>
      </c>
      <c r="J13" s="2">
        <f t="shared" si="3"/>
        <v>0.70710678118654768</v>
      </c>
      <c r="K13" s="2">
        <v>0</v>
      </c>
      <c r="L13" s="2">
        <f t="shared" ref="L13" si="65">$C13*$D13*K13</f>
        <v>0</v>
      </c>
      <c r="M13" s="2">
        <f>M11</f>
        <v>0.70710678118654746</v>
      </c>
      <c r="N13" s="2">
        <f t="shared" ref="N13" si="66">$C13*$D13*M13</f>
        <v>1.4142135623730951</v>
      </c>
      <c r="O13" s="2">
        <f>SQRT(2)/4</f>
        <v>0.35355339059327379</v>
      </c>
      <c r="P13" s="2">
        <f t="shared" ref="P13" si="67">$C13*$D13*O13</f>
        <v>0.70710678118654768</v>
      </c>
      <c r="Q13" s="2">
        <f>Q11</f>
        <v>0.70710678118654746</v>
      </c>
      <c r="R13" s="2">
        <f t="shared" ref="R13" si="68">$C13*$D13*Q13</f>
        <v>1.4142135623730951</v>
      </c>
      <c r="S13" s="2">
        <v>0</v>
      </c>
      <c r="T13" s="2">
        <f t="shared" ref="T13:AD13" si="69">$C13*$D13*S13</f>
        <v>0</v>
      </c>
      <c r="U13" s="2">
        <f>-SQRT(2)/4</f>
        <v>-0.35355339059327379</v>
      </c>
      <c r="V13" s="2">
        <f t="shared" ref="V13" si="70">$C13*$D13*U13</f>
        <v>-0.70710678118654768</v>
      </c>
      <c r="W13" s="2">
        <f>SQRT(2)/4</f>
        <v>0.35355339059327379</v>
      </c>
      <c r="X13" s="2">
        <f t="shared" si="0"/>
        <v>0.70710678118654768</v>
      </c>
      <c r="Y13" s="2">
        <f>-SQRT(2)/4</f>
        <v>-0.35355339059327379</v>
      </c>
      <c r="Z13" s="2">
        <f t="shared" si="10"/>
        <v>-0.70710678118654768</v>
      </c>
      <c r="AA13" s="2">
        <v>0</v>
      </c>
      <c r="AB13" s="2">
        <f t="shared" si="1"/>
        <v>0</v>
      </c>
      <c r="AC13" s="2">
        <v>0</v>
      </c>
      <c r="AD13" s="2">
        <f t="shared" si="69"/>
        <v>0</v>
      </c>
    </row>
    <row r="14" spans="1:30" x14ac:dyDescent="0.3">
      <c r="A14" s="2"/>
      <c r="B14" s="2" t="s">
        <v>37</v>
      </c>
      <c r="C14" s="2">
        <v>0</v>
      </c>
      <c r="D14" s="2">
        <f>1</f>
        <v>1</v>
      </c>
      <c r="E14" s="2">
        <v>0</v>
      </c>
      <c r="F14" s="2">
        <f t="shared" si="2"/>
        <v>0</v>
      </c>
      <c r="G14" s="2">
        <v>0</v>
      </c>
      <c r="H14" s="2">
        <f t="shared" si="3"/>
        <v>0</v>
      </c>
      <c r="I14" s="2">
        <v>0</v>
      </c>
      <c r="J14" s="2">
        <f t="shared" si="3"/>
        <v>0</v>
      </c>
      <c r="K14" s="2">
        <v>0</v>
      </c>
      <c r="L14" s="2">
        <f t="shared" ref="L14" si="71">$C14*$D14*K14</f>
        <v>0</v>
      </c>
      <c r="M14" s="2">
        <v>0</v>
      </c>
      <c r="N14" s="2">
        <f t="shared" ref="N14" si="72">$C14*$D14*M14</f>
        <v>0</v>
      </c>
      <c r="O14" s="2">
        <v>0</v>
      </c>
      <c r="P14" s="2">
        <f t="shared" ref="P14" si="73">$C14*$D14*O14</f>
        <v>0</v>
      </c>
      <c r="Q14" s="2">
        <v>0</v>
      </c>
      <c r="R14" s="2">
        <f t="shared" ref="R14" si="74">$C14*$D14*Q14</f>
        <v>0</v>
      </c>
      <c r="S14" s="2">
        <v>0</v>
      </c>
      <c r="T14" s="2">
        <f t="shared" ref="T14:AD14" si="75">$C14*$D14*S14</f>
        <v>0</v>
      </c>
      <c r="U14" s="2">
        <v>0</v>
      </c>
      <c r="V14" s="2">
        <f t="shared" ref="V14" si="76">$C14*$D14*U14</f>
        <v>0</v>
      </c>
      <c r="W14" s="2">
        <v>0</v>
      </c>
      <c r="X14" s="2">
        <f t="shared" si="0"/>
        <v>0</v>
      </c>
      <c r="Y14" s="2">
        <v>1</v>
      </c>
      <c r="Z14" s="2">
        <f t="shared" si="10"/>
        <v>0</v>
      </c>
      <c r="AA14" s="2">
        <v>0</v>
      </c>
      <c r="AB14" s="2">
        <f t="shared" si="1"/>
        <v>0</v>
      </c>
      <c r="AC14" s="2">
        <v>0</v>
      </c>
      <c r="AD14" s="2">
        <f t="shared" si="75"/>
        <v>0</v>
      </c>
    </row>
    <row r="15" spans="1:30" x14ac:dyDescent="0.3">
      <c r="A15" s="4" t="s">
        <v>38</v>
      </c>
      <c r="B15" s="4"/>
      <c r="C15" s="4"/>
      <c r="D15" s="4"/>
      <c r="E15" s="3"/>
      <c r="F15" s="3">
        <f>SUM(F2:F14)/(B19*B20)*(B17*B18)</f>
        <v>8.8025149401136051</v>
      </c>
      <c r="G15" s="3"/>
      <c r="H15" s="3">
        <f>SUM(H2:H14)/(B19*B20)*(B17*B18)</f>
        <v>4.7619047619047619</v>
      </c>
      <c r="I15" s="3"/>
      <c r="J15" s="3">
        <f>SUM(J2:J14)/(B19*B20)*(B17*B18)</f>
        <v>8.8025149401136051</v>
      </c>
      <c r="K15" s="3"/>
      <c r="L15" s="3">
        <f>SUM(L2:L14)/(B19*B20)*(B17*B18)</f>
        <v>1.4285714285714284</v>
      </c>
      <c r="M15" s="3"/>
      <c r="N15" s="3">
        <f>SUM(N2:N14)/(B19*B20)*(B17*B18)</f>
        <v>13.006527856659412</v>
      </c>
      <c r="O15" s="3"/>
      <c r="P15" s="3">
        <f>SUM(P2:P14)/(B19*B20)*(B17*B18)</f>
        <v>2.8571428571428568</v>
      </c>
      <c r="Q15" s="3"/>
      <c r="R15" s="3">
        <f>SUM(R2:R14)/(B19*B20)*(B17*B18)</f>
        <v>12.054146904278459</v>
      </c>
      <c r="S15" s="3"/>
      <c r="T15" s="3">
        <f>SUM(T2:T14)/(B19*B20)*(B17*B18)</f>
        <v>2.8571428571428568</v>
      </c>
      <c r="U15" s="3"/>
      <c r="V15" s="3">
        <f>SUM(V2:V14)/(B19*B20)*(B17*B18)</f>
        <v>8.8025149401136051</v>
      </c>
      <c r="W15" s="3"/>
      <c r="X15" s="3">
        <f>SUM(X2:X14)/(B19*B20)*(B17*B18)</f>
        <v>0.95238095238095244</v>
      </c>
      <c r="Y15" s="3"/>
      <c r="Z15" s="3">
        <f>SUM(Z2:Z14)/(B19*B20)*(B17*B18)</f>
        <v>8.8025149401136051</v>
      </c>
      <c r="AA15" s="3"/>
      <c r="AB15" s="3">
        <f>SUM(AB2:AB14)/(B19*B20)*(B17*B18)</f>
        <v>4.2857142857142856</v>
      </c>
      <c r="AC15" s="3"/>
      <c r="AD15" s="3">
        <f>SUM(AD2:AD14)/(B19*B20)*(B17*B18)</f>
        <v>5.7142857142857135</v>
      </c>
    </row>
    <row r="17" spans="1:25" x14ac:dyDescent="0.3">
      <c r="A17" s="5" t="s">
        <v>1</v>
      </c>
      <c r="B17" s="5">
        <v>10000</v>
      </c>
      <c r="C17" s="5" t="s">
        <v>39</v>
      </c>
    </row>
    <row r="18" spans="1:25" x14ac:dyDescent="0.3">
      <c r="A18" s="5" t="s">
        <v>0</v>
      </c>
      <c r="B18" s="5">
        <v>1000</v>
      </c>
      <c r="C18" s="5" t="s">
        <v>40</v>
      </c>
    </row>
    <row r="19" spans="1:25" x14ac:dyDescent="0.3">
      <c r="A19" s="5" t="s">
        <v>4</v>
      </c>
      <c r="B19" s="5">
        <v>100</v>
      </c>
      <c r="C19" s="5" t="s">
        <v>41</v>
      </c>
    </row>
    <row r="20" spans="1:25" x14ac:dyDescent="0.3">
      <c r="A20" s="5" t="s">
        <v>8</v>
      </c>
      <c r="B20" s="5">
        <v>210000</v>
      </c>
      <c r="C20" s="5" t="s">
        <v>42</v>
      </c>
    </row>
    <row r="22" spans="1:25" x14ac:dyDescent="0.3">
      <c r="C22" s="5" t="s">
        <v>45</v>
      </c>
      <c r="D22" s="5" t="s">
        <v>46</v>
      </c>
      <c r="E22" s="5" t="s">
        <v>60</v>
      </c>
      <c r="F22" s="5" t="s">
        <v>61</v>
      </c>
      <c r="G22" s="5" t="s">
        <v>62</v>
      </c>
      <c r="H22" s="5" t="s">
        <v>63</v>
      </c>
      <c r="L22" s="5" t="s">
        <v>64</v>
      </c>
      <c r="M22" s="5" t="s">
        <v>65</v>
      </c>
      <c r="N22" s="5" t="s">
        <v>66</v>
      </c>
      <c r="O22" s="5" t="s">
        <v>67</v>
      </c>
      <c r="P22" s="5" t="s">
        <v>68</v>
      </c>
    </row>
    <row r="23" spans="1:25" x14ac:dyDescent="0.3">
      <c r="B23" s="5" t="s">
        <v>4</v>
      </c>
      <c r="C23" s="3">
        <f>H15</f>
        <v>4.7619047619047619</v>
      </c>
      <c r="D23" s="3">
        <f>F15</f>
        <v>8.8025149401136051</v>
      </c>
      <c r="E23" s="6">
        <f>1*$B$18</f>
        <v>1000</v>
      </c>
      <c r="F23" s="6">
        <f>1*$B$18</f>
        <v>1000</v>
      </c>
      <c r="G23" s="7">
        <f>E23+C23</f>
        <v>1004.7619047619048</v>
      </c>
      <c r="H23" s="7">
        <f>F23-D23</f>
        <v>991.19748505988639</v>
      </c>
      <c r="K23" s="2" t="s">
        <v>24</v>
      </c>
      <c r="L23" s="2">
        <f>SQRT((E23-E26)^2+(F23-F26)^2)</f>
        <v>1414.2135623730951</v>
      </c>
      <c r="M23" s="2">
        <f>SQRT((G23-G26)^2+(H23-H26)^2)</f>
        <v>1411.3890107443144</v>
      </c>
      <c r="N23" s="2">
        <f>M23-L23</f>
        <v>-2.8245516287806822</v>
      </c>
      <c r="O23" s="2">
        <f>N23*$B$20*$B$19/L23/$B$17</f>
        <v>-4.1942451820968891</v>
      </c>
      <c r="P23" s="2">
        <f>O23-C2</f>
        <v>4.8395505022396534E-2</v>
      </c>
      <c r="Q23" s="8"/>
      <c r="T23" s="2"/>
      <c r="U23" s="2"/>
      <c r="V23" s="2"/>
      <c r="W23" s="2"/>
      <c r="X23" s="2"/>
      <c r="Y23" s="2"/>
    </row>
    <row r="24" spans="1:25" x14ac:dyDescent="0.3">
      <c r="B24" s="5" t="s">
        <v>5</v>
      </c>
      <c r="C24" s="3">
        <f>P15</f>
        <v>2.8571428571428568</v>
      </c>
      <c r="D24" s="3">
        <f>N15</f>
        <v>13.006527856659412</v>
      </c>
      <c r="E24" s="6">
        <f>2*$B$18</f>
        <v>2000</v>
      </c>
      <c r="F24" s="6">
        <f t="shared" ref="E24:F27" si="77">1*$B$18</f>
        <v>1000</v>
      </c>
      <c r="G24" s="7">
        <f t="shared" ref="G24:G30" si="78">E24+C24</f>
        <v>2002.8571428571429</v>
      </c>
      <c r="H24" s="7">
        <f t="shared" ref="H24:H30" si="79">F24-D24</f>
        <v>986.99347214334057</v>
      </c>
      <c r="K24" s="2" t="s">
        <v>22</v>
      </c>
      <c r="L24" s="2">
        <f>SQRT((E23-E24)^2+(F23-F24)^2)</f>
        <v>1000</v>
      </c>
      <c r="M24" s="2">
        <f>SQRT((G23-G24)^2+(H23-H24)^2)</f>
        <v>998.10409178251166</v>
      </c>
      <c r="N24" s="2">
        <f t="shared" ref="N24:N35" si="80">M24-L24</f>
        <v>-1.8959082174883406</v>
      </c>
      <c r="O24" s="2">
        <f t="shared" ref="O24:O35" si="81">N24*$B$20*$B$19/L24/$B$17</f>
        <v>-3.9814072567255154</v>
      </c>
      <c r="P24" s="2">
        <f t="shared" ref="P24:P35" si="82">O24-C3</f>
        <v>1.8592743274484569E-2</v>
      </c>
      <c r="Q24" s="8"/>
      <c r="T24" s="2"/>
      <c r="U24" s="2"/>
      <c r="V24" s="2"/>
      <c r="W24" s="2"/>
      <c r="X24" s="2"/>
      <c r="Y24" s="2"/>
    </row>
    <row r="25" spans="1:25" x14ac:dyDescent="0.3">
      <c r="B25" s="5" t="s">
        <v>6</v>
      </c>
      <c r="C25" s="3">
        <f>X15</f>
        <v>0.95238095238095244</v>
      </c>
      <c r="D25" s="3">
        <f>V15</f>
        <v>8.8025149401136051</v>
      </c>
      <c r="E25" s="6">
        <f>3*$B$18</f>
        <v>3000</v>
      </c>
      <c r="F25" s="6">
        <f t="shared" si="77"/>
        <v>1000</v>
      </c>
      <c r="G25" s="7">
        <f t="shared" si="78"/>
        <v>3000.9523809523807</v>
      </c>
      <c r="H25" s="7">
        <f t="shared" si="79"/>
        <v>991.19748505988639</v>
      </c>
      <c r="K25" s="2" t="s">
        <v>23</v>
      </c>
      <c r="L25" s="2">
        <f>SQRT((E25-E24)^2+(F25-F24)^2)</f>
        <v>1000</v>
      </c>
      <c r="M25" s="2">
        <f>SQRT((G25-G24)^2+(H25-H24)^2)</f>
        <v>998.10409178251143</v>
      </c>
      <c r="N25" s="2">
        <f t="shared" si="80"/>
        <v>-1.895908217488568</v>
      </c>
      <c r="O25" s="2">
        <f t="shared" si="81"/>
        <v>-3.9814072567259928</v>
      </c>
      <c r="P25" s="2">
        <f t="shared" si="82"/>
        <v>1.8592743274007173E-2</v>
      </c>
      <c r="Q25" s="8"/>
      <c r="T25" s="2"/>
      <c r="U25" s="2"/>
      <c r="V25" s="2"/>
      <c r="W25" s="2"/>
      <c r="X25" s="2"/>
      <c r="Y25" s="2"/>
    </row>
    <row r="26" spans="1:25" x14ac:dyDescent="0.3">
      <c r="B26" s="5" t="s">
        <v>7</v>
      </c>
      <c r="C26" s="3">
        <v>0</v>
      </c>
      <c r="D26" s="3">
        <v>0</v>
      </c>
      <c r="E26" s="6">
        <f>0*$B$18</f>
        <v>0</v>
      </c>
      <c r="F26" s="6">
        <f>0*$B$18</f>
        <v>0</v>
      </c>
      <c r="G26" s="7">
        <f t="shared" si="78"/>
        <v>0</v>
      </c>
      <c r="H26" s="7">
        <f t="shared" si="79"/>
        <v>0</v>
      </c>
      <c r="K26" s="2" t="s">
        <v>25</v>
      </c>
      <c r="L26" s="2">
        <f>SQRT((E25-E30)^2+(F25-F30)^2)</f>
        <v>1414.2135623730951</v>
      </c>
      <c r="M26" s="2">
        <f>SQRT((G25-G30)^2+(H25-H30)^2)</f>
        <v>1411.3890107443146</v>
      </c>
      <c r="N26" s="2">
        <f t="shared" si="80"/>
        <v>-2.8245516287804548</v>
      </c>
      <c r="O26" s="2">
        <f t="shared" si="81"/>
        <v>-4.1942451820965516</v>
      </c>
      <c r="P26" s="2">
        <f t="shared" si="82"/>
        <v>4.8395505022734042E-2</v>
      </c>
      <c r="Q26" s="8"/>
      <c r="T26" s="2"/>
      <c r="U26" s="2"/>
      <c r="V26" s="2"/>
      <c r="W26" s="2"/>
      <c r="X26" s="2"/>
      <c r="Y26" s="2"/>
    </row>
    <row r="27" spans="1:25" x14ac:dyDescent="0.3">
      <c r="B27" s="5" t="s">
        <v>8</v>
      </c>
      <c r="C27" s="3">
        <f>L15</f>
        <v>1.4285714285714284</v>
      </c>
      <c r="D27" s="3">
        <f>J15</f>
        <v>8.8025149401136051</v>
      </c>
      <c r="E27" s="6">
        <f t="shared" si="77"/>
        <v>1000</v>
      </c>
      <c r="F27" s="6">
        <f t="shared" ref="F27:F30" si="83">0*$B$18</f>
        <v>0</v>
      </c>
      <c r="G27" s="7">
        <f t="shared" si="78"/>
        <v>1001.4285714285714</v>
      </c>
      <c r="H27" s="7">
        <f t="shared" si="79"/>
        <v>-8.8025149401136051</v>
      </c>
      <c r="K27" s="2" t="s">
        <v>26</v>
      </c>
      <c r="L27" s="2">
        <f>SQRT((E27-E26)^2+(F27-F26)^2)</f>
        <v>1000</v>
      </c>
      <c r="M27" s="2">
        <f>SQRT((G27-G26)^2+(H27-H26)^2)</f>
        <v>1001.4672575490126</v>
      </c>
      <c r="N27" s="2">
        <f t="shared" si="80"/>
        <v>1.4672575490126292</v>
      </c>
      <c r="O27" s="2">
        <f t="shared" si="81"/>
        <v>3.0812408529265212</v>
      </c>
      <c r="P27" s="2">
        <f t="shared" si="82"/>
        <v>8.1240852926521168E-2</v>
      </c>
      <c r="Q27" s="8"/>
      <c r="T27" s="2"/>
      <c r="U27" s="2"/>
      <c r="V27" s="2"/>
      <c r="W27" s="2"/>
      <c r="X27" s="2"/>
      <c r="Y27" s="2"/>
    </row>
    <row r="28" spans="1:25" x14ac:dyDescent="0.3">
      <c r="B28" s="5" t="s">
        <v>9</v>
      </c>
      <c r="C28" s="3">
        <f>T15</f>
        <v>2.8571428571428568</v>
      </c>
      <c r="D28" s="3">
        <f>R15</f>
        <v>12.054146904278459</v>
      </c>
      <c r="E28" s="6">
        <f>2*$B$18</f>
        <v>2000</v>
      </c>
      <c r="F28" s="6">
        <f t="shared" si="83"/>
        <v>0</v>
      </c>
      <c r="G28" s="7">
        <f t="shared" si="78"/>
        <v>2002.8571428571429</v>
      </c>
      <c r="H28" s="7">
        <f t="shared" si="79"/>
        <v>-12.054146904278459</v>
      </c>
      <c r="K28" s="2" t="s">
        <v>27</v>
      </c>
      <c r="L28" s="2">
        <f>SQRT((E28-E27)^2+(F28-F27)^2)</f>
        <v>1000</v>
      </c>
      <c r="M28" s="2">
        <f>SQRT((G28-G27)^2+(H28-H27)^2)</f>
        <v>1001.4338504284244</v>
      </c>
      <c r="N28" s="2">
        <f t="shared" si="80"/>
        <v>1.4338504284244209</v>
      </c>
      <c r="O28" s="2">
        <f t="shared" si="81"/>
        <v>3.0110858996912837</v>
      </c>
      <c r="P28" s="2">
        <f t="shared" si="82"/>
        <v>1.1085899691283707E-2</v>
      </c>
      <c r="Q28" s="8"/>
      <c r="T28" s="2"/>
      <c r="U28" s="2"/>
      <c r="V28" s="2"/>
      <c r="W28" s="2"/>
      <c r="X28" s="2"/>
      <c r="Y28" s="2"/>
    </row>
    <row r="29" spans="1:25" x14ac:dyDescent="0.3">
      <c r="B29" s="5" t="s">
        <v>10</v>
      </c>
      <c r="C29" s="3">
        <f>AB15</f>
        <v>4.2857142857142856</v>
      </c>
      <c r="D29" s="3">
        <f>Z15</f>
        <v>8.8025149401136051</v>
      </c>
      <c r="E29" s="6">
        <f>3*$B$18</f>
        <v>3000</v>
      </c>
      <c r="F29" s="6">
        <f t="shared" si="83"/>
        <v>0</v>
      </c>
      <c r="G29" s="7">
        <f t="shared" si="78"/>
        <v>3004.2857142857142</v>
      </c>
      <c r="H29" s="7">
        <f t="shared" si="79"/>
        <v>-8.8025149401136051</v>
      </c>
      <c r="K29" s="2" t="s">
        <v>28</v>
      </c>
      <c r="L29" s="2">
        <f>SQRT((E29-E28)^2+(F29-F28)^2)</f>
        <v>1000</v>
      </c>
      <c r="M29" s="2">
        <f>SQRT((G29-G28)^2+(H29-H28)^2)</f>
        <v>1001.4338504284243</v>
      </c>
      <c r="N29" s="2">
        <f t="shared" si="80"/>
        <v>1.4338504284243072</v>
      </c>
      <c r="O29" s="2">
        <f t="shared" si="81"/>
        <v>3.0110858996910452</v>
      </c>
      <c r="P29" s="2">
        <f t="shared" si="82"/>
        <v>1.1085899691045231E-2</v>
      </c>
      <c r="Q29" s="8"/>
      <c r="T29" s="2"/>
      <c r="U29" s="2"/>
      <c r="V29" s="2"/>
      <c r="W29" s="2"/>
      <c r="X29" s="2"/>
      <c r="Y29" s="2"/>
    </row>
    <row r="30" spans="1:25" x14ac:dyDescent="0.3">
      <c r="B30" s="5" t="s">
        <v>44</v>
      </c>
      <c r="C30" s="3">
        <f>AD15</f>
        <v>5.7142857142857135</v>
      </c>
      <c r="D30" s="3">
        <v>0</v>
      </c>
      <c r="E30" s="6">
        <f>4*$B$18</f>
        <v>4000</v>
      </c>
      <c r="F30" s="6">
        <f t="shared" si="83"/>
        <v>0</v>
      </c>
      <c r="G30" s="7">
        <f t="shared" si="78"/>
        <v>4005.7142857142858</v>
      </c>
      <c r="H30" s="7">
        <f t="shared" si="79"/>
        <v>0</v>
      </c>
      <c r="K30" s="2" t="s">
        <v>29</v>
      </c>
      <c r="L30" s="2">
        <f>SQRT((E30-E29)^2+(F30-F29)^2)</f>
        <v>1000</v>
      </c>
      <c r="M30" s="2">
        <f>SQRT((G30-G29)^2+(H30-H29)^2)</f>
        <v>1001.4672575490127</v>
      </c>
      <c r="N30" s="2">
        <f t="shared" si="80"/>
        <v>1.4672575490127429</v>
      </c>
      <c r="O30" s="2">
        <f t="shared" si="81"/>
        <v>3.0812408529267601</v>
      </c>
      <c r="P30" s="2">
        <f t="shared" si="82"/>
        <v>8.1240852926760088E-2</v>
      </c>
      <c r="Q30" s="8"/>
      <c r="T30" s="2"/>
      <c r="U30" s="2"/>
      <c r="V30" s="2"/>
      <c r="W30" s="2"/>
      <c r="X30" s="2"/>
      <c r="Y30" s="2"/>
    </row>
    <row r="31" spans="1:25" x14ac:dyDescent="0.3">
      <c r="K31" s="2" t="s">
        <v>33</v>
      </c>
      <c r="L31" s="2">
        <f>SQRT((E23-E27)^2+(F23-F27)^2)</f>
        <v>1000</v>
      </c>
      <c r="M31" s="2">
        <f>SQRT((G23-G27)^2+(H23-H27)^2)</f>
        <v>1000.0055555401235</v>
      </c>
      <c r="N31" s="2">
        <f t="shared" si="80"/>
        <v>5.5555401235096724E-3</v>
      </c>
      <c r="O31" s="2">
        <f t="shared" si="81"/>
        <v>1.1666634259370314E-2</v>
      </c>
      <c r="P31" s="2">
        <f t="shared" si="82"/>
        <v>1.1666634259370314E-2</v>
      </c>
      <c r="Q31" s="8"/>
    </row>
    <row r="32" spans="1:25" x14ac:dyDescent="0.3">
      <c r="K32" s="2" t="s">
        <v>34</v>
      </c>
      <c r="L32" s="2">
        <f>SQRT((E23-E28)^2+(F23-F28)^2)</f>
        <v>1414.2135623730951</v>
      </c>
      <c r="M32" s="2">
        <f>SQRT((G23-G28)^2+(H23-H28)^2)</f>
        <v>1415.1706403636101</v>
      </c>
      <c r="N32" s="2">
        <f t="shared" si="80"/>
        <v>0.95707799051501752</v>
      </c>
      <c r="O32" s="2">
        <f t="shared" si="81"/>
        <v>1.4211883081568824</v>
      </c>
      <c r="P32" s="2">
        <f t="shared" si="82"/>
        <v>6.9747457837872062E-3</v>
      </c>
      <c r="Q32" s="8"/>
    </row>
    <row r="33" spans="1:17" x14ac:dyDescent="0.3">
      <c r="K33" s="2" t="s">
        <v>35</v>
      </c>
      <c r="L33" s="2">
        <f>SQRT((E24-E28)^2+(F24-F28)^2)</f>
        <v>1000</v>
      </c>
      <c r="M33" s="2">
        <f>SQRT((G24-G28)^2+(H24-H28)^2)</f>
        <v>999.04761904761904</v>
      </c>
      <c r="N33" s="2">
        <f t="shared" si="80"/>
        <v>-0.95238095238096321</v>
      </c>
      <c r="O33" s="2">
        <f t="shared" si="81"/>
        <v>-2.0000000000000226</v>
      </c>
      <c r="P33" s="2">
        <f t="shared" si="82"/>
        <v>-2.2648549702353193E-14</v>
      </c>
      <c r="Q33" s="8"/>
    </row>
    <row r="34" spans="1:17" x14ac:dyDescent="0.3">
      <c r="K34" s="2" t="s">
        <v>36</v>
      </c>
      <c r="L34" s="2">
        <f>SQRT((E25-E28)^2+(F25-F28)^2)</f>
        <v>1414.2135623730951</v>
      </c>
      <c r="M34" s="2">
        <f>SQRT((G25-G28)^2+(H25-H28)^2)</f>
        <v>1415.1706403636099</v>
      </c>
      <c r="N34" s="2">
        <f t="shared" si="80"/>
        <v>0.95707799051479014</v>
      </c>
      <c r="O34" s="2">
        <f t="shared" si="81"/>
        <v>1.4211883081565448</v>
      </c>
      <c r="P34" s="2">
        <f t="shared" si="82"/>
        <v>6.9747457834496984E-3</v>
      </c>
      <c r="Q34" s="8"/>
    </row>
    <row r="35" spans="1:17" x14ac:dyDescent="0.3">
      <c r="K35" s="2" t="s">
        <v>37</v>
      </c>
      <c r="L35" s="2">
        <f>SQRT((E25-E29)^2+(F25-F29)^2)</f>
        <v>1000</v>
      </c>
      <c r="M35" s="2">
        <f>SQRT((G25-G29)^2+(H25-H29)^2)</f>
        <v>1000.0055555401235</v>
      </c>
      <c r="N35" s="2">
        <f t="shared" si="80"/>
        <v>5.5555401235096724E-3</v>
      </c>
      <c r="O35" s="2">
        <f t="shared" si="81"/>
        <v>1.1666634259370314E-2</v>
      </c>
      <c r="P35" s="2">
        <f t="shared" si="82"/>
        <v>1.1666634259370314E-2</v>
      </c>
      <c r="Q35" s="8"/>
    </row>
    <row r="36" spans="1:17" x14ac:dyDescent="0.3">
      <c r="K36" s="2"/>
      <c r="L36" s="2"/>
      <c r="M36" s="2"/>
      <c r="N36" s="2"/>
      <c r="O36" s="2"/>
      <c r="P36" s="2"/>
      <c r="Q36" s="8"/>
    </row>
    <row r="37" spans="1:17" x14ac:dyDescent="0.3">
      <c r="K37" s="2"/>
      <c r="L37" s="2"/>
      <c r="M37" s="2"/>
      <c r="N37" s="2"/>
      <c r="O37" s="2"/>
      <c r="P37" s="2"/>
      <c r="Q37" s="8"/>
    </row>
    <row r="39" spans="1:17" x14ac:dyDescent="0.3">
      <c r="A39" s="9" t="s">
        <v>79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7" x14ac:dyDescent="0.3">
      <c r="A40" s="12" t="s">
        <v>102</v>
      </c>
      <c r="B40" s="13"/>
      <c r="C40" s="13"/>
      <c r="D40" s="13"/>
      <c r="E40" s="13"/>
      <c r="F40" s="13"/>
      <c r="G40" s="13"/>
      <c r="H40" s="13"/>
      <c r="I40" s="13"/>
      <c r="J40" s="14"/>
      <c r="K40" s="13" t="s">
        <v>78</v>
      </c>
      <c r="L40" s="13"/>
      <c r="M40" s="13"/>
      <c r="N40" s="13"/>
      <c r="O40" s="13"/>
      <c r="P40" s="15"/>
    </row>
    <row r="41" spans="1:17" x14ac:dyDescent="0.3">
      <c r="A41" s="16" t="s">
        <v>69</v>
      </c>
      <c r="B41" s="17"/>
      <c r="C41" s="17"/>
      <c r="D41" s="17"/>
      <c r="E41" s="17"/>
      <c r="F41" s="17"/>
      <c r="G41" s="17"/>
      <c r="H41" s="17"/>
      <c r="I41" s="17"/>
      <c r="J41" s="14"/>
      <c r="K41" s="17" t="s">
        <v>69</v>
      </c>
      <c r="L41" s="17"/>
      <c r="M41" s="17"/>
      <c r="N41" s="17"/>
      <c r="O41" s="17"/>
      <c r="P41" s="15"/>
    </row>
    <row r="42" spans="1:17" x14ac:dyDescent="0.3">
      <c r="A42" s="16"/>
      <c r="B42" s="17" t="s">
        <v>70</v>
      </c>
      <c r="C42" s="17" t="s">
        <v>71</v>
      </c>
      <c r="D42" s="17" t="s">
        <v>72</v>
      </c>
      <c r="E42" s="17" t="s">
        <v>73</v>
      </c>
      <c r="F42" s="17"/>
      <c r="G42" s="17"/>
      <c r="H42" s="17"/>
      <c r="I42" s="17"/>
      <c r="J42" s="14"/>
      <c r="K42" s="17"/>
      <c r="L42" s="17" t="s">
        <v>70</v>
      </c>
      <c r="M42" s="17" t="s">
        <v>71</v>
      </c>
      <c r="N42" s="17" t="s">
        <v>72</v>
      </c>
      <c r="O42" s="17" t="s">
        <v>73</v>
      </c>
      <c r="P42" s="15"/>
    </row>
    <row r="43" spans="1:17" x14ac:dyDescent="0.3">
      <c r="A43" s="16"/>
      <c r="B43" s="17">
        <v>1</v>
      </c>
      <c r="C43" s="17" t="s">
        <v>89</v>
      </c>
      <c r="D43" s="18">
        <v>300</v>
      </c>
      <c r="E43" s="18">
        <v>300</v>
      </c>
      <c r="F43" s="17"/>
      <c r="G43" s="17"/>
      <c r="H43" s="17"/>
      <c r="I43" s="17"/>
      <c r="J43" s="14"/>
      <c r="K43" s="17"/>
      <c r="L43" s="17">
        <v>1</v>
      </c>
      <c r="M43" s="17" t="s">
        <v>89</v>
      </c>
      <c r="N43" s="18">
        <v>0.5</v>
      </c>
      <c r="O43" s="18">
        <v>0.5</v>
      </c>
      <c r="P43" s="15"/>
    </row>
    <row r="44" spans="1:17" x14ac:dyDescent="0.3">
      <c r="A44" s="16"/>
      <c r="B44" s="17">
        <v>2</v>
      </c>
      <c r="C44" s="17" t="s">
        <v>90</v>
      </c>
      <c r="D44" s="18">
        <v>300</v>
      </c>
      <c r="E44" s="18">
        <v>300</v>
      </c>
      <c r="F44" s="17"/>
      <c r="G44" s="17"/>
      <c r="H44" s="17"/>
      <c r="I44" s="17"/>
      <c r="J44" s="14"/>
      <c r="K44" s="17"/>
      <c r="L44" s="17">
        <v>2</v>
      </c>
      <c r="M44" s="17" t="s">
        <v>90</v>
      </c>
      <c r="N44" s="18">
        <v>0.5</v>
      </c>
      <c r="O44" s="18">
        <v>0.5</v>
      </c>
      <c r="P44" s="15"/>
    </row>
    <row r="45" spans="1:17" x14ac:dyDescent="0.3">
      <c r="A45" s="16"/>
      <c r="B45" s="17">
        <v>3</v>
      </c>
      <c r="C45" s="17" t="s">
        <v>91</v>
      </c>
      <c r="D45" s="18">
        <v>300</v>
      </c>
      <c r="E45" s="18">
        <v>300</v>
      </c>
      <c r="F45" s="17"/>
      <c r="G45" s="17"/>
      <c r="H45" s="17"/>
      <c r="I45" s="17"/>
      <c r="J45" s="14"/>
      <c r="K45" s="17"/>
      <c r="L45" s="17">
        <v>3</v>
      </c>
      <c r="M45" s="17" t="s">
        <v>91</v>
      </c>
      <c r="N45" s="18">
        <v>0.5</v>
      </c>
      <c r="O45" s="18">
        <v>0.5</v>
      </c>
      <c r="P45" s="15"/>
    </row>
    <row r="46" spans="1:17" x14ac:dyDescent="0.3">
      <c r="A46" s="16"/>
      <c r="B46" s="17">
        <v>4</v>
      </c>
      <c r="C46" s="17" t="s">
        <v>92</v>
      </c>
      <c r="D46" s="18">
        <v>300</v>
      </c>
      <c r="E46" s="18">
        <v>300</v>
      </c>
      <c r="F46" s="17"/>
      <c r="G46" s="17"/>
      <c r="H46" s="17"/>
      <c r="I46" s="17"/>
      <c r="J46" s="14"/>
      <c r="K46" s="17"/>
      <c r="L46" s="17">
        <v>4</v>
      </c>
      <c r="M46" s="17" t="s">
        <v>92</v>
      </c>
      <c r="N46" s="18">
        <v>0.5</v>
      </c>
      <c r="O46" s="18">
        <v>0.5</v>
      </c>
      <c r="P46" s="15"/>
    </row>
    <row r="47" spans="1:17" x14ac:dyDescent="0.3">
      <c r="A47" s="16"/>
      <c r="B47" s="17">
        <v>5</v>
      </c>
      <c r="C47" s="17" t="s">
        <v>93</v>
      </c>
      <c r="D47" s="18">
        <v>-400</v>
      </c>
      <c r="E47" s="18">
        <v>-400</v>
      </c>
      <c r="F47" s="17"/>
      <c r="G47" s="17"/>
      <c r="H47" s="17"/>
      <c r="I47" s="17"/>
      <c r="J47" s="14"/>
      <c r="K47" s="17"/>
      <c r="L47" s="17">
        <v>5</v>
      </c>
      <c r="M47" s="17" t="s">
        <v>93</v>
      </c>
      <c r="N47" s="18">
        <v>-1</v>
      </c>
      <c r="O47" s="18">
        <v>-1</v>
      </c>
      <c r="P47" s="15"/>
    </row>
    <row r="48" spans="1:17" x14ac:dyDescent="0.3">
      <c r="A48" s="16"/>
      <c r="B48" s="17">
        <v>6</v>
      </c>
      <c r="C48" s="17" t="s">
        <v>94</v>
      </c>
      <c r="D48" s="18">
        <v>-400</v>
      </c>
      <c r="E48" s="18">
        <v>-400</v>
      </c>
      <c r="F48" s="17"/>
      <c r="G48" s="17"/>
      <c r="H48" s="17"/>
      <c r="I48" s="17"/>
      <c r="J48" s="14"/>
      <c r="K48" s="17"/>
      <c r="L48" s="17">
        <v>6</v>
      </c>
      <c r="M48" s="17" t="s">
        <v>94</v>
      </c>
      <c r="N48" s="18">
        <v>-1</v>
      </c>
      <c r="O48" s="18">
        <v>-1</v>
      </c>
      <c r="P48" s="15"/>
    </row>
    <row r="49" spans="1:16" x14ac:dyDescent="0.3">
      <c r="A49" s="16"/>
      <c r="B49" s="17">
        <v>7</v>
      </c>
      <c r="C49" s="17" t="s">
        <v>95</v>
      </c>
      <c r="D49" s="18">
        <v>0</v>
      </c>
      <c r="E49" s="18">
        <v>0</v>
      </c>
      <c r="F49" s="17"/>
      <c r="G49" s="17"/>
      <c r="H49" s="17"/>
      <c r="I49" s="17"/>
      <c r="J49" s="14"/>
      <c r="K49" s="17"/>
      <c r="L49" s="17">
        <v>7</v>
      </c>
      <c r="M49" s="17" t="s">
        <v>95</v>
      </c>
      <c r="N49" s="18">
        <v>0</v>
      </c>
      <c r="O49" s="18">
        <v>0</v>
      </c>
      <c r="P49" s="15"/>
    </row>
    <row r="50" spans="1:16" x14ac:dyDescent="0.3">
      <c r="A50" s="16"/>
      <c r="B50" s="17">
        <v>8</v>
      </c>
      <c r="C50" s="17" t="s">
        <v>96</v>
      </c>
      <c r="D50" s="18">
        <v>-200</v>
      </c>
      <c r="E50" s="18">
        <v>-200</v>
      </c>
      <c r="F50" s="17"/>
      <c r="G50" s="17"/>
      <c r="H50" s="17"/>
      <c r="I50" s="17"/>
      <c r="J50" s="14"/>
      <c r="K50" s="17"/>
      <c r="L50" s="17">
        <v>8</v>
      </c>
      <c r="M50" s="17" t="s">
        <v>96</v>
      </c>
      <c r="N50" s="18">
        <v>0</v>
      </c>
      <c r="O50" s="18">
        <v>0</v>
      </c>
      <c r="P50" s="15"/>
    </row>
    <row r="51" spans="1:16" x14ac:dyDescent="0.3">
      <c r="A51" s="16"/>
      <c r="B51" s="17">
        <v>9</v>
      </c>
      <c r="C51" s="17" t="s">
        <v>97</v>
      </c>
      <c r="D51" s="18">
        <v>0</v>
      </c>
      <c r="E51" s="18">
        <v>0</v>
      </c>
      <c r="F51" s="17"/>
      <c r="G51" s="17"/>
      <c r="H51" s="17"/>
      <c r="I51" s="17"/>
      <c r="J51" s="14"/>
      <c r="K51" s="17"/>
      <c r="L51" s="17">
        <v>9</v>
      </c>
      <c r="M51" s="17" t="s">
        <v>97</v>
      </c>
      <c r="N51" s="18">
        <v>0</v>
      </c>
      <c r="O51" s="18">
        <v>0</v>
      </c>
      <c r="P51" s="15"/>
    </row>
    <row r="52" spans="1:16" x14ac:dyDescent="0.3">
      <c r="A52" s="16"/>
      <c r="B52" s="17">
        <v>10</v>
      </c>
      <c r="C52" s="17" t="s">
        <v>98</v>
      </c>
      <c r="D52" s="18">
        <v>-424.26406900000001</v>
      </c>
      <c r="E52" s="18">
        <v>-424.26406900000001</v>
      </c>
      <c r="F52" s="17"/>
      <c r="G52" s="17"/>
      <c r="H52" s="17"/>
      <c r="I52" s="17"/>
      <c r="J52" s="14"/>
      <c r="K52" s="17"/>
      <c r="L52" s="17">
        <v>10</v>
      </c>
      <c r="M52" s="17" t="s">
        <v>98</v>
      </c>
      <c r="N52" s="18">
        <v>-0.70710700000000004</v>
      </c>
      <c r="O52" s="18">
        <v>-0.70710700000000004</v>
      </c>
      <c r="P52" s="15"/>
    </row>
    <row r="53" spans="1:16" x14ac:dyDescent="0.3">
      <c r="A53" s="16"/>
      <c r="B53" s="17">
        <v>11</v>
      </c>
      <c r="C53" s="17" t="s">
        <v>99</v>
      </c>
      <c r="D53" s="18">
        <v>141.421356</v>
      </c>
      <c r="E53" s="18">
        <v>141.421356</v>
      </c>
      <c r="F53" s="17"/>
      <c r="G53" s="17"/>
      <c r="H53" s="17"/>
      <c r="I53" s="17"/>
      <c r="J53" s="14"/>
      <c r="K53" s="17"/>
      <c r="L53" s="17">
        <v>11</v>
      </c>
      <c r="M53" s="17" t="s">
        <v>99</v>
      </c>
      <c r="N53" s="18">
        <v>0.70710700000000004</v>
      </c>
      <c r="O53" s="18">
        <v>0.70710700000000004</v>
      </c>
      <c r="P53" s="15"/>
    </row>
    <row r="54" spans="1:16" x14ac:dyDescent="0.3">
      <c r="A54" s="16"/>
      <c r="B54" s="17">
        <v>12</v>
      </c>
      <c r="C54" s="17" t="s">
        <v>100</v>
      </c>
      <c r="D54" s="18">
        <v>141.421356</v>
      </c>
      <c r="E54" s="18">
        <v>141.421356</v>
      </c>
      <c r="F54" s="17"/>
      <c r="G54" s="17"/>
      <c r="H54" s="17"/>
      <c r="I54" s="17"/>
      <c r="J54" s="14"/>
      <c r="K54" s="17"/>
      <c r="L54" s="17">
        <v>12</v>
      </c>
      <c r="M54" s="17" t="s">
        <v>100</v>
      </c>
      <c r="N54" s="18">
        <v>0.70710700000000004</v>
      </c>
      <c r="O54" s="18">
        <v>0.70710700000000004</v>
      </c>
      <c r="P54" s="15"/>
    </row>
    <row r="55" spans="1:16" x14ac:dyDescent="0.3">
      <c r="A55" s="16"/>
      <c r="B55" s="17">
        <v>13</v>
      </c>
      <c r="C55" s="17" t="s">
        <v>101</v>
      </c>
      <c r="D55" s="18">
        <v>-424.26406900000001</v>
      </c>
      <c r="E55" s="18">
        <v>-424.26406900000001</v>
      </c>
      <c r="F55" s="17"/>
      <c r="G55" s="17"/>
      <c r="H55" s="17"/>
      <c r="I55" s="17"/>
      <c r="J55" s="14"/>
      <c r="K55" s="17"/>
      <c r="L55" s="17">
        <v>13</v>
      </c>
      <c r="M55" s="17" t="s">
        <v>101</v>
      </c>
      <c r="N55" s="18">
        <v>-0.70710700000000004</v>
      </c>
      <c r="O55" s="18">
        <v>-0.70710700000000004</v>
      </c>
      <c r="P55" s="15"/>
    </row>
    <row r="56" spans="1:16" x14ac:dyDescent="0.3">
      <c r="A56" s="16"/>
      <c r="B56" s="17"/>
      <c r="C56" s="17"/>
      <c r="D56" s="17"/>
      <c r="E56" s="17"/>
      <c r="F56" s="17"/>
      <c r="G56" s="17"/>
      <c r="H56" s="17"/>
      <c r="I56" s="17"/>
      <c r="J56" s="14"/>
      <c r="K56" s="14"/>
      <c r="L56" s="14"/>
      <c r="M56" s="14"/>
      <c r="N56" s="14"/>
      <c r="O56" s="14"/>
      <c r="P56" s="15"/>
    </row>
    <row r="57" spans="1:16" x14ac:dyDescent="0.3">
      <c r="A57" s="16" t="s">
        <v>74</v>
      </c>
      <c r="B57" s="17"/>
      <c r="C57" s="17"/>
      <c r="D57" s="17"/>
      <c r="E57" s="17"/>
      <c r="F57" s="17"/>
      <c r="G57" s="17"/>
      <c r="H57" s="17"/>
      <c r="I57" s="17"/>
      <c r="J57" s="14"/>
      <c r="K57" s="14"/>
      <c r="L57" s="14"/>
      <c r="M57" s="14"/>
      <c r="N57" s="14"/>
      <c r="O57" s="14"/>
      <c r="P57" s="15"/>
    </row>
    <row r="58" spans="1:16" x14ac:dyDescent="0.3">
      <c r="A58" s="16"/>
      <c r="B58" s="17"/>
      <c r="C58" s="17"/>
      <c r="D58" s="17"/>
      <c r="E58" s="17"/>
      <c r="F58" s="17"/>
      <c r="G58" s="17"/>
      <c r="H58" s="17"/>
      <c r="I58" s="17"/>
      <c r="J58" s="14"/>
      <c r="K58" s="14"/>
      <c r="L58" s="14"/>
      <c r="M58" s="14"/>
      <c r="N58" s="14"/>
      <c r="O58" s="14"/>
      <c r="P58" s="15"/>
    </row>
    <row r="59" spans="1:16" x14ac:dyDescent="0.3">
      <c r="A59" s="16"/>
      <c r="B59" s="17" t="s">
        <v>75</v>
      </c>
      <c r="C59" s="17" t="s">
        <v>80</v>
      </c>
      <c r="D59" s="17" t="s">
        <v>76</v>
      </c>
      <c r="E59" s="17" t="s">
        <v>77</v>
      </c>
      <c r="F59" s="17"/>
      <c r="G59" s="17"/>
      <c r="H59" s="17"/>
      <c r="I59" s="17"/>
      <c r="J59" s="14"/>
      <c r="K59" s="14"/>
      <c r="L59" s="14"/>
      <c r="M59" s="14"/>
      <c r="N59" s="14"/>
      <c r="O59" s="14"/>
      <c r="P59" s="15"/>
    </row>
    <row r="60" spans="1:16" x14ac:dyDescent="0.3">
      <c r="A60" s="16"/>
      <c r="B60" s="17">
        <v>1</v>
      </c>
      <c r="C60" s="17" t="s">
        <v>81</v>
      </c>
      <c r="D60" s="18">
        <v>0</v>
      </c>
      <c r="E60" s="18">
        <v>0</v>
      </c>
      <c r="F60" s="17"/>
      <c r="G60" s="17"/>
      <c r="H60" s="17"/>
      <c r="I60" s="17"/>
      <c r="J60" s="14"/>
      <c r="K60" s="14"/>
      <c r="L60" s="14"/>
      <c r="M60" s="14"/>
      <c r="N60" s="14"/>
      <c r="O60" s="14"/>
      <c r="P60" s="15"/>
    </row>
    <row r="61" spans="1:16" x14ac:dyDescent="0.3">
      <c r="A61" s="16"/>
      <c r="B61" s="17">
        <v>2</v>
      </c>
      <c r="C61" s="17" t="s">
        <v>82</v>
      </c>
      <c r="D61" s="18">
        <v>14.285714</v>
      </c>
      <c r="E61" s="18">
        <v>-88.025148999999999</v>
      </c>
      <c r="F61" s="17"/>
      <c r="G61" s="17"/>
      <c r="H61" s="17"/>
      <c r="I61" s="17"/>
      <c r="J61" s="14"/>
      <c r="K61" s="14"/>
      <c r="L61" s="14"/>
      <c r="M61" s="14"/>
      <c r="N61" s="14"/>
      <c r="O61" s="14"/>
      <c r="P61" s="15"/>
    </row>
    <row r="62" spans="1:16" x14ac:dyDescent="0.3">
      <c r="A62" s="16"/>
      <c r="B62" s="17">
        <v>3</v>
      </c>
      <c r="C62" s="17" t="s">
        <v>83</v>
      </c>
      <c r="D62" s="18">
        <v>28.571428999999998</v>
      </c>
      <c r="E62" s="18">
        <v>-120.54146900000001</v>
      </c>
      <c r="F62" s="17"/>
      <c r="G62" s="17"/>
      <c r="H62" s="17"/>
      <c r="I62" s="17"/>
      <c r="J62" s="14"/>
      <c r="K62" s="14"/>
      <c r="L62" s="14"/>
      <c r="M62" s="14"/>
      <c r="N62" s="14"/>
      <c r="O62" s="14"/>
      <c r="P62" s="15"/>
    </row>
    <row r="63" spans="1:16" x14ac:dyDescent="0.3">
      <c r="A63" s="16"/>
      <c r="B63" s="17">
        <v>4</v>
      </c>
      <c r="C63" s="17" t="s">
        <v>84</v>
      </c>
      <c r="D63" s="18">
        <v>42.857143000000001</v>
      </c>
      <c r="E63" s="18">
        <v>-88.025148999999999</v>
      </c>
      <c r="F63" s="17"/>
      <c r="G63" s="17"/>
      <c r="H63" s="17"/>
      <c r="I63" s="17"/>
      <c r="J63" s="14"/>
      <c r="K63" s="14"/>
      <c r="L63" s="14"/>
      <c r="M63" s="14"/>
      <c r="N63" s="14"/>
      <c r="O63" s="14"/>
      <c r="P63" s="15"/>
    </row>
    <row r="64" spans="1:16" x14ac:dyDescent="0.3">
      <c r="A64" s="16"/>
      <c r="B64" s="17">
        <v>5</v>
      </c>
      <c r="C64" s="17" t="s">
        <v>85</v>
      </c>
      <c r="D64" s="18">
        <v>57.142856999999999</v>
      </c>
      <c r="E64" s="18">
        <v>0</v>
      </c>
      <c r="F64" s="17"/>
      <c r="G64" s="17"/>
      <c r="H64" s="17"/>
      <c r="I64" s="17"/>
      <c r="J64" s="14"/>
      <c r="K64" s="14"/>
      <c r="L64" s="14"/>
      <c r="M64" s="14"/>
      <c r="N64" s="14"/>
      <c r="O64" s="14"/>
      <c r="P64" s="15"/>
    </row>
    <row r="65" spans="1:16" x14ac:dyDescent="0.3">
      <c r="A65" s="16"/>
      <c r="B65" s="17">
        <v>6</v>
      </c>
      <c r="C65" s="17" t="s">
        <v>88</v>
      </c>
      <c r="D65" s="18">
        <v>47.619047999999999</v>
      </c>
      <c r="E65" s="18">
        <v>-88.025148999999999</v>
      </c>
      <c r="F65" s="17"/>
      <c r="G65" s="17"/>
      <c r="H65" s="17"/>
      <c r="I65" s="17"/>
      <c r="J65" s="14"/>
      <c r="K65" s="14"/>
      <c r="L65" s="14"/>
      <c r="M65" s="14"/>
      <c r="N65" s="14"/>
      <c r="O65" s="14"/>
      <c r="P65" s="15"/>
    </row>
    <row r="66" spans="1:16" x14ac:dyDescent="0.3">
      <c r="A66" s="16"/>
      <c r="B66" s="17">
        <v>7</v>
      </c>
      <c r="C66" s="17" t="s">
        <v>86</v>
      </c>
      <c r="D66" s="18">
        <v>28.571428999999998</v>
      </c>
      <c r="E66" s="18">
        <v>-130.065279</v>
      </c>
      <c r="F66" s="17"/>
      <c r="G66" s="17"/>
      <c r="H66" s="17"/>
      <c r="I66" s="17"/>
      <c r="J66" s="14"/>
      <c r="K66" s="14"/>
      <c r="L66" s="14"/>
      <c r="M66" s="14"/>
      <c r="N66" s="14"/>
      <c r="O66" s="14"/>
      <c r="P66" s="15"/>
    </row>
    <row r="67" spans="1:16" x14ac:dyDescent="0.3">
      <c r="A67" s="19"/>
      <c r="B67" s="20">
        <v>8</v>
      </c>
      <c r="C67" s="20" t="s">
        <v>87</v>
      </c>
      <c r="D67" s="21">
        <v>9.5238099999999992</v>
      </c>
      <c r="E67" s="21">
        <v>-88.025148999999999</v>
      </c>
      <c r="F67" s="20"/>
      <c r="G67" s="20"/>
      <c r="H67" s="20"/>
      <c r="I67" s="20"/>
      <c r="J67" s="22"/>
      <c r="K67" s="22"/>
      <c r="L67" s="22"/>
      <c r="M67" s="22"/>
      <c r="N67" s="22"/>
      <c r="O67" s="22"/>
      <c r="P67" s="23"/>
    </row>
  </sheetData>
  <mergeCells count="4">
    <mergeCell ref="A15:D15"/>
    <mergeCell ref="A40:I40"/>
    <mergeCell ref="K40:O40"/>
    <mergeCell ref="A39:P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principal stress</vt:lpstr>
      <vt:lpstr>truss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ironbell</cp:lastModifiedBy>
  <dcterms:created xsi:type="dcterms:W3CDTF">2020-01-26T16:27:55Z</dcterms:created>
  <dcterms:modified xsi:type="dcterms:W3CDTF">2020-01-29T16:24:55Z</dcterms:modified>
</cp:coreProperties>
</file>