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경남대학교\GitHub\sms\"/>
    </mc:Choice>
  </mc:AlternateContent>
  <xr:revisionPtr revIDLastSave="0" documentId="13_ncr:1_{057DFD75-98F7-4E1F-9CBA-50D96EAEBA60}" xr6:coauthVersionLast="45" xr6:coauthVersionMax="45" xr10:uidLastSave="{00000000-0000-0000-0000-000000000000}"/>
  <bookViews>
    <workbookView xWindow="-120" yWindow="-120" windowWidth="29040" windowHeight="16440" xr2:uid="{B9178110-FA82-441D-9A7A-91BC9B243B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" i="1" l="1"/>
  <c r="M10" i="1"/>
  <c r="X17" i="1" l="1"/>
  <c r="W17" i="1"/>
  <c r="V17" i="1"/>
  <c r="U17" i="1"/>
  <c r="T17" i="1"/>
  <c r="Y15" i="1"/>
  <c r="P17" i="1"/>
  <c r="O17" i="1"/>
  <c r="N17" i="1"/>
  <c r="M17" i="1"/>
  <c r="L17" i="1"/>
  <c r="Q15" i="1"/>
  <c r="X12" i="1"/>
  <c r="W12" i="1"/>
  <c r="U12" i="1"/>
  <c r="P12" i="1"/>
  <c r="O7" i="1"/>
  <c r="N7" i="1"/>
  <c r="M7" i="1"/>
  <c r="O12" i="1"/>
  <c r="L12" i="1"/>
  <c r="F11" i="1"/>
  <c r="G11" i="1" s="1"/>
  <c r="F10" i="1"/>
  <c r="G10" i="1" s="1"/>
  <c r="F6" i="1"/>
  <c r="G6" i="1" s="1"/>
  <c r="H6" i="1" s="1"/>
  <c r="F5" i="1"/>
  <c r="A16" i="1"/>
  <c r="A15" i="1"/>
  <c r="A14" i="1"/>
  <c r="A13" i="1"/>
  <c r="A11" i="1"/>
  <c r="A10" i="1"/>
  <c r="A9" i="1"/>
  <c r="B7" i="1"/>
  <c r="B6" i="1"/>
  <c r="A7" i="1"/>
  <c r="A6" i="1"/>
  <c r="A4" i="1"/>
  <c r="A3" i="1"/>
  <c r="A2" i="1"/>
  <c r="A1" i="1"/>
  <c r="Y10" i="1" l="1"/>
  <c r="P5" i="1" s="1"/>
  <c r="P7" i="1" s="1"/>
  <c r="V12" i="1"/>
  <c r="T12" i="1"/>
  <c r="N12" i="1"/>
  <c r="M12" i="1"/>
  <c r="Y17" i="1"/>
  <c r="Y16" i="1" s="1"/>
  <c r="Q17" i="1"/>
  <c r="Q16" i="1" s="1"/>
  <c r="F7" i="1"/>
  <c r="G7" i="1" s="1"/>
  <c r="H7" i="1" s="1"/>
  <c r="G5" i="1"/>
  <c r="H5" i="1" s="1"/>
  <c r="Y12" i="1" l="1"/>
  <c r="Y11" i="1" s="1"/>
  <c r="Q12" i="1"/>
  <c r="Q10" i="1"/>
  <c r="L5" i="1" s="1"/>
  <c r="Q5" i="1" s="1"/>
  <c r="E11" i="1"/>
  <c r="I11" i="1"/>
  <c r="E10" i="1"/>
  <c r="I10" i="1" s="1"/>
  <c r="I12" i="1" s="1"/>
  <c r="H11" i="1"/>
  <c r="Q11" i="1" l="1"/>
  <c r="L7" i="1"/>
  <c r="Q7" i="1" s="1"/>
  <c r="Q6" i="1" s="1"/>
  <c r="H10" i="1"/>
  <c r="H12" i="1" s="1"/>
  <c r="E12" i="1" s="1"/>
  <c r="G12" i="1" s="1"/>
  <c r="F12" i="1" s="1"/>
  <c r="F13" i="1" s="1"/>
</calcChain>
</file>

<file path=xl/sharedStrings.xml><?xml version="1.0" encoding="utf-8"?>
<sst xmlns="http://schemas.openxmlformats.org/spreadsheetml/2006/main" count="31" uniqueCount="18">
  <si>
    <t>theta1</t>
    <phoneticPr fontId="1" type="noConversion"/>
  </si>
  <si>
    <t>theta2</t>
    <phoneticPr fontId="1" type="noConversion"/>
  </si>
  <si>
    <t>F1</t>
    <phoneticPr fontId="1" type="noConversion"/>
  </si>
  <si>
    <t>thata3</t>
    <phoneticPr fontId="1" type="noConversion"/>
  </si>
  <si>
    <t>ang</t>
    <phoneticPr fontId="1" type="noConversion"/>
  </si>
  <si>
    <t>180-ang</t>
    <phoneticPr fontId="1" type="noConversion"/>
  </si>
  <si>
    <t>degree</t>
    <phoneticPr fontId="1" type="noConversion"/>
  </si>
  <si>
    <t>radian</t>
    <phoneticPr fontId="1" type="noConversion"/>
  </si>
  <si>
    <t>sin</t>
    <phoneticPr fontId="1" type="noConversion"/>
  </si>
  <si>
    <t>F2</t>
    <phoneticPr fontId="1" type="noConversion"/>
  </si>
  <si>
    <t>mag</t>
    <phoneticPr fontId="1" type="noConversion"/>
  </si>
  <si>
    <t>x</t>
    <phoneticPr fontId="1" type="noConversion"/>
  </si>
  <si>
    <t>y</t>
    <phoneticPr fontId="1" type="noConversion"/>
  </si>
  <si>
    <t>R</t>
    <phoneticPr fontId="1" type="noConversion"/>
  </si>
  <si>
    <t>wgt</t>
    <phoneticPr fontId="1" type="noConversion"/>
  </si>
  <si>
    <t>dist</t>
    <phoneticPr fontId="1" type="noConversion"/>
  </si>
  <si>
    <t>Mnt</t>
    <phoneticPr fontId="1" type="noConversion"/>
  </si>
  <si>
    <t>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</si>
</sst>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B12A-83CC-4490-8117-7A72E0BFF321}">
  <dimension ref="A1:Y17"/>
  <sheetViews>
    <sheetView tabSelected="1" zoomScale="85" zoomScaleNormal="85" workbookViewId="0">
      <selection activeCell="O7" sqref="O7"/>
    </sheetView>
  </sheetViews>
  <sheetFormatPr defaultRowHeight="16.5" x14ac:dyDescent="0.3"/>
  <cols>
    <col min="3" max="3" width="4" customWidth="1"/>
    <col min="5" max="9" width="8.875" customWidth="1"/>
    <col min="10" max="10" width="3.75" customWidth="1"/>
    <col min="11" max="11" width="5" customWidth="1"/>
    <col min="12" max="17" width="12.5" customWidth="1"/>
    <col min="20" max="25" width="12.625" customWidth="1"/>
  </cols>
  <sheetData>
    <row r="1" spans="1:25" x14ac:dyDescent="0.3">
      <c r="A1">
        <f>70.698*34.6278+7133</f>
        <v>9581.1162043999993</v>
      </c>
    </row>
    <row r="2" spans="1:25" x14ac:dyDescent="0.3">
      <c r="A2">
        <f>A1/47.45</f>
        <v>201.92025720547943</v>
      </c>
    </row>
    <row r="3" spans="1:25" x14ac:dyDescent="0.3">
      <c r="A3">
        <f>(70.7-47.45)*201.9+71.33*(100-70.7)</f>
        <v>6784.1440000000002</v>
      </c>
    </row>
    <row r="4" spans="1:25" x14ac:dyDescent="0.3">
      <c r="A4">
        <f>95.944*70.7</f>
        <v>6783.2408000000005</v>
      </c>
      <c r="E4" t="s">
        <v>4</v>
      </c>
      <c r="F4" t="s">
        <v>5</v>
      </c>
      <c r="G4" t="s">
        <v>7</v>
      </c>
      <c r="H4" t="s">
        <v>8</v>
      </c>
      <c r="L4">
        <v>1</v>
      </c>
      <c r="M4">
        <v>2</v>
      </c>
      <c r="N4">
        <v>3</v>
      </c>
      <c r="O4">
        <v>4</v>
      </c>
      <c r="P4">
        <v>5</v>
      </c>
      <c r="Q4" t="s">
        <v>17</v>
      </c>
    </row>
    <row r="5" spans="1:25" x14ac:dyDescent="0.3">
      <c r="D5" t="s">
        <v>0</v>
      </c>
      <c r="E5" s="2">
        <v>74.95</v>
      </c>
      <c r="F5" s="2">
        <f>90-E5</f>
        <v>15.049999999999997</v>
      </c>
      <c r="G5" s="2">
        <f>F5*PI()/180</f>
        <v>0.26267205242514652</v>
      </c>
      <c r="H5" s="2">
        <f>SIN(G5)</f>
        <v>0.25966187574449145</v>
      </c>
      <c r="K5" t="s">
        <v>14</v>
      </c>
      <c r="L5" s="2">
        <f>Q10</f>
        <v>964.2700000000001</v>
      </c>
      <c r="M5" s="2">
        <v>119.45</v>
      </c>
      <c r="N5" s="2">
        <v>72.930000000000007</v>
      </c>
      <c r="O5" s="2">
        <v>102.8</v>
      </c>
      <c r="P5" s="2">
        <f>Y10</f>
        <v>643.16000000000008</v>
      </c>
      <c r="Q5" s="2">
        <f>SUM(L5:P5)</f>
        <v>1902.6100000000001</v>
      </c>
    </row>
    <row r="6" spans="1:25" x14ac:dyDescent="0.3">
      <c r="A6">
        <f>10^(1/3)</f>
        <v>2.1544346900318838</v>
      </c>
      <c r="B6">
        <f>10^(1/2)</f>
        <v>3.1622776601683795</v>
      </c>
      <c r="D6" t="s">
        <v>1</v>
      </c>
      <c r="E6" s="2">
        <v>39.9</v>
      </c>
      <c r="F6" s="2">
        <f>90-E6</f>
        <v>50.1</v>
      </c>
      <c r="G6" s="2">
        <f t="shared" ref="G6:G7" si="0">F6*PI()/180</f>
        <v>0.8744099552491591</v>
      </c>
      <c r="H6" s="2">
        <f t="shared" ref="H6:H7" si="1">SIN(G6)</f>
        <v>0.76716515181529954</v>
      </c>
      <c r="K6" t="s">
        <v>15</v>
      </c>
      <c r="L6" s="2">
        <v>27</v>
      </c>
      <c r="M6" s="2">
        <v>90.34</v>
      </c>
      <c r="N6" s="2">
        <v>101.08</v>
      </c>
      <c r="O6" s="2">
        <v>161.36000000000001</v>
      </c>
      <c r="P6" s="2">
        <v>210</v>
      </c>
      <c r="Q6" s="2">
        <f>Q7/Q5</f>
        <v>102.93732052286072</v>
      </c>
    </row>
    <row r="7" spans="1:25" x14ac:dyDescent="0.3">
      <c r="A7">
        <f>200^(1/3)</f>
        <v>5.8480354764257312</v>
      </c>
      <c r="B7">
        <f>200^(1/2)</f>
        <v>14.142135623730951</v>
      </c>
      <c r="D7" t="s">
        <v>3</v>
      </c>
      <c r="E7" s="2"/>
      <c r="F7" s="2">
        <f>180-F5-F6</f>
        <v>114.85</v>
      </c>
      <c r="G7" s="2">
        <f t="shared" si="0"/>
        <v>2.0045106459154876</v>
      </c>
      <c r="H7" s="2">
        <f t="shared" si="1"/>
        <v>0.90741109192869673</v>
      </c>
      <c r="K7" t="s">
        <v>16</v>
      </c>
      <c r="L7" s="2">
        <f>L5*L6</f>
        <v>26035.29</v>
      </c>
      <c r="M7" s="2">
        <f>M5*M6</f>
        <v>10791.113000000001</v>
      </c>
      <c r="N7" s="2">
        <f>N5*N6</f>
        <v>7371.7644000000009</v>
      </c>
      <c r="O7" s="2">
        <f>O5*O6</f>
        <v>16587.808000000001</v>
      </c>
      <c r="P7" s="2">
        <f>P5*P6</f>
        <v>135063.6</v>
      </c>
      <c r="Q7" s="2">
        <f>SUM(L7:P7)</f>
        <v>195849.57540000003</v>
      </c>
    </row>
    <row r="8" spans="1:25" x14ac:dyDescent="0.3">
      <c r="L8" s="2"/>
      <c r="M8" s="2"/>
      <c r="N8" s="2"/>
      <c r="O8" s="2"/>
      <c r="P8" s="2"/>
      <c r="Q8" s="2"/>
    </row>
    <row r="9" spans="1:25" x14ac:dyDescent="0.3">
      <c r="A9">
        <f>817.2876*65.4245</f>
        <v>53470.632586199994</v>
      </c>
      <c r="E9" t="s">
        <v>10</v>
      </c>
      <c r="F9" t="s">
        <v>4</v>
      </c>
      <c r="G9" t="s">
        <v>6</v>
      </c>
      <c r="H9" t="s">
        <v>11</v>
      </c>
      <c r="I9" t="s">
        <v>12</v>
      </c>
      <c r="L9" s="2"/>
      <c r="M9" s="2"/>
      <c r="N9" s="2"/>
      <c r="O9" s="2"/>
      <c r="P9" s="2"/>
      <c r="Q9" s="2"/>
    </row>
    <row r="10" spans="1:25" x14ac:dyDescent="0.3">
      <c r="A10">
        <f>73.16356*65.9205+486.4765*100</f>
        <v>53470.628456980005</v>
      </c>
      <c r="D10" t="s">
        <v>2</v>
      </c>
      <c r="E10" s="1">
        <f>H6*100/H7</f>
        <v>84.544387724498137</v>
      </c>
      <c r="F10" s="1">
        <f>E5</f>
        <v>74.95</v>
      </c>
      <c r="G10" s="1">
        <f>F10*PI()/180</f>
        <v>1.3081242743697499</v>
      </c>
      <c r="H10" s="1">
        <f>E10*COS(G10)</f>
        <v>21.952954300212763</v>
      </c>
      <c r="I10" s="1">
        <f>E10*SIN(G10)</f>
        <v>81.644481094578836</v>
      </c>
      <c r="K10" t="s">
        <v>14</v>
      </c>
      <c r="L10" s="2">
        <v>182.69</v>
      </c>
      <c r="M10" s="2">
        <f>Q15</f>
        <v>662.2600000000001</v>
      </c>
      <c r="N10" s="2">
        <v>76.61</v>
      </c>
      <c r="O10" s="2">
        <v>42.71</v>
      </c>
      <c r="P10" s="2"/>
      <c r="Q10" s="2">
        <f>SUM(L10:P10)</f>
        <v>964.2700000000001</v>
      </c>
      <c r="S10" t="s">
        <v>14</v>
      </c>
      <c r="T10" s="2">
        <v>169.55</v>
      </c>
      <c r="U10" s="2">
        <f>Y15</f>
        <v>293.26000000000005</v>
      </c>
      <c r="V10" s="2">
        <v>140.12</v>
      </c>
      <c r="W10" s="2">
        <v>40.229999999999997</v>
      </c>
      <c r="X10" s="2"/>
      <c r="Y10" s="2">
        <f>SUM(T10:X10)</f>
        <v>643.16000000000008</v>
      </c>
    </row>
    <row r="11" spans="1:25" x14ac:dyDescent="0.3">
      <c r="A11">
        <f>ATAN(1)*180/PI()</f>
        <v>45</v>
      </c>
      <c r="D11" t="s">
        <v>9</v>
      </c>
      <c r="E11" s="1">
        <f>H5*100/H7</f>
        <v>28.615682357660155</v>
      </c>
      <c r="F11" s="1">
        <f>180-E6</f>
        <v>140.1</v>
      </c>
      <c r="G11" s="1">
        <f>F11*PI()/180</f>
        <v>2.4452062820440554</v>
      </c>
      <c r="H11" s="1">
        <f>E11*COS(G11)</f>
        <v>-21.952954300212738</v>
      </c>
      <c r="I11" s="1">
        <f>E11*SIN(G11)</f>
        <v>18.355518905421164</v>
      </c>
      <c r="K11" t="s">
        <v>15</v>
      </c>
      <c r="L11" s="2">
        <v>0</v>
      </c>
      <c r="M11" s="2">
        <v>86.18</v>
      </c>
      <c r="N11" s="2">
        <v>46.21</v>
      </c>
      <c r="O11" s="2">
        <v>210</v>
      </c>
      <c r="P11" s="2">
        <v>210</v>
      </c>
      <c r="Q11" s="2">
        <f>Q12/Q10</f>
        <v>72.161132151783221</v>
      </c>
      <c r="S11" t="s">
        <v>15</v>
      </c>
      <c r="T11" s="2">
        <v>0</v>
      </c>
      <c r="U11" s="2">
        <v>95.41</v>
      </c>
      <c r="V11" s="2">
        <v>160.79</v>
      </c>
      <c r="W11" s="2">
        <v>210</v>
      </c>
      <c r="X11" s="2">
        <v>210</v>
      </c>
      <c r="Y11" s="2">
        <f>Y12/Y10</f>
        <v>91.66946234218544</v>
      </c>
    </row>
    <row r="12" spans="1:25" x14ac:dyDescent="0.3">
      <c r="D12" t="s">
        <v>13</v>
      </c>
      <c r="E12" s="1">
        <f>SQRT(H12^2+I12^2)</f>
        <v>100</v>
      </c>
      <c r="F12" s="1">
        <f>G12*180/PI()</f>
        <v>90</v>
      </c>
      <c r="G12" s="1">
        <f>ACOS(H12/E12)</f>
        <v>1.5707963267948966</v>
      </c>
      <c r="H12" s="1">
        <f>SUM(H10:H11)</f>
        <v>0</v>
      </c>
      <c r="I12" s="1">
        <f>SUM(I10:I11)</f>
        <v>100</v>
      </c>
      <c r="K12" t="s">
        <v>16</v>
      </c>
      <c r="L12" s="2">
        <f>L10*L11</f>
        <v>0</v>
      </c>
      <c r="M12" s="2">
        <f>M10*M11</f>
        <v>57073.566800000015</v>
      </c>
      <c r="N12" s="2">
        <f>N10*N11</f>
        <v>3540.1480999999999</v>
      </c>
      <c r="O12" s="2">
        <f>O10*O11</f>
        <v>8969.1</v>
      </c>
      <c r="P12" s="2">
        <f>P10*P11</f>
        <v>0</v>
      </c>
      <c r="Q12" s="2">
        <f>SUM(L12:P12)</f>
        <v>69582.814900000012</v>
      </c>
      <c r="S12" t="s">
        <v>16</v>
      </c>
      <c r="T12" s="2">
        <f>T10*T11</f>
        <v>0</v>
      </c>
      <c r="U12" s="2">
        <f>U10*U11</f>
        <v>27979.936600000005</v>
      </c>
      <c r="V12" s="2">
        <f>V10*V11</f>
        <v>22529.894799999998</v>
      </c>
      <c r="W12" s="2">
        <f>W10*W11</f>
        <v>8448.2999999999993</v>
      </c>
      <c r="X12" s="2">
        <f>X10*X11</f>
        <v>0</v>
      </c>
      <c r="Y12" s="2">
        <f>SUM(T12:X12)</f>
        <v>58958.131399999998</v>
      </c>
    </row>
    <row r="13" spans="1:25" x14ac:dyDescent="0.3">
      <c r="A13">
        <f>(127+255)/2</f>
        <v>191</v>
      </c>
      <c r="F13" s="3">
        <f>F12-180</f>
        <v>-90</v>
      </c>
      <c r="L13" s="2"/>
      <c r="M13" s="2"/>
      <c r="N13" s="2"/>
      <c r="O13" s="2"/>
      <c r="P13" s="2"/>
      <c r="Q13" s="2"/>
      <c r="T13" s="2"/>
      <c r="U13" s="2"/>
      <c r="V13" s="2"/>
      <c r="W13" s="2"/>
      <c r="X13" s="2"/>
      <c r="Y13" s="2"/>
    </row>
    <row r="14" spans="1:25" x14ac:dyDescent="0.3">
      <c r="A14">
        <f>64+A13</f>
        <v>255</v>
      </c>
      <c r="L14" s="2"/>
      <c r="M14" s="2"/>
      <c r="N14" s="2"/>
      <c r="O14" s="2"/>
      <c r="P14" s="2"/>
      <c r="Q14" s="2"/>
      <c r="T14" s="2"/>
      <c r="U14" s="2"/>
      <c r="V14" s="2"/>
      <c r="W14" s="2"/>
      <c r="X14" s="2"/>
      <c r="Y14" s="2"/>
    </row>
    <row r="15" spans="1:25" x14ac:dyDescent="0.3">
      <c r="A15">
        <f>-64+A13</f>
        <v>127</v>
      </c>
      <c r="K15" t="s">
        <v>14</v>
      </c>
      <c r="L15" s="2">
        <v>151.74</v>
      </c>
      <c r="M15" s="2">
        <v>168.55</v>
      </c>
      <c r="N15" s="2">
        <v>172.43</v>
      </c>
      <c r="O15" s="2">
        <v>29.45</v>
      </c>
      <c r="P15" s="2">
        <v>140.09</v>
      </c>
      <c r="Q15" s="2">
        <f>SUM(L15:P15)</f>
        <v>662.2600000000001</v>
      </c>
      <c r="S15" t="s">
        <v>14</v>
      </c>
      <c r="T15" s="2">
        <v>65.73</v>
      </c>
      <c r="U15" s="2">
        <v>98.62</v>
      </c>
      <c r="V15" s="2">
        <v>63.02</v>
      </c>
      <c r="W15" s="2">
        <v>65.89</v>
      </c>
      <c r="X15" s="2"/>
      <c r="Y15" s="2">
        <f>SUM(T15:X15)</f>
        <v>293.26000000000005</v>
      </c>
    </row>
    <row r="16" spans="1:25" x14ac:dyDescent="0.3">
      <c r="A16">
        <f>191+64</f>
        <v>255</v>
      </c>
      <c r="K16" t="s">
        <v>15</v>
      </c>
      <c r="L16" s="2">
        <v>0</v>
      </c>
      <c r="M16" s="2">
        <v>38.76</v>
      </c>
      <c r="N16" s="2">
        <v>106.71</v>
      </c>
      <c r="O16" s="2">
        <v>141.01</v>
      </c>
      <c r="P16" s="2">
        <v>210</v>
      </c>
      <c r="Q16" s="2">
        <f>Q17/Q15</f>
        <v>88.340905082595953</v>
      </c>
      <c r="S16" t="s">
        <v>15</v>
      </c>
      <c r="T16" s="2">
        <v>0</v>
      </c>
      <c r="U16" s="2">
        <v>88.4</v>
      </c>
      <c r="V16" s="2">
        <v>124.1</v>
      </c>
      <c r="W16" s="2">
        <v>210</v>
      </c>
      <c r="X16" s="2">
        <v>210</v>
      </c>
      <c r="Y16" s="2">
        <f>Y17/Y15</f>
        <v>103.57938348223419</v>
      </c>
    </row>
    <row r="17" spans="11:25" x14ac:dyDescent="0.3">
      <c r="K17" t="s">
        <v>16</v>
      </c>
      <c r="L17" s="2">
        <f>L15*L16</f>
        <v>0</v>
      </c>
      <c r="M17" s="2">
        <f>M15*M16</f>
        <v>6532.9980000000005</v>
      </c>
      <c r="N17" s="2">
        <f>N15*N16</f>
        <v>18400.005300000001</v>
      </c>
      <c r="O17" s="2">
        <f>O15*O16</f>
        <v>4152.7444999999998</v>
      </c>
      <c r="P17" s="2">
        <f>P15*P16</f>
        <v>29418.9</v>
      </c>
      <c r="Q17" s="2">
        <f>SUM(L17:P17)</f>
        <v>58504.647800000006</v>
      </c>
      <c r="S17" t="s">
        <v>16</v>
      </c>
      <c r="T17" s="2">
        <f>T15*T16</f>
        <v>0</v>
      </c>
      <c r="U17" s="2">
        <f>U15*U16</f>
        <v>8718.0080000000016</v>
      </c>
      <c r="V17" s="2">
        <f>V15*V16</f>
        <v>7820.7820000000002</v>
      </c>
      <c r="W17" s="2">
        <f>W15*W16</f>
        <v>13836.9</v>
      </c>
      <c r="X17" s="2">
        <f>X15*X16</f>
        <v>0</v>
      </c>
      <c r="Y17" s="2">
        <f>SUM(T17:X17)</f>
        <v>30375.690000000002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ironbell</dc:creator>
  <cp:lastModifiedBy>ironbell</cp:lastModifiedBy>
  <dcterms:created xsi:type="dcterms:W3CDTF">2020-03-18T13:14:15Z</dcterms:created>
  <dcterms:modified xsi:type="dcterms:W3CDTF">2020-03-26T15:05:28Z</dcterms:modified>
</cp:coreProperties>
</file>