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/>
  <mc:AlternateContent xmlns:mc="http://schemas.openxmlformats.org/markup-compatibility/2006">
    <mc:Choice Requires="x15">
      <x15ac:absPath xmlns:x15ac="http://schemas.microsoft.com/office/spreadsheetml/2010/11/ac" url="M:\GIS\Projects\ILI\LoadSheets\"/>
    </mc:Choice>
  </mc:AlternateContent>
  <xr:revisionPtr revIDLastSave="0" documentId="8_{9DBC1AEE-FE7E-430F-AA70-04184C2C9511}" xr6:coauthVersionLast="45" xr6:coauthVersionMax="45" xr10:uidLastSave="{00000000-0000-0000-0000-000000000000}"/>
  <bookViews>
    <workbookView xWindow="0" yWindow="0" windowWidth="28800" windowHeight="14010" firstSheet="1" activeTab="1" xr2:uid="{00000000-000D-0000-FFFF-FFFF00000000}"/>
  </bookViews>
  <sheets>
    <sheet name="FeatureList" sheetId="7" r:id="rId1"/>
    <sheet name="ILIData" sheetId="5" r:id="rId2"/>
    <sheet name="ESRI_MAPINFO_SHEET" sheetId="2" state="veryHidden" r:id="rId3"/>
  </sheets>
  <definedNames>
    <definedName name="_xlnm._FilterDatabase" localSheetId="0" hidden="1">FeatureList!$A$1:$S$10</definedName>
    <definedName name="_xlnm._FilterDatabase" localSheetId="1" hidden="1">ILIData!$A$1:$L$10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2" i="5"/>
  <c r="S3" i="7" l="1"/>
  <c r="F3" i="5" s="1"/>
  <c r="S4" i="7"/>
  <c r="F4" i="5" s="1"/>
  <c r="S5" i="7"/>
  <c r="F5" i="5" s="1"/>
  <c r="S6" i="7"/>
  <c r="F6" i="5" s="1"/>
  <c r="S7" i="7"/>
  <c r="F7" i="5" s="1"/>
  <c r="S8" i="7"/>
  <c r="F8" i="5" s="1"/>
  <c r="S9" i="7"/>
  <c r="F9" i="5" s="1"/>
  <c r="F10" i="5"/>
  <c r="S2" i="7"/>
  <c r="F2" i="5" s="1"/>
  <c r="Q7" i="7"/>
  <c r="P6" i="7"/>
  <c r="I6" i="5" s="1"/>
  <c r="P7" i="7"/>
  <c r="O4" i="7"/>
  <c r="H4" i="5" s="1"/>
  <c r="O5" i="7"/>
  <c r="H5" i="5" s="1"/>
  <c r="O6" i="7"/>
  <c r="H6" i="5" s="1"/>
  <c r="O7" i="7"/>
  <c r="H7" i="5" s="1"/>
  <c r="O8" i="7"/>
  <c r="H8" i="5" s="1"/>
  <c r="O9" i="7"/>
  <c r="H9" i="5" s="1"/>
  <c r="H10" i="5"/>
  <c r="O3" i="7"/>
  <c r="H3" i="5" s="1"/>
  <c r="N3" i="7"/>
  <c r="C3" i="5" s="1"/>
  <c r="N4" i="7"/>
  <c r="C4" i="5" s="1"/>
  <c r="N5" i="7"/>
  <c r="C5" i="5" s="1"/>
  <c r="N6" i="7"/>
  <c r="C6" i="5" s="1"/>
  <c r="N7" i="7"/>
  <c r="C7" i="5" s="1"/>
  <c r="N8" i="7"/>
  <c r="C8" i="5" s="1"/>
  <c r="N9" i="7"/>
  <c r="C9" i="5" s="1"/>
  <c r="C10" i="5"/>
  <c r="N2" i="7"/>
  <c r="C2" i="5" s="1"/>
  <c r="M5" i="7"/>
  <c r="M8" i="7"/>
  <c r="L5" i="7"/>
  <c r="L8" i="7"/>
  <c r="G3" i="7"/>
  <c r="L3" i="5" s="1"/>
  <c r="G4" i="7"/>
  <c r="G5" i="7"/>
  <c r="L5" i="5" s="1"/>
  <c r="G6" i="7"/>
  <c r="G7" i="7"/>
  <c r="L7" i="5" s="1"/>
  <c r="G8" i="7"/>
  <c r="L8" i="5" s="1"/>
  <c r="G9" i="7"/>
  <c r="G10" i="7"/>
  <c r="L10" i="5" s="1"/>
  <c r="F3" i="7"/>
  <c r="F4" i="7"/>
  <c r="F5" i="7"/>
  <c r="F6" i="7"/>
  <c r="F7" i="7"/>
  <c r="F8" i="7"/>
  <c r="F9" i="7"/>
  <c r="F10" i="7"/>
  <c r="G2" i="7"/>
  <c r="F2" i="7"/>
  <c r="I10" i="5" l="1"/>
  <c r="K10" i="5"/>
  <c r="L2" i="5"/>
  <c r="H3" i="7"/>
  <c r="L9" i="5"/>
  <c r="H10" i="7"/>
  <c r="I8" i="7"/>
  <c r="I7" i="7" s="1"/>
  <c r="I6" i="7" s="1"/>
  <c r="L6" i="5"/>
  <c r="H7" i="7"/>
  <c r="I5" i="7"/>
  <c r="I4" i="7" s="1"/>
  <c r="L4" i="5"/>
  <c r="H5" i="7"/>
  <c r="I3" i="7"/>
  <c r="I2" i="7" s="1"/>
  <c r="L7" i="7"/>
  <c r="D8" i="5"/>
  <c r="D5" i="5"/>
  <c r="L4" i="7"/>
  <c r="D4" i="5" s="1"/>
  <c r="M7" i="7"/>
  <c r="E8" i="5"/>
  <c r="E5" i="5"/>
  <c r="M4" i="7"/>
  <c r="E4" i="5" s="1"/>
  <c r="P8" i="7"/>
  <c r="I7" i="5"/>
  <c r="Q8" i="7"/>
  <c r="K7" i="5"/>
  <c r="Q9" i="7" l="1"/>
  <c r="K9" i="5" s="1"/>
  <c r="K8" i="5"/>
  <c r="P9" i="7"/>
  <c r="I9" i="5" s="1"/>
  <c r="I8" i="5"/>
  <c r="M6" i="7"/>
  <c r="E6" i="5" s="1"/>
  <c r="E7" i="5"/>
  <c r="L6" i="7"/>
  <c r="D6" i="5" s="1"/>
  <c r="D7" i="5"/>
  <c r="H6" i="7"/>
  <c r="J6" i="5" s="1"/>
  <c r="J5" i="5"/>
  <c r="H8" i="7"/>
  <c r="J7" i="5"/>
  <c r="J10" i="5"/>
  <c r="J3" i="5"/>
  <c r="H4" i="7"/>
  <c r="J4" i="5" s="1"/>
  <c r="H9" i="7" l="1"/>
  <c r="J9" i="5" s="1"/>
  <c r="J8" i="5"/>
  <c r="L9" i="7"/>
  <c r="D9" i="5" s="1"/>
  <c r="D10" i="5"/>
  <c r="M9" i="7"/>
  <c r="E9" i="5" s="1"/>
  <c r="E10" i="5"/>
  <c r="K9" i="7" l="1"/>
  <c r="B10" i="5"/>
  <c r="K8" i="7" l="1"/>
  <c r="B9" i="5"/>
  <c r="K7" i="7" l="1"/>
  <c r="B8" i="5"/>
  <c r="K6" i="7" l="1"/>
  <c r="B7" i="5"/>
  <c r="K5" i="7" l="1"/>
  <c r="B6" i="5"/>
  <c r="K4" i="7" l="1"/>
  <c r="B5" i="5"/>
  <c r="K3" i="7" l="1"/>
  <c r="B4" i="5"/>
  <c r="K2" i="7" l="1"/>
  <c r="B2" i="5" s="1"/>
  <c r="B3" i="5"/>
</calcChain>
</file>

<file path=xl/sharedStrings.xml><?xml version="1.0" encoding="utf-8"?>
<sst xmlns="http://schemas.openxmlformats.org/spreadsheetml/2006/main" count="70" uniqueCount="39">
  <si>
    <t>Distance</t>
  </si>
  <si>
    <t>USGW</t>
  </si>
  <si>
    <t>Length</t>
  </si>
  <si>
    <t>Speed</t>
  </si>
  <si>
    <t>ID</t>
  </si>
  <si>
    <t>If Weld</t>
  </si>
  <si>
    <t>W#</t>
  </si>
  <si>
    <t>USW#</t>
  </si>
  <si>
    <t>DSW#</t>
  </si>
  <si>
    <t>Class</t>
  </si>
  <si>
    <t>DSMDist</t>
  </si>
  <si>
    <t>DSWDist</t>
  </si>
  <si>
    <t>DSWOd</t>
  </si>
  <si>
    <t>DSJ1</t>
  </si>
  <si>
    <t>USJ1</t>
  </si>
  <si>
    <t>USWDist</t>
  </si>
  <si>
    <t>USWOd</t>
  </si>
  <si>
    <t>Description</t>
  </si>
  <si>
    <t>Desc</t>
  </si>
  <si>
    <t>C-10</t>
  </si>
  <si>
    <t>Girth Weld</t>
  </si>
  <si>
    <t/>
  </si>
  <si>
    <t>AP-10-1</t>
  </si>
  <si>
    <t>Appurtenance</t>
  </si>
  <si>
    <t>Tap</t>
  </si>
  <si>
    <t>C-20</t>
  </si>
  <si>
    <t>AP-20-1</t>
  </si>
  <si>
    <t>Valve</t>
  </si>
  <si>
    <t>C-30</t>
  </si>
  <si>
    <t>AP-30-1</t>
  </si>
  <si>
    <t>Tee</t>
  </si>
  <si>
    <t>D-30-1</t>
  </si>
  <si>
    <t>Deformation</t>
  </si>
  <si>
    <t>Other</t>
  </si>
  <si>
    <t>C-40</t>
  </si>
  <si>
    <t>50</t>
  </si>
  <si>
    <t>AP-40-1</t>
  </si>
  <si>
    <t>DESCRIPTION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</si>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</sst>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opLeftCell="N1" workbookViewId="0">
      <pane ySplit="1" topLeftCell="A2" activePane="bottomLeft" state="frozen"/>
      <selection pane="bottomLeft" activeCell="M4" sqref="M4"/>
    </sheetView>
  </sheetViews>
  <sheetFormatPr defaultRowHeight="15"/>
  <cols>
    <col min="1" max="1" width="18.42578125" style="7" bestFit="1" customWidth="1"/>
    <col min="2" max="2" width="10.7109375" style="7" bestFit="1" customWidth="1"/>
    <col min="3" max="3" width="11.7109375" style="7" bestFit="1" customWidth="1"/>
    <col min="4" max="4" width="10.85546875" style="7" bestFit="1" customWidth="1"/>
    <col min="5" max="5" width="12.28515625" style="7" bestFit="1" customWidth="1"/>
    <col min="6" max="6" width="7.5703125" style="7" bestFit="1" customWidth="1"/>
    <col min="7" max="7" width="13.28515625" style="7" bestFit="1" customWidth="1"/>
    <col min="8" max="8" width="15.7109375" style="7" bestFit="1" customWidth="1"/>
    <col min="9" max="9" width="15.5703125" style="7" bestFit="1" customWidth="1"/>
    <col min="10" max="10" width="23.7109375" style="7" bestFit="1" customWidth="1"/>
    <col min="11" max="11" width="15.5703125" style="7" bestFit="1" customWidth="1"/>
    <col min="12" max="12" width="15.85546875" style="7" bestFit="1" customWidth="1"/>
    <col min="13" max="13" width="17.5703125" style="7" bestFit="1" customWidth="1"/>
    <col min="14" max="15" width="5.5703125" style="7" bestFit="1" customWidth="1"/>
    <col min="16" max="16" width="16" style="7" bestFit="1" customWidth="1"/>
    <col min="17" max="17" width="17.7109375" style="7" bestFit="1" customWidth="1"/>
    <col min="18" max="18" width="11.140625" style="7" bestFit="1" customWidth="1"/>
    <col min="19" max="19" width="18.28515625" style="7" bestFit="1" customWidth="1"/>
    <col min="20" max="16384" width="9.140625" style="7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17</v>
      </c>
      <c r="S1" s="6" t="s">
        <v>18</v>
      </c>
    </row>
    <row r="2" spans="1:19">
      <c r="A2" s="1">
        <v>0</v>
      </c>
      <c r="B2" s="1">
        <v>0</v>
      </c>
      <c r="C2" s="1">
        <v>2.1263994277179039</v>
      </c>
      <c r="D2" s="3">
        <v>2.8811389208000002</v>
      </c>
      <c r="E2" s="2" t="s">
        <v>19</v>
      </c>
      <c r="F2" s="2" t="str">
        <f>IF($J2="Girth Weld",RIGHT(E2,LEN(E2)-SEARCH("-",E2,1)),"")</f>
        <v>10</v>
      </c>
      <c r="G2" s="2" t="str">
        <f>IF(J2="Girth Weld",RIGHT(E2,LEN(E2)-SEARCH("-",E2,1)),"")</f>
        <v>10</v>
      </c>
      <c r="H2" s="2"/>
      <c r="I2" s="8" t="str">
        <f>IF($J3="Girth Weld",$G3,$I3)</f>
        <v>20</v>
      </c>
      <c r="J2" s="2" t="s">
        <v>20</v>
      </c>
      <c r="K2" s="2">
        <f>IF($J3="Above Ground Reference", $A3-$A2,(($A3-$A2)+K3))</f>
        <v>5687.2666502054299</v>
      </c>
      <c r="L2" s="2"/>
      <c r="M2" s="2"/>
      <c r="N2" s="1">
        <f t="shared" ref="N2:N9" si="0">C3</f>
        <v>2.1263994277179039</v>
      </c>
      <c r="O2" s="2"/>
      <c r="P2" s="2"/>
      <c r="Q2" s="2"/>
      <c r="R2" s="2" t="s">
        <v>21</v>
      </c>
      <c r="S2" s="2" t="str">
        <f>IF(J2="Bend",J2&amp;R2,R2)</f>
        <v/>
      </c>
    </row>
    <row r="3" spans="1:19">
      <c r="A3" s="1">
        <v>0</v>
      </c>
      <c r="B3" s="1">
        <v>1.0944990695636765</v>
      </c>
      <c r="C3" s="1">
        <v>2.1263994277179039</v>
      </c>
      <c r="D3" s="3">
        <v>4.1226234712999998</v>
      </c>
      <c r="E3" s="2" t="s">
        <v>22</v>
      </c>
      <c r="F3" s="2" t="str">
        <f>IF($J3="Girth Weld",RIGHT(E3,LEN(E3)-SEARCH("-",E3,1)),"")</f>
        <v/>
      </c>
      <c r="G3" s="2" t="str">
        <f t="shared" ref="G3:G10" si="1">IF(J3="Girth Weld",RIGHT(E3,LEN(E3)-SEARCH("-",E3,1)),"")</f>
        <v/>
      </c>
      <c r="H3" s="2" t="str">
        <f>IF($J2="Girth Weld",$G2,$H2)</f>
        <v>10</v>
      </c>
      <c r="I3" s="8" t="str">
        <f>IF($J4="Girth Weld",$G4,$I4)</f>
        <v>20</v>
      </c>
      <c r="J3" s="2" t="s">
        <v>23</v>
      </c>
      <c r="K3" s="2">
        <f>IF($J4="Above Ground Reference", $A4-$A3,(($A4-$A3)+K4))</f>
        <v>5687.2666502054299</v>
      </c>
      <c r="L3" s="2"/>
      <c r="M3" s="2"/>
      <c r="N3" s="1">
        <f t="shared" si="0"/>
        <v>2.589747108119036</v>
      </c>
      <c r="O3" s="1">
        <f t="shared" ref="O3:O9" si="2">C2</f>
        <v>2.1263994277179039</v>
      </c>
      <c r="P3" s="2"/>
      <c r="Q3" s="2"/>
      <c r="R3" s="2" t="s">
        <v>24</v>
      </c>
      <c r="S3" s="2" t="str">
        <f>IF(J3="Bend",J3&amp;R3,R3)</f>
        <v>Tap</v>
      </c>
    </row>
    <row r="4" spans="1:19">
      <c r="A4" s="1">
        <v>0</v>
      </c>
      <c r="B4" s="1">
        <v>0</v>
      </c>
      <c r="C4" s="1">
        <v>2.589747108119036</v>
      </c>
      <c r="D4" s="3">
        <v>4.0711745620000004</v>
      </c>
      <c r="E4" s="2" t="s">
        <v>25</v>
      </c>
      <c r="F4" s="2" t="str">
        <f>IF($J4="Girth Weld",RIGHT(E4,LEN(E4)-SEARCH("-",E4,1)),"")</f>
        <v>20</v>
      </c>
      <c r="G4" s="2" t="str">
        <f t="shared" si="1"/>
        <v>20</v>
      </c>
      <c r="H4" s="2" t="str">
        <f>IF($J3="Girth Weld",$G3,$H3)</f>
        <v>10</v>
      </c>
      <c r="I4" s="8" t="str">
        <f>IF($J5="Girth Weld",$G5,$I5)</f>
        <v>30</v>
      </c>
      <c r="J4" s="2" t="s">
        <v>20</v>
      </c>
      <c r="K4" s="2">
        <f>IF($J5="Above Ground Reference", $A5-$A4,(($A5-$A4)+K5))</f>
        <v>5687.2666502054299</v>
      </c>
      <c r="L4" s="2">
        <f>IF($J5="Girth Weld",$A5-$A4,(($A5-$A4)+L5))</f>
        <v>1.2425214683606456</v>
      </c>
      <c r="M4" s="2">
        <f>IF($J5="Girth Weld",$A5,$M5)</f>
        <v>1.2425214683606456</v>
      </c>
      <c r="N4" s="1">
        <f t="shared" si="0"/>
        <v>2.589747108119036</v>
      </c>
      <c r="O4" s="1">
        <f t="shared" si="2"/>
        <v>2.1263994277179039</v>
      </c>
      <c r="P4" s="2"/>
      <c r="Q4" s="2"/>
      <c r="R4" s="2" t="s">
        <v>21</v>
      </c>
      <c r="S4" s="2" t="str">
        <f>IF(J4="Bend",J4&amp;R4,R4)</f>
        <v/>
      </c>
    </row>
    <row r="5" spans="1:19">
      <c r="A5" s="1">
        <v>0</v>
      </c>
      <c r="B5" s="1">
        <v>1.2911624084047246</v>
      </c>
      <c r="C5" s="1">
        <v>2.589747108119036</v>
      </c>
      <c r="D5" s="3">
        <v>3.9727505616000003</v>
      </c>
      <c r="E5" s="2" t="s">
        <v>26</v>
      </c>
      <c r="F5" s="2" t="str">
        <f>IF($J5="Girth Weld",RIGHT(E5,LEN(E5)-SEARCH("-",E5,1)),"")</f>
        <v/>
      </c>
      <c r="G5" s="2" t="str">
        <f t="shared" si="1"/>
        <v/>
      </c>
      <c r="H5" s="2" t="str">
        <f>IF($J4="Girth Weld",$G4,$H4)</f>
        <v>20</v>
      </c>
      <c r="I5" s="8" t="str">
        <f>IF($J6="Girth Weld",$G6,$I6)</f>
        <v>30</v>
      </c>
      <c r="J5" s="2" t="s">
        <v>23</v>
      </c>
      <c r="K5" s="2">
        <f>IF($J6="Above Ground Reference", $A6-$A5,(($A6-$A5)+K6))</f>
        <v>5687.2666502054299</v>
      </c>
      <c r="L5" s="2">
        <f>IF($J6="Girth Weld",$A6-$A5,(($A6-$A5)+L6))</f>
        <v>1.2425214683606456</v>
      </c>
      <c r="M5" s="2">
        <f>IF($J6="Girth Weld",$A6,$M6)</f>
        <v>1.2425214683606456</v>
      </c>
      <c r="N5" s="1">
        <f t="shared" si="0"/>
        <v>0.91233595800159994</v>
      </c>
      <c r="O5" s="1">
        <f t="shared" si="2"/>
        <v>2.589747108119036</v>
      </c>
      <c r="P5" s="2"/>
      <c r="Q5" s="2"/>
      <c r="R5" s="2" t="s">
        <v>27</v>
      </c>
      <c r="S5" s="2" t="str">
        <f>IF(J5="Bend",J5&amp;R5,R5)</f>
        <v>Valve</v>
      </c>
    </row>
    <row r="6" spans="1:19">
      <c r="A6" s="1">
        <v>1.2425214683606456</v>
      </c>
      <c r="B6" s="1">
        <v>0</v>
      </c>
      <c r="C6" s="1">
        <v>0.91233595800159994</v>
      </c>
      <c r="D6" s="3">
        <v>4.1763092896999998</v>
      </c>
      <c r="E6" s="2" t="s">
        <v>28</v>
      </c>
      <c r="F6" s="2" t="str">
        <f>IF($J6="Girth Weld",RIGHT(E6,LEN(E6)-SEARCH("-",E6,1)),"")</f>
        <v>30</v>
      </c>
      <c r="G6" s="2" t="str">
        <f t="shared" si="1"/>
        <v>30</v>
      </c>
      <c r="H6" s="2" t="str">
        <f>IF($J5="Girth Weld",$G5,$H5)</f>
        <v>20</v>
      </c>
      <c r="I6" s="8" t="str">
        <f>IF($J7="Girth Weld",$G7,$I7)</f>
        <v>40</v>
      </c>
      <c r="J6" s="2" t="s">
        <v>20</v>
      </c>
      <c r="K6" s="2">
        <f>IF($J7="Above Ground Reference", $A7-$A6,(($A7-$A6)+K7))</f>
        <v>5686.0241287370691</v>
      </c>
      <c r="L6" s="2">
        <f>IF($J7="Girth Weld",$A7-$A6,(($A7-$A6)+L7))</f>
        <v>0.91233595800160017</v>
      </c>
      <c r="M6" s="2">
        <f>IF($J7="Girth Weld",$A7,$M7)</f>
        <v>2.1548574263622458</v>
      </c>
      <c r="N6" s="1">
        <f t="shared" si="0"/>
        <v>0.91233595800159994</v>
      </c>
      <c r="O6" s="1">
        <f t="shared" si="2"/>
        <v>2.589747108119036</v>
      </c>
      <c r="P6" s="2">
        <f>IF($J5="Girth Weld",$A6-$A5,(($A6-$A5)+P5))</f>
        <v>1.2425214683606456</v>
      </c>
      <c r="Q6" s="2"/>
      <c r="R6" s="2" t="s">
        <v>21</v>
      </c>
      <c r="S6" s="2" t="str">
        <f>IF(J6="Bend",J6&amp;R6,R6)</f>
        <v/>
      </c>
    </row>
    <row r="7" spans="1:19">
      <c r="A7" s="1">
        <v>1.7024073162661579</v>
      </c>
      <c r="B7" s="1">
        <v>0.4598858479055124</v>
      </c>
      <c r="C7" s="1">
        <v>0.91233595800159994</v>
      </c>
      <c r="D7" s="3">
        <v>4.5879005640999999</v>
      </c>
      <c r="E7" s="2" t="s">
        <v>29</v>
      </c>
      <c r="F7" s="2" t="str">
        <f>IF($J7="Girth Weld",RIGHT(E7,LEN(E7)-SEARCH("-",E7,1)),"")</f>
        <v/>
      </c>
      <c r="G7" s="2" t="str">
        <f t="shared" si="1"/>
        <v/>
      </c>
      <c r="H7" s="2" t="str">
        <f>IF($J6="Girth Weld",$G6,$H6)</f>
        <v>30</v>
      </c>
      <c r="I7" s="8" t="str">
        <f>IF($J8="Girth Weld",$G8,$I8)</f>
        <v>40</v>
      </c>
      <c r="J7" s="2" t="s">
        <v>23</v>
      </c>
      <c r="K7" s="2">
        <f>IF($J8="Above Ground Reference", $A8-$A7,(($A8-$A7)+K8))</f>
        <v>5685.5642428891633</v>
      </c>
      <c r="L7" s="2">
        <f>IF($J8="Girth Weld",$A8-$A7,(($A8-$A7)+L8))</f>
        <v>0.45245011009608782</v>
      </c>
      <c r="M7" s="2">
        <f>IF($J8="Girth Weld",$A8,$M8)</f>
        <v>2.1548574263622458</v>
      </c>
      <c r="N7" s="1">
        <f t="shared" si="0"/>
        <v>0.91233595800159994</v>
      </c>
      <c r="O7" s="1">
        <f t="shared" si="2"/>
        <v>0.91233595800159994</v>
      </c>
      <c r="P7" s="2">
        <f>IF($J6="Girth Weld",$A7-$A6,(($A7-$A6)+P6))</f>
        <v>0.45988584790551235</v>
      </c>
      <c r="Q7" s="2">
        <f>IF($J6="Girth Weld",$A6,$Q6)</f>
        <v>1.2425214683606456</v>
      </c>
      <c r="R7" s="2" t="s">
        <v>30</v>
      </c>
      <c r="S7" s="2" t="str">
        <f>IF(J7="Bend",J7&amp;R7,R7)</f>
        <v>Tee</v>
      </c>
    </row>
    <row r="8" spans="1:19">
      <c r="A8" s="1">
        <v>2.1020341207264996</v>
      </c>
      <c r="B8" s="1">
        <v>0.85951265236585417</v>
      </c>
      <c r="C8" s="1">
        <v>0.91233595800159994</v>
      </c>
      <c r="D8" s="3">
        <v>4.0219625618000006</v>
      </c>
      <c r="E8" s="2" t="s">
        <v>31</v>
      </c>
      <c r="F8" s="2" t="str">
        <f>IF($J8="Girth Weld",RIGHT(E8,LEN(E8)-SEARCH("-",E8,1)),"")</f>
        <v/>
      </c>
      <c r="G8" s="2" t="str">
        <f t="shared" si="1"/>
        <v/>
      </c>
      <c r="H8" s="2" t="str">
        <f>IF($J7="Girth Weld",$G7,$H7)</f>
        <v>30</v>
      </c>
      <c r="I8" s="8" t="str">
        <f>IF($J9="Girth Weld",$G9,$I9)</f>
        <v>40</v>
      </c>
      <c r="J8" s="2" t="s">
        <v>32</v>
      </c>
      <c r="K8" s="2">
        <f>IF($J9="Above Ground Reference", $A9-$A8,(($A9-$A8)+K9))</f>
        <v>5685.1646160847031</v>
      </c>
      <c r="L8" s="2">
        <f>IF($J9="Girth Weld",$A9-$A8,(($A9-$A8)+L9))</f>
        <v>5.2823305635746109E-2</v>
      </c>
      <c r="M8" s="2">
        <f>IF($J9="Girth Weld",$A9,$M9)</f>
        <v>2.1548574263622458</v>
      </c>
      <c r="N8" s="1">
        <f t="shared" si="0"/>
        <v>6.9461878849785395</v>
      </c>
      <c r="O8" s="1">
        <f t="shared" si="2"/>
        <v>0.91233595800159994</v>
      </c>
      <c r="P8" s="2">
        <f>IF($J7="Girth Weld",$A8-$A7,(($A8-$A7)+P7))</f>
        <v>0.85951265236585406</v>
      </c>
      <c r="Q8" s="2">
        <f>IF($J7="Girth Weld",$A7,$Q7)</f>
        <v>1.2425214683606456</v>
      </c>
      <c r="R8" s="2" t="s">
        <v>33</v>
      </c>
      <c r="S8" s="2" t="str">
        <f>IF(J8="Bend",J8&amp;R8,R8)</f>
        <v>Other</v>
      </c>
    </row>
    <row r="9" spans="1:19">
      <c r="A9" s="1">
        <v>2.1548574263622458</v>
      </c>
      <c r="B9" s="1">
        <v>0</v>
      </c>
      <c r="C9" s="1">
        <v>6.9461878849785395</v>
      </c>
      <c r="D9" s="3">
        <v>3.9235385614</v>
      </c>
      <c r="E9" s="2" t="s">
        <v>34</v>
      </c>
      <c r="F9" s="2" t="str">
        <f>IF($J9="Girth Weld",RIGHT(E9,LEN(E9)-SEARCH("-",E9,1)),"")</f>
        <v>40</v>
      </c>
      <c r="G9" s="2" t="str">
        <f t="shared" si="1"/>
        <v>40</v>
      </c>
      <c r="H9" s="2" t="str">
        <f>IF($J8="Girth Weld",$G8,$H8)</f>
        <v>30</v>
      </c>
      <c r="I9" s="8" t="s">
        <v>35</v>
      </c>
      <c r="J9" s="2" t="s">
        <v>20</v>
      </c>
      <c r="K9" s="2">
        <f>IF($J10="Above Ground Reference", $A10-$A9,(($A10-$A9)+K10))</f>
        <v>5685.1117927790674</v>
      </c>
      <c r="L9" s="2">
        <f>IF($J10="Girth Weld",$A10-$A9,(($A10-$A9)+L10))</f>
        <v>6.9461878849785395</v>
      </c>
      <c r="M9" s="2">
        <f>IF($J10="Girth Weld",$A10,$M10)</f>
        <v>9.1010453113407852</v>
      </c>
      <c r="N9" s="1">
        <f t="shared" si="0"/>
        <v>6.9461878849785395</v>
      </c>
      <c r="O9" s="1">
        <f t="shared" si="2"/>
        <v>0.91233595800159994</v>
      </c>
      <c r="P9" s="2">
        <f>IF($J8="Girth Weld",$A9-$A8,(($A9-$A8)+P8))</f>
        <v>0.91233595800160017</v>
      </c>
      <c r="Q9" s="2">
        <f>IF($J8="Girth Weld",$A8,$Q8)</f>
        <v>1.2425214683606456</v>
      </c>
      <c r="R9" s="2" t="s">
        <v>21</v>
      </c>
      <c r="S9" s="2" t="str">
        <f>IF(J9="Bend",J9&amp;R9,R9)</f>
        <v/>
      </c>
    </row>
    <row r="10" spans="1:19">
      <c r="A10" s="1">
        <v>2.6560446057417817</v>
      </c>
      <c r="B10" s="1">
        <v>0.50118717937953627</v>
      </c>
      <c r="C10" s="1">
        <v>6.9461878849785395</v>
      </c>
      <c r="D10" s="3">
        <v>4.1763092896999998</v>
      </c>
      <c r="E10" s="2" t="s">
        <v>36</v>
      </c>
      <c r="F10" s="2" t="str">
        <f>IF($J10="Girth Weld",RIGHT(E10,LEN(E10)-SEARCH("-",E10,1)),"")</f>
        <v/>
      </c>
      <c r="G10" s="2" t="str">
        <f t="shared" si="1"/>
        <v/>
      </c>
      <c r="H10" s="2" t="str">
        <f>IF($J9="Girth Weld",$G9,$H9)</f>
        <v>40</v>
      </c>
      <c r="I10" s="8" t="s">
        <v>35</v>
      </c>
      <c r="J10" s="2" t="s">
        <v>23</v>
      </c>
      <c r="K10" s="2">
        <v>5684.6106055996879</v>
      </c>
      <c r="L10" s="2">
        <v>6.4450007055990035</v>
      </c>
      <c r="M10" s="2">
        <v>9.1010453113407852</v>
      </c>
      <c r="N10" s="1">
        <v>6.9461878849785395</v>
      </c>
      <c r="O10" s="1">
        <v>6.9461878849785395</v>
      </c>
      <c r="P10" s="2">
        <v>0.50118717937953594</v>
      </c>
      <c r="Q10" s="2">
        <v>2.1548574263622458</v>
      </c>
      <c r="R10" s="2" t="s">
        <v>24</v>
      </c>
      <c r="S10" s="2" t="s">
        <v>24</v>
      </c>
    </row>
  </sheetData>
  <autoFilter ref="A1:S10" xr:uid="{00000000-0009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workbookViewId="0">
      <pane ySplit="1" topLeftCell="A2" activePane="bottomLeft" state="frozen"/>
      <selection pane="bottomLeft" activeCell="G1" sqref="G1:I1048576"/>
      <selection activeCell="BN1" sqref="BN1"/>
    </sheetView>
  </sheetViews>
  <sheetFormatPr defaultRowHeight="15"/>
  <cols>
    <col min="1" max="1" width="12.7109375" bestFit="1" customWidth="1"/>
    <col min="2" max="2" width="15.28515625" bestFit="1" customWidth="1"/>
    <col min="3" max="3" width="5.42578125" bestFit="1" customWidth="1"/>
    <col min="4" max="4" width="15.7109375" bestFit="1" customWidth="1"/>
    <col min="5" max="5" width="17.42578125" bestFit="1" customWidth="1"/>
    <col min="6" max="6" width="26.28515625" bestFit="1" customWidth="1"/>
    <col min="7" max="7" width="6" style="9" bestFit="1" customWidth="1"/>
    <col min="8" max="8" width="5.42578125" style="9" bestFit="1" customWidth="1"/>
    <col min="9" max="9" width="15.7109375" style="9" bestFit="1" customWidth="1"/>
    <col min="10" max="10" width="15.42578125" bestFit="1" customWidth="1"/>
    <col min="11" max="11" width="17.42578125" bestFit="1" customWidth="1"/>
    <col min="12" max="12" width="13.140625" bestFit="1" customWidth="1"/>
  </cols>
  <sheetData>
    <row r="1" spans="1:12">
      <c r="A1" t="s">
        <v>37</v>
      </c>
      <c r="B1" t="s">
        <v>10</v>
      </c>
      <c r="C1" t="s">
        <v>13</v>
      </c>
      <c r="D1" t="s">
        <v>11</v>
      </c>
      <c r="E1" t="s">
        <v>12</v>
      </c>
      <c r="F1" t="s">
        <v>18</v>
      </c>
      <c r="G1" s="9" t="s">
        <v>38</v>
      </c>
      <c r="H1" s="9" t="s">
        <v>14</v>
      </c>
      <c r="I1" s="9" t="s">
        <v>15</v>
      </c>
      <c r="J1" t="s">
        <v>7</v>
      </c>
      <c r="K1" t="s">
        <v>16</v>
      </c>
      <c r="L1" t="s">
        <v>6</v>
      </c>
    </row>
    <row r="2" spans="1:12">
      <c r="A2" s="2" t="s">
        <v>21</v>
      </c>
      <c r="B2">
        <f>FeatureList!K2</f>
        <v>5687.2666502054299</v>
      </c>
      <c r="C2" s="4">
        <f>FeatureList!N2</f>
        <v>2.1263994277179039</v>
      </c>
      <c r="F2" t="str">
        <f>FeatureList!S2</f>
        <v/>
      </c>
      <c r="G2" s="10">
        <f>FeatureList!C2</f>
        <v>2.1263994277179039</v>
      </c>
      <c r="I2" s="11"/>
      <c r="L2" s="2" t="str">
        <f>FeatureList!G2</f>
        <v>10</v>
      </c>
    </row>
    <row r="3" spans="1:12">
      <c r="A3" s="2" t="s">
        <v>24</v>
      </c>
      <c r="B3">
        <f>FeatureList!K3</f>
        <v>5687.2666502054299</v>
      </c>
      <c r="C3" s="4">
        <f>FeatureList!N3</f>
        <v>2.589747108119036</v>
      </c>
      <c r="F3" t="str">
        <f>FeatureList!S3</f>
        <v>Tap</v>
      </c>
      <c r="G3" s="10">
        <f>FeatureList!C3</f>
        <v>2.1263994277179039</v>
      </c>
      <c r="H3" s="9">
        <f>FeatureList!O3</f>
        <v>2.1263994277179039</v>
      </c>
      <c r="I3" s="11"/>
      <c r="J3" t="str">
        <f>FeatureList!H3</f>
        <v>10</v>
      </c>
      <c r="L3" s="2" t="str">
        <f>FeatureList!G3</f>
        <v/>
      </c>
    </row>
    <row r="4" spans="1:12">
      <c r="A4" s="2" t="s">
        <v>21</v>
      </c>
      <c r="B4">
        <f>FeatureList!K4</f>
        <v>5687.2666502054299</v>
      </c>
      <c r="C4" s="4">
        <f>FeatureList!N4</f>
        <v>2.589747108119036</v>
      </c>
      <c r="D4">
        <f>FeatureList!L4</f>
        <v>1.2425214683606456</v>
      </c>
      <c r="E4">
        <f>FeatureList!M4</f>
        <v>1.2425214683606456</v>
      </c>
      <c r="F4" t="str">
        <f>FeatureList!S4</f>
        <v/>
      </c>
      <c r="G4" s="10">
        <f>FeatureList!C4</f>
        <v>2.589747108119036</v>
      </c>
      <c r="H4" s="9">
        <f>FeatureList!O4</f>
        <v>2.1263994277179039</v>
      </c>
      <c r="I4" s="11"/>
      <c r="J4" t="str">
        <f>FeatureList!H4</f>
        <v>10</v>
      </c>
      <c r="L4" s="2" t="str">
        <f>FeatureList!G4</f>
        <v>20</v>
      </c>
    </row>
    <row r="5" spans="1:12">
      <c r="A5" s="2" t="s">
        <v>27</v>
      </c>
      <c r="B5">
        <f>FeatureList!K5</f>
        <v>5687.2666502054299</v>
      </c>
      <c r="C5" s="4">
        <f>FeatureList!N5</f>
        <v>0.91233595800159994</v>
      </c>
      <c r="D5">
        <f>FeatureList!L5</f>
        <v>1.2425214683606456</v>
      </c>
      <c r="E5">
        <f>FeatureList!M5</f>
        <v>1.2425214683606456</v>
      </c>
      <c r="F5" t="str">
        <f>FeatureList!S5</f>
        <v>Valve</v>
      </c>
      <c r="G5" s="10">
        <f>FeatureList!C5</f>
        <v>2.589747108119036</v>
      </c>
      <c r="H5" s="9">
        <f>FeatureList!O5</f>
        <v>2.589747108119036</v>
      </c>
      <c r="I5" s="11"/>
      <c r="J5" t="str">
        <f>FeatureList!H5</f>
        <v>20</v>
      </c>
      <c r="L5" s="2" t="str">
        <f>FeatureList!G5</f>
        <v/>
      </c>
    </row>
    <row r="6" spans="1:12">
      <c r="A6" s="2" t="s">
        <v>21</v>
      </c>
      <c r="B6">
        <f>FeatureList!K6</f>
        <v>5686.0241287370691</v>
      </c>
      <c r="C6" s="4">
        <f>FeatureList!N6</f>
        <v>0.91233595800159994</v>
      </c>
      <c r="D6">
        <f>FeatureList!L6</f>
        <v>0.91233595800160017</v>
      </c>
      <c r="E6">
        <f>FeatureList!M6</f>
        <v>2.1548574263622458</v>
      </c>
      <c r="F6" t="str">
        <f>FeatureList!S6</f>
        <v/>
      </c>
      <c r="G6" s="10">
        <f>FeatureList!C6</f>
        <v>0.91233595800159994</v>
      </c>
      <c r="H6" s="9">
        <f>FeatureList!O6</f>
        <v>2.589747108119036</v>
      </c>
      <c r="I6" s="11">
        <f>FeatureList!P6</f>
        <v>1.2425214683606456</v>
      </c>
      <c r="J6" t="str">
        <f>FeatureList!H6</f>
        <v>20</v>
      </c>
      <c r="L6" s="2" t="str">
        <f>FeatureList!G6</f>
        <v>30</v>
      </c>
    </row>
    <row r="7" spans="1:12">
      <c r="A7" s="2" t="s">
        <v>30</v>
      </c>
      <c r="B7">
        <f>FeatureList!K7</f>
        <v>5685.5642428891633</v>
      </c>
      <c r="C7" s="4">
        <f>FeatureList!N7</f>
        <v>0.91233595800159994</v>
      </c>
      <c r="D7">
        <f>FeatureList!L7</f>
        <v>0.45245011009608782</v>
      </c>
      <c r="E7">
        <f>FeatureList!M7</f>
        <v>2.1548574263622458</v>
      </c>
      <c r="F7" t="str">
        <f>FeatureList!S7</f>
        <v>Tee</v>
      </c>
      <c r="G7" s="10">
        <f>FeatureList!C7</f>
        <v>0.91233595800159994</v>
      </c>
      <c r="H7" s="9">
        <f>FeatureList!O7</f>
        <v>0.91233595800159994</v>
      </c>
      <c r="I7" s="11">
        <f>FeatureList!P7</f>
        <v>0.45988584790551235</v>
      </c>
      <c r="J7" t="str">
        <f>FeatureList!H7</f>
        <v>30</v>
      </c>
      <c r="K7">
        <f>FeatureList!Q7</f>
        <v>1.2425214683606456</v>
      </c>
      <c r="L7" s="2" t="str">
        <f>FeatureList!G7</f>
        <v/>
      </c>
    </row>
    <row r="8" spans="1:12">
      <c r="A8" s="2" t="s">
        <v>33</v>
      </c>
      <c r="B8">
        <f>FeatureList!K8</f>
        <v>5685.1646160847031</v>
      </c>
      <c r="C8" s="4">
        <f>FeatureList!N8</f>
        <v>6.9461878849785395</v>
      </c>
      <c r="D8">
        <f>FeatureList!L8</f>
        <v>5.2823305635746109E-2</v>
      </c>
      <c r="E8">
        <f>FeatureList!M8</f>
        <v>2.1548574263622458</v>
      </c>
      <c r="F8" t="str">
        <f>FeatureList!S8</f>
        <v>Other</v>
      </c>
      <c r="G8" s="10">
        <f>FeatureList!C8</f>
        <v>0.91233595800159994</v>
      </c>
      <c r="H8" s="9">
        <f>FeatureList!O8</f>
        <v>0.91233595800159994</v>
      </c>
      <c r="I8" s="11">
        <f>FeatureList!P8</f>
        <v>0.85951265236585406</v>
      </c>
      <c r="J8" t="str">
        <f>FeatureList!H8</f>
        <v>30</v>
      </c>
      <c r="K8">
        <f>FeatureList!Q8</f>
        <v>1.2425214683606456</v>
      </c>
      <c r="L8" s="2" t="str">
        <f>FeatureList!G8</f>
        <v/>
      </c>
    </row>
    <row r="9" spans="1:12">
      <c r="A9" s="2" t="s">
        <v>21</v>
      </c>
      <c r="B9">
        <f>FeatureList!K9</f>
        <v>5685.1117927790674</v>
      </c>
      <c r="C9" s="4">
        <f>FeatureList!N9</f>
        <v>6.9461878849785395</v>
      </c>
      <c r="D9">
        <f>FeatureList!L9</f>
        <v>6.9461878849785395</v>
      </c>
      <c r="E9">
        <f>FeatureList!M9</f>
        <v>9.1010453113407852</v>
      </c>
      <c r="F9" t="str">
        <f>FeatureList!S9</f>
        <v/>
      </c>
      <c r="G9" s="10">
        <f>FeatureList!C9</f>
        <v>6.9461878849785395</v>
      </c>
      <c r="H9" s="9">
        <f>FeatureList!O9</f>
        <v>0.91233595800159994</v>
      </c>
      <c r="I9" s="11">
        <f>FeatureList!P9</f>
        <v>0.91233595800160017</v>
      </c>
      <c r="J9" t="str">
        <f>FeatureList!H9</f>
        <v>30</v>
      </c>
      <c r="K9">
        <f>FeatureList!Q9</f>
        <v>1.2425214683606456</v>
      </c>
      <c r="L9" s="2" t="str">
        <f>FeatureList!G9</f>
        <v>40</v>
      </c>
    </row>
    <row r="10" spans="1:12">
      <c r="A10" s="2" t="s">
        <v>24</v>
      </c>
      <c r="B10">
        <f>FeatureList!K10</f>
        <v>5684.6106055996879</v>
      </c>
      <c r="C10" s="4">
        <f>FeatureList!N10</f>
        <v>6.9461878849785395</v>
      </c>
      <c r="D10">
        <f>FeatureList!L10</f>
        <v>6.4450007055990035</v>
      </c>
      <c r="E10">
        <f>FeatureList!M10</f>
        <v>9.1010453113407852</v>
      </c>
      <c r="F10" t="str">
        <f>FeatureList!S10</f>
        <v>Tap</v>
      </c>
      <c r="G10" s="10">
        <f>FeatureList!C10</f>
        <v>6.9461878849785395</v>
      </c>
      <c r="H10" s="9">
        <f>FeatureList!O10</f>
        <v>6.9461878849785395</v>
      </c>
      <c r="I10" s="11">
        <f>FeatureList!P10</f>
        <v>0.50118717937953594</v>
      </c>
      <c r="J10" t="str">
        <f>FeatureList!H10</f>
        <v>40</v>
      </c>
      <c r="K10">
        <f>FeatureList!Q10</f>
        <v>2.1548574263622458</v>
      </c>
      <c r="L10" s="2" t="str">
        <f>FeatureList!G10</f>
        <v/>
      </c>
    </row>
  </sheetData>
  <autoFilter ref="A1:L1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Cooper</dc:creator>
  <cp:keywords/>
  <dc:description/>
  <cp:lastModifiedBy/>
  <cp:revision/>
  <dcterms:created xsi:type="dcterms:W3CDTF">2017-01-16T17:14:48Z</dcterms:created>
  <dcterms:modified xsi:type="dcterms:W3CDTF">2020-11-14T05:11:51Z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920142e2aef24972b1c6fef65b7ed713</vt:lpwstr>
  </property>
</Properties>
</file>