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thik Muralidhara\Desktop\"/>
    </mc:Choice>
  </mc:AlternateContent>
  <bookViews>
    <workbookView xWindow="0" yWindow="0" windowWidth="14380" windowHeight="4090" activeTab="8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  <externalReference r:id="rId11"/>
    <externalReference r:id="rId12"/>
    <externalReference r:id="rId13"/>
    <externalReference r:id="rId14"/>
  </externalReferences>
  <calcPr calcId="171027"/>
</workbook>
</file>

<file path=xl/calcChain.xml><?xml version="1.0" encoding="utf-8"?>
<calcChain xmlns="http://schemas.openxmlformats.org/spreadsheetml/2006/main">
  <c r="BC33" i="9" l="1"/>
  <c r="BC36" i="9" s="1"/>
  <c r="BB33" i="9"/>
  <c r="BB36" i="9" s="1"/>
  <c r="BA33" i="9"/>
  <c r="AZ33" i="9"/>
  <c r="AY33" i="9"/>
  <c r="AX33" i="9"/>
  <c r="AW33" i="9"/>
  <c r="AV33" i="9"/>
  <c r="AU33" i="9"/>
  <c r="AT33" i="9"/>
  <c r="AS33" i="9"/>
  <c r="AR33" i="9"/>
  <c r="AQ33" i="9"/>
  <c r="A33" i="9"/>
  <c r="BB32" i="9"/>
  <c r="BA32" i="9"/>
  <c r="AZ32" i="9"/>
  <c r="AY32" i="9"/>
  <c r="AX32" i="9"/>
  <c r="AW32" i="9"/>
  <c r="AV32" i="9"/>
  <c r="AU32" i="9"/>
  <c r="AT32" i="9"/>
  <c r="AS32" i="9"/>
  <c r="AR32" i="9"/>
  <c r="AQ32" i="9"/>
  <c r="C32" i="9" s="1"/>
  <c r="AP32" i="9"/>
  <c r="A32" i="9"/>
  <c r="BA31" i="9"/>
  <c r="AZ31" i="9"/>
  <c r="AZ36" i="9" s="1"/>
  <c r="AY31" i="9"/>
  <c r="AX31" i="9"/>
  <c r="AW31" i="9"/>
  <c r="AV31" i="9"/>
  <c r="AU31" i="9"/>
  <c r="AT31" i="9"/>
  <c r="AS31" i="9"/>
  <c r="AR31" i="9"/>
  <c r="AQ31" i="9"/>
  <c r="AP31" i="9"/>
  <c r="AO31" i="9"/>
  <c r="A31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C30" i="9" s="1"/>
  <c r="AM30" i="9"/>
  <c r="A30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29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28" i="9"/>
  <c r="AV27" i="9"/>
  <c r="AV36" i="9" s="1"/>
  <c r="AU27" i="9"/>
  <c r="AT27" i="9"/>
  <c r="AS27" i="9"/>
  <c r="AR27" i="9"/>
  <c r="AQ27" i="9"/>
  <c r="AP27" i="9"/>
  <c r="AO27" i="9"/>
  <c r="AN27" i="9"/>
  <c r="AM27" i="9"/>
  <c r="AL27" i="9"/>
  <c r="AK27" i="9"/>
  <c r="AJ27" i="9"/>
  <c r="C27" i="9" s="1"/>
  <c r="A27" i="9"/>
  <c r="AT26" i="9"/>
  <c r="AT36" i="9" s="1"/>
  <c r="AS26" i="9"/>
  <c r="AR26" i="9"/>
  <c r="AQ26" i="9"/>
  <c r="AP26" i="9"/>
  <c r="AO26" i="9"/>
  <c r="AN26" i="9"/>
  <c r="AM26" i="9"/>
  <c r="AL26" i="9"/>
  <c r="AK26" i="9"/>
  <c r="AJ26" i="9"/>
  <c r="AI26" i="9"/>
  <c r="AH26" i="9"/>
  <c r="C26" i="9" s="1"/>
  <c r="A26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25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24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23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C22" i="9"/>
  <c r="A22" i="9"/>
  <c r="AO21" i="9"/>
  <c r="AN21" i="9"/>
  <c r="AM21" i="9"/>
  <c r="AL21" i="9"/>
  <c r="AK21" i="9"/>
  <c r="AJ21" i="9"/>
  <c r="AI21" i="9"/>
  <c r="AH21" i="9"/>
  <c r="AG21" i="9"/>
  <c r="AF21" i="9"/>
  <c r="AE21" i="9"/>
  <c r="C21" i="9" s="1"/>
  <c r="AD21" i="9"/>
  <c r="AC21" i="9"/>
  <c r="A21" i="9"/>
  <c r="AM20" i="9"/>
  <c r="AM36" i="9" s="1"/>
  <c r="AL20" i="9"/>
  <c r="AK20" i="9"/>
  <c r="AJ20" i="9"/>
  <c r="AI20" i="9"/>
  <c r="AH20" i="9"/>
  <c r="AG20" i="9"/>
  <c r="AF20" i="9"/>
  <c r="AE20" i="9"/>
  <c r="AD20" i="9"/>
  <c r="AC20" i="9"/>
  <c r="AB20" i="9"/>
  <c r="AA20" i="9"/>
  <c r="A20" i="9"/>
  <c r="AL19" i="9"/>
  <c r="AL36" i="9" s="1"/>
  <c r="AK19" i="9"/>
  <c r="AJ19" i="9"/>
  <c r="AI19" i="9"/>
  <c r="AH19" i="9"/>
  <c r="AG19" i="9"/>
  <c r="AF19" i="9"/>
  <c r="AE19" i="9"/>
  <c r="AD19" i="9"/>
  <c r="AC19" i="9"/>
  <c r="AB19" i="9"/>
  <c r="AA19" i="9"/>
  <c r="Z19" i="9"/>
  <c r="A19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C18" i="9" s="1"/>
  <c r="A18" i="9"/>
  <c r="AJ17" i="9"/>
  <c r="AI17" i="9"/>
  <c r="AI36" i="9" s="1"/>
  <c r="AH17" i="9"/>
  <c r="AG17" i="9"/>
  <c r="AF17" i="9"/>
  <c r="AE17" i="9"/>
  <c r="AD17" i="9"/>
  <c r="AC17" i="9"/>
  <c r="AB17" i="9"/>
  <c r="AA17" i="9"/>
  <c r="Z17" i="9"/>
  <c r="Y17" i="9"/>
  <c r="X17" i="9"/>
  <c r="A17" i="9"/>
  <c r="AH16" i="9"/>
  <c r="AG16" i="9"/>
  <c r="AF16" i="9"/>
  <c r="AE16" i="9"/>
  <c r="AD16" i="9"/>
  <c r="AC16" i="9"/>
  <c r="AB16" i="9"/>
  <c r="AA16" i="9"/>
  <c r="Z16" i="9"/>
  <c r="Y16" i="9"/>
  <c r="X16" i="9"/>
  <c r="W16" i="9"/>
  <c r="C16" i="9" s="1"/>
  <c r="V16" i="9"/>
  <c r="A16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A15" i="9"/>
  <c r="AF14" i="9"/>
  <c r="AE14" i="9"/>
  <c r="AD14" i="9"/>
  <c r="AC14" i="9"/>
  <c r="AB14" i="9"/>
  <c r="AA14" i="9"/>
  <c r="Z14" i="9"/>
  <c r="Y14" i="9"/>
  <c r="X14" i="9"/>
  <c r="W14" i="9"/>
  <c r="V14" i="9"/>
  <c r="U14" i="9"/>
  <c r="C14" i="9" s="1"/>
  <c r="T14" i="9"/>
  <c r="A14" i="9"/>
  <c r="AE13" i="9"/>
  <c r="AE36" i="9" s="1"/>
  <c r="AD13" i="9"/>
  <c r="AC13" i="9"/>
  <c r="AB13" i="9"/>
  <c r="AA13" i="9"/>
  <c r="Z13" i="9"/>
  <c r="Y13" i="9"/>
  <c r="X13" i="9"/>
  <c r="W13" i="9"/>
  <c r="V13" i="9"/>
  <c r="U13" i="9"/>
  <c r="T13" i="9"/>
  <c r="S13" i="9"/>
  <c r="A13" i="9"/>
  <c r="AD12" i="9"/>
  <c r="AD36" i="9" s="1"/>
  <c r="AC12" i="9"/>
  <c r="AB12" i="9"/>
  <c r="AA12" i="9"/>
  <c r="Z12" i="9"/>
  <c r="Y12" i="9"/>
  <c r="X12" i="9"/>
  <c r="W12" i="9"/>
  <c r="V12" i="9"/>
  <c r="U12" i="9"/>
  <c r="T12" i="9"/>
  <c r="S12" i="9"/>
  <c r="R12" i="9"/>
  <c r="A12" i="9"/>
  <c r="AC11" i="9"/>
  <c r="AC36" i="9" s="1"/>
  <c r="AB11" i="9"/>
  <c r="AA11" i="9"/>
  <c r="Z11" i="9"/>
  <c r="Y11" i="9"/>
  <c r="X11" i="9"/>
  <c r="W11" i="9"/>
  <c r="V11" i="9"/>
  <c r="U11" i="9"/>
  <c r="T11" i="9"/>
  <c r="S11" i="9"/>
  <c r="R11" i="9"/>
  <c r="Q11" i="9"/>
  <c r="C11" i="9" s="1"/>
  <c r="A11" i="9"/>
  <c r="AA10" i="9"/>
  <c r="AA36" i="9" s="1"/>
  <c r="Z10" i="9"/>
  <c r="Y10" i="9"/>
  <c r="X10" i="9"/>
  <c r="W10" i="9"/>
  <c r="V10" i="9"/>
  <c r="U10" i="9"/>
  <c r="T10" i="9"/>
  <c r="S10" i="9"/>
  <c r="R10" i="9"/>
  <c r="Q10" i="9"/>
  <c r="P10" i="9"/>
  <c r="O10" i="9"/>
  <c r="C10" i="9" s="1"/>
  <c r="A10" i="9"/>
  <c r="Z9" i="9"/>
  <c r="Y9" i="9"/>
  <c r="X9" i="9"/>
  <c r="W9" i="9"/>
  <c r="V9" i="9"/>
  <c r="U9" i="9"/>
  <c r="T9" i="9"/>
  <c r="S9" i="9"/>
  <c r="R9" i="9"/>
  <c r="Q9" i="9"/>
  <c r="P9" i="9"/>
  <c r="O9" i="9"/>
  <c r="N9" i="9"/>
  <c r="A9" i="9"/>
  <c r="Y8" i="9"/>
  <c r="X8" i="9"/>
  <c r="W8" i="9"/>
  <c r="V8" i="9"/>
  <c r="U8" i="9"/>
  <c r="T8" i="9"/>
  <c r="S8" i="9"/>
  <c r="R8" i="9"/>
  <c r="Q8" i="9"/>
  <c r="P8" i="9"/>
  <c r="O8" i="9"/>
  <c r="N8" i="9"/>
  <c r="M8" i="9"/>
  <c r="A8" i="9"/>
  <c r="X7" i="9"/>
  <c r="W7" i="9"/>
  <c r="W36" i="9" s="1"/>
  <c r="V7" i="9"/>
  <c r="U7" i="9"/>
  <c r="T7" i="9"/>
  <c r="S7" i="9"/>
  <c r="R7" i="9"/>
  <c r="Q7" i="9"/>
  <c r="P7" i="9"/>
  <c r="O7" i="9"/>
  <c r="N7" i="9"/>
  <c r="M7" i="9"/>
  <c r="L7" i="9"/>
  <c r="A7" i="9"/>
  <c r="V6" i="9"/>
  <c r="U6" i="9"/>
  <c r="T6" i="9"/>
  <c r="S6" i="9"/>
  <c r="R6" i="9"/>
  <c r="Q6" i="9"/>
  <c r="P6" i="9"/>
  <c r="O6" i="9"/>
  <c r="N6" i="9"/>
  <c r="M6" i="9"/>
  <c r="L6" i="9"/>
  <c r="K6" i="9"/>
  <c r="C6" i="9" s="1"/>
  <c r="J6" i="9"/>
  <c r="A6" i="9"/>
  <c r="U5" i="9"/>
  <c r="T5" i="9"/>
  <c r="S5" i="9"/>
  <c r="R5" i="9"/>
  <c r="Q5" i="9"/>
  <c r="P5" i="9"/>
  <c r="O5" i="9"/>
  <c r="N5" i="9"/>
  <c r="M5" i="9"/>
  <c r="L5" i="9"/>
  <c r="K5" i="9"/>
  <c r="J5" i="9"/>
  <c r="I5" i="9"/>
  <c r="A5" i="9"/>
  <c r="T4" i="9"/>
  <c r="T36" i="9" s="1"/>
  <c r="S4" i="9"/>
  <c r="R4" i="9"/>
  <c r="R36" i="9" s="1"/>
  <c r="Q4" i="9"/>
  <c r="P4" i="9"/>
  <c r="P36" i="9" s="1"/>
  <c r="O4" i="9"/>
  <c r="N4" i="9"/>
  <c r="N36" i="9" s="1"/>
  <c r="M4" i="9"/>
  <c r="L4" i="9"/>
  <c r="L36" i="9" s="1"/>
  <c r="K4" i="9"/>
  <c r="J4" i="9"/>
  <c r="J36" i="9" s="1"/>
  <c r="I4" i="9"/>
  <c r="H4" i="9"/>
  <c r="H36" i="9" s="1"/>
  <c r="A4" i="9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A5" i="1"/>
  <c r="C5" i="1"/>
  <c r="A6" i="1"/>
  <c r="C6" i="1"/>
  <c r="A7" i="1"/>
  <c r="C7" i="1"/>
  <c r="A8" i="1"/>
  <c r="C8" i="1"/>
  <c r="A9" i="1"/>
  <c r="C9" i="1"/>
  <c r="A10" i="1"/>
  <c r="C10" i="1"/>
  <c r="A11" i="1"/>
  <c r="C11" i="1"/>
  <c r="A12" i="1"/>
  <c r="C12" i="1"/>
  <c r="A13" i="1"/>
  <c r="C13" i="1"/>
  <c r="A14" i="1"/>
  <c r="C14" i="1"/>
  <c r="A15" i="1"/>
  <c r="C15" i="1"/>
  <c r="A16" i="1"/>
  <c r="C16" i="1"/>
  <c r="A17" i="1"/>
  <c r="C17" i="1"/>
  <c r="A18" i="1"/>
  <c r="C18" i="1"/>
  <c r="A19" i="1"/>
  <c r="C19" i="1"/>
  <c r="A20" i="1"/>
  <c r="C20" i="1"/>
  <c r="A21" i="1"/>
  <c r="C21" i="1"/>
  <c r="A22" i="1"/>
  <c r="C22" i="1"/>
  <c r="A23" i="1"/>
  <c r="C23" i="1"/>
  <c r="A24" i="1"/>
  <c r="C24" i="1"/>
  <c r="A25" i="1"/>
  <c r="C25" i="1"/>
  <c r="A26" i="1"/>
  <c r="C26" i="1"/>
  <c r="A27" i="1"/>
  <c r="C27" i="1"/>
  <c r="A28" i="1"/>
  <c r="C28" i="1"/>
  <c r="A29" i="1"/>
  <c r="C29" i="1"/>
  <c r="A30" i="1"/>
  <c r="C30" i="1"/>
  <c r="A31" i="1"/>
  <c r="C31" i="1"/>
  <c r="A32" i="1"/>
  <c r="C32" i="1"/>
  <c r="A33" i="1"/>
  <c r="C33" i="1"/>
  <c r="A34" i="1"/>
  <c r="C34" i="1"/>
  <c r="A35" i="1"/>
  <c r="C35" i="1"/>
  <c r="A36" i="1"/>
  <c r="C36" i="1"/>
  <c r="A37" i="1"/>
  <c r="C37" i="1"/>
  <c r="A38" i="1"/>
  <c r="C38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A53" i="1"/>
  <c r="C53" i="1"/>
  <c r="A54" i="1"/>
  <c r="C54" i="1"/>
  <c r="A55" i="1"/>
  <c r="C55" i="1"/>
  <c r="A56" i="1"/>
  <c r="C56" i="1"/>
  <c r="A57" i="1"/>
  <c r="C57" i="1"/>
  <c r="A58" i="1"/>
  <c r="C58" i="1"/>
  <c r="A59" i="1"/>
  <c r="C59" i="1"/>
  <c r="A60" i="1"/>
  <c r="C60" i="1"/>
  <c r="A61" i="1"/>
  <c r="C61" i="1"/>
  <c r="A62" i="1"/>
  <c r="C62" i="1"/>
  <c r="A63" i="1"/>
  <c r="C63" i="1"/>
  <c r="A64" i="1"/>
  <c r="C64" i="1"/>
  <c r="AD13" i="5"/>
  <c r="AC13" i="5"/>
  <c r="AB13" i="5"/>
  <c r="AA13" i="5"/>
  <c r="Z13" i="5"/>
  <c r="Y13" i="5"/>
  <c r="X13" i="5"/>
  <c r="W13" i="5"/>
  <c r="V13" i="5"/>
  <c r="U13" i="5"/>
  <c r="T13" i="5"/>
  <c r="S13" i="5"/>
  <c r="AD12" i="5"/>
  <c r="AC12" i="5"/>
  <c r="AB12" i="5"/>
  <c r="AA12" i="5"/>
  <c r="Z12" i="5"/>
  <c r="Y12" i="5"/>
  <c r="X12" i="5"/>
  <c r="W12" i="5"/>
  <c r="V12" i="5"/>
  <c r="U12" i="5"/>
  <c r="T12" i="5"/>
  <c r="S12" i="5"/>
  <c r="AD11" i="5"/>
  <c r="AC11" i="5"/>
  <c r="AB11" i="5"/>
  <c r="AA11" i="5"/>
  <c r="Z11" i="5"/>
  <c r="Y11" i="5"/>
  <c r="X11" i="5"/>
  <c r="W11" i="5"/>
  <c r="V11" i="5"/>
  <c r="U11" i="5"/>
  <c r="T11" i="5"/>
  <c r="S11" i="5"/>
  <c r="V35" i="5"/>
  <c r="U35" i="5"/>
  <c r="T35" i="5"/>
  <c r="V34" i="5"/>
  <c r="U34" i="5"/>
  <c r="T34" i="5"/>
  <c r="V33" i="5"/>
  <c r="U33" i="5"/>
  <c r="T33" i="5"/>
  <c r="C8" i="9" l="1"/>
  <c r="C13" i="9"/>
  <c r="C19" i="9"/>
  <c r="C24" i="9"/>
  <c r="C29" i="9"/>
  <c r="AX36" i="9"/>
  <c r="K36" i="9"/>
  <c r="O36" i="9"/>
  <c r="S36" i="9"/>
  <c r="C7" i="9"/>
  <c r="X36" i="9"/>
  <c r="Z36" i="9"/>
  <c r="AB36" i="9"/>
  <c r="C12" i="9"/>
  <c r="AF36" i="9"/>
  <c r="AH36" i="9"/>
  <c r="C17" i="9"/>
  <c r="C23" i="9"/>
  <c r="AQ36" i="9"/>
  <c r="AU36" i="9"/>
  <c r="C28" i="9"/>
  <c r="AY36" i="9"/>
  <c r="C33" i="9"/>
  <c r="C5" i="9"/>
  <c r="U36" i="9"/>
  <c r="Y36" i="9"/>
  <c r="AK36" i="9"/>
  <c r="AO36" i="9"/>
  <c r="I36" i="9"/>
  <c r="M36" i="9"/>
  <c r="Q36" i="9"/>
  <c r="V36" i="9"/>
  <c r="C9" i="9"/>
  <c r="C15" i="9"/>
  <c r="AG36" i="9"/>
  <c r="AJ36" i="9"/>
  <c r="C20" i="9"/>
  <c r="AN36" i="9"/>
  <c r="AP36" i="9"/>
  <c r="AR36" i="9"/>
  <c r="C25" i="9"/>
  <c r="AS36" i="9"/>
  <c r="C31" i="9"/>
  <c r="AW36" i="9"/>
  <c r="BA36" i="9"/>
  <c r="C4" i="9"/>
</calcChain>
</file>

<file path=xl/sharedStrings.xml><?xml version="1.0" encoding="utf-8"?>
<sst xmlns="http://schemas.openxmlformats.org/spreadsheetml/2006/main" count="515" uniqueCount="112">
  <si>
    <t xml:space="preserve">Post-release Quality Average Normalized by Size </t>
  </si>
  <si>
    <t xml:space="preserve">Post-release Quality by Development Process </t>
  </si>
  <si>
    <t>Post-release Quality by Programming Language</t>
  </si>
  <si>
    <t>Post-release Quality for Product ZD</t>
  </si>
  <si>
    <t>POST RELEASE QUALITY HISTORY-YEARLY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</si>
  <si>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</si>
  <si>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</si>
  <si>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</si>
  <si>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</si>
  <si>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</si>
  <si>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</si>
  <si>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</si>
  <si>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</si>
  <si>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</si>
  <si>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</si>
  <si>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</si>
  <si>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</si>
  <si>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Months</t>
  </si>
  <si>
    <t>Total Defects</t>
  </si>
  <si>
    <t>Total Defects for ZD</t>
  </si>
  <si>
    <t>Total Uncorrected Defects</t>
  </si>
  <si>
    <t>Total Uncorrected Defetcs for ZD</t>
  </si>
  <si>
    <t>Average</t>
  </si>
  <si>
    <t>New</t>
  </si>
  <si>
    <t>Product</t>
  </si>
  <si>
    <t>Corrected</t>
  </si>
  <si>
    <t>ZD</t>
  </si>
  <si>
    <t>TOTAL NEW</t>
  </si>
  <si>
    <t>TOTAL UNCORRECTED</t>
  </si>
  <si>
    <t>New Corrected</t>
  </si>
  <si>
    <t>XP</t>
  </si>
  <si>
    <t>Scrum</t>
  </si>
  <si>
    <t>Java</t>
  </si>
  <si>
    <t>Ruby</t>
  </si>
  <si>
    <t>best</t>
  </si>
  <si>
    <t>average</t>
  </si>
  <si>
    <t>worst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</si>
  <si>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</si>
  <si>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</si>
  <si>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</si>
  <si>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</si>
  <si>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</si>
  <si>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</si>
  <si>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</si>
  <si>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</si>
  <si>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</si>
  <si>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</si>
  <si>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</si>
  <si>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</si>
  <si>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BEST</t>
  </si>
  <si>
    <t>AVERAGE</t>
  </si>
  <si>
    <t>WORST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</si>
  <si>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</si>
  <si>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</si>
  <si>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</si>
  <si>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</si>
  <si>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</si>
  <si>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</si>
  <si>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</si>
  <si>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</si>
  <si>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</si>
  <si>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</si>
  <si>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</si>
  <si>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</si>
  <si>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</si>
  <si>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Product A</t>
  </si>
  <si>
    <t>Product ZD</t>
  </si>
  <si>
    <t>Rel Date</t>
  </si>
  <si>
    <t>Tot Def</t>
  </si>
  <si>
    <t>Method</t>
  </si>
  <si>
    <t>Language</t>
  </si>
  <si>
    <t>Size</t>
  </si>
  <si>
    <t>Corr</t>
  </si>
  <si>
    <t>A</t>
  </si>
  <si>
    <t>Extreme</t>
  </si>
  <si>
    <t>N</t>
  </si>
  <si>
    <t>C</t>
  </si>
  <si>
    <t>B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</si>
  <si>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</si>
  <si>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</si>
  <si>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</si>
  <si>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</si>
  <si>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</si>
  <si>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</si>
  <si>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</si>
  <si>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</si>
  <si>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</si>
  <si>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</si>
  <si>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</si>
  <si>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</si>
  <si>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</si>
  <si>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</si>
  <si>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</si>
  <si>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</si>
  <si>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</si>
  <si>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</si>
  <si>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</si>
  <si>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</si>
  <si>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</si>
  <si>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</si>
  <si>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ZA</t>
  </si>
  <si>
    <t>ZB</t>
  </si>
  <si>
    <t>ZC</t>
  </si>
  <si>
    <t>Immediate Post Release Quality of Product ZD (Most Recent Product) compared to Product A (Least Recent Product)</t>
  </si>
  <si>
    <t xml:space="preserve">POST RELASE QUALITY HISTORY - QUATERLY </t>
  </si>
  <si>
    <t>Current Quality Total</t>
  </si>
  <si>
    <t>Month</t>
  </si>
  <si>
    <t xml:space="preserve">Current Quality Total Normalized by Size </t>
  </si>
  <si>
    <t>Total Uncorrected Defects(Normalized by size)</t>
  </si>
  <si>
    <t>TOTAL</t>
  </si>
  <si>
    <t>KARTHIK SOMANAHALLI MURALIDHARA</t>
  </si>
  <si>
    <t xml:space="preserve">SUBRAHMANYA BASAVAPATNA NAGARAJA RAO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</si>
</sst>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\-yy;@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4"/>
      <color rgb="FF595959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 applyAlignment="1">
      <alignment horizontal="center" readingOrder="1"/>
    </xf>
    <xf numFmtId="0" fontId="1" fillId="0" borderId="0" xfId="0" applyFont="1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0" borderId="1" xfId="0" applyFill="1" applyBorder="1" applyAlignment="1">
      <alignment horizontal="center"/>
    </xf>
    <xf numFmtId="0" fontId="4" fillId="0" borderId="1" xfId="0" applyFont="1" applyFill="1" applyBorder="1"/>
    <xf numFmtId="0" fontId="0" fillId="0" borderId="1" xfId="0" applyBorder="1" applyAlignment="1">
      <alignment horizontal="center"/>
    </xf>
    <xf numFmtId="0" fontId="5" fillId="0" borderId="1" xfId="0" applyFont="1" applyBorder="1"/>
    <xf numFmtId="15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" fontId="4" fillId="0" borderId="2" xfId="0" applyNumberFormat="1" applyFont="1" applyBorder="1"/>
    <xf numFmtId="15" fontId="4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4" xfId="0" applyFont="1" applyBorder="1" applyAlignment="1">
      <alignment horizontal="center"/>
    </xf>
    <xf numFmtId="0" fontId="4" fillId="0" borderId="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/>
    <xf numFmtId="0" fontId="4" fillId="0" borderId="0" xfId="0" applyFont="1" applyAlignment="1">
      <alignment horizontal="center" vertical="center"/>
    </xf>
    <xf numFmtId="0" fontId="0" fillId="0" borderId="0" xfId="0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 applyAlignment="1"/>
    <xf numFmtId="0" fontId="8" fillId="0" borderId="0" xfId="0" applyFont="1" applyAlignment="1"/>
    <xf numFmtId="164" fontId="4" fillId="0" borderId="2" xfId="0" applyNumberFormat="1" applyFont="1" applyBorder="1"/>
    <xf numFmtId="0" fontId="4" fillId="3" borderId="0" xfId="0" applyFont="1" applyFill="1" applyBorder="1" applyAlignment="1">
      <alignment horizontal="center"/>
    </xf>
    <xf numFmtId="164" fontId="4" fillId="3" borderId="2" xfId="0" applyNumberFormat="1" applyFont="1" applyFill="1" applyBorder="1"/>
    <xf numFmtId="17" fontId="4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802745493370896E-2"/>
          <c:y val="0.1637064932100879"/>
          <c:w val="0.87805905366828796"/>
          <c:h val="0.7198923704331035"/>
        </c:manualLayout>
      </c:layout>
      <c:lineChart>
        <c:grouping val="standard"/>
        <c:varyColors val="0"/>
        <c:ser>
          <c:idx val="0"/>
          <c:order val="0"/>
          <c:tx>
            <c:v>Total Defects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val>
            <c:numRef>
              <c:f>'[2]PRQ FOR PRODUCT ZD'!$C$5:$O$5</c:f>
              <c:numCache>
                <c:formatCode>General</c:formatCode>
                <c:ptCount val="13"/>
                <c:pt idx="0">
                  <c:v>63</c:v>
                </c:pt>
                <c:pt idx="1">
                  <c:v>78</c:v>
                </c:pt>
                <c:pt idx="2">
                  <c:v>91</c:v>
                </c:pt>
                <c:pt idx="3">
                  <c:v>105</c:v>
                </c:pt>
                <c:pt idx="4">
                  <c:v>113</c:v>
                </c:pt>
                <c:pt idx="5">
                  <c:v>108</c:v>
                </c:pt>
                <c:pt idx="6">
                  <c:v>110</c:v>
                </c:pt>
                <c:pt idx="7">
                  <c:v>111</c:v>
                </c:pt>
                <c:pt idx="8">
                  <c:v>112</c:v>
                </c:pt>
                <c:pt idx="9">
                  <c:v>112</c:v>
                </c:pt>
                <c:pt idx="10">
                  <c:v>113</c:v>
                </c:pt>
                <c:pt idx="11">
                  <c:v>115</c:v>
                </c:pt>
                <c:pt idx="12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98-7C4D-A296-CC0661EE23CA}"/>
            </c:ext>
          </c:extLst>
        </c:ser>
        <c:ser>
          <c:idx val="1"/>
          <c:order val="1"/>
          <c:tx>
            <c:v>Total Uncorrected Defects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val>
            <c:numRef>
              <c:f>'[2]PRQ FOR PRODUCT ZD'!$C$6:$O$6</c:f>
              <c:numCache>
                <c:formatCode>General</c:formatCode>
                <c:ptCount val="13"/>
                <c:pt idx="0">
                  <c:v>63</c:v>
                </c:pt>
                <c:pt idx="1">
                  <c:v>72</c:v>
                </c:pt>
                <c:pt idx="2">
                  <c:v>77</c:v>
                </c:pt>
                <c:pt idx="3">
                  <c:v>84</c:v>
                </c:pt>
                <c:pt idx="4">
                  <c:v>85</c:v>
                </c:pt>
                <c:pt idx="5">
                  <c:v>74</c:v>
                </c:pt>
                <c:pt idx="6">
                  <c:v>71</c:v>
                </c:pt>
                <c:pt idx="7">
                  <c:v>62</c:v>
                </c:pt>
                <c:pt idx="8">
                  <c:v>61</c:v>
                </c:pt>
                <c:pt idx="9">
                  <c:v>46</c:v>
                </c:pt>
                <c:pt idx="10">
                  <c:v>31</c:v>
                </c:pt>
                <c:pt idx="11">
                  <c:v>26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98-7C4D-A296-CC0661EE2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93152"/>
        <c:axId val="140125312"/>
      </c:lineChart>
      <c:catAx>
        <c:axId val="140193152"/>
        <c:scaling>
          <c:orientation val="minMax"/>
        </c:scaling>
        <c:delete val="0"/>
        <c:axPos val="b"/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25312"/>
        <c:crosses val="autoZero"/>
        <c:auto val="1"/>
        <c:lblAlgn val="ctr"/>
        <c:lblOffset val="100"/>
        <c:noMultiLvlLbl val="0"/>
      </c:catAx>
      <c:valAx>
        <c:axId val="14012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9315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quality by active product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'[2]current quality by active produ'!$H$37:$AQ$37</c:f>
              <c:numCache>
                <c:formatCode>General</c:formatCode>
                <c:ptCount val="36"/>
                <c:pt idx="0">
                  <c:v>45000</c:v>
                </c:pt>
                <c:pt idx="1">
                  <c:v>40500</c:v>
                </c:pt>
                <c:pt idx="2">
                  <c:v>40666.66666666665</c:v>
                </c:pt>
                <c:pt idx="3">
                  <c:v>39333.333333333336</c:v>
                </c:pt>
                <c:pt idx="4">
                  <c:v>35250</c:v>
                </c:pt>
                <c:pt idx="5">
                  <c:v>38000</c:v>
                </c:pt>
                <c:pt idx="6">
                  <c:v>39166.66666666665</c:v>
                </c:pt>
                <c:pt idx="7">
                  <c:v>37000</c:v>
                </c:pt>
                <c:pt idx="8">
                  <c:v>33285.714285714275</c:v>
                </c:pt>
                <c:pt idx="9">
                  <c:v>28875</c:v>
                </c:pt>
                <c:pt idx="10">
                  <c:v>25777.77777777777</c:v>
                </c:pt>
                <c:pt idx="11">
                  <c:v>24500</c:v>
                </c:pt>
                <c:pt idx="12">
                  <c:v>22454.54545454546</c:v>
                </c:pt>
                <c:pt idx="13">
                  <c:v>21636.363636363636</c:v>
                </c:pt>
                <c:pt idx="14">
                  <c:v>22090.909090909099</c:v>
                </c:pt>
                <c:pt idx="15">
                  <c:v>20000</c:v>
                </c:pt>
                <c:pt idx="16">
                  <c:v>17545.454545454544</c:v>
                </c:pt>
                <c:pt idx="17">
                  <c:v>18454.54545454546</c:v>
                </c:pt>
                <c:pt idx="18">
                  <c:v>17909.090909090901</c:v>
                </c:pt>
                <c:pt idx="19">
                  <c:v>18909.090909090901</c:v>
                </c:pt>
                <c:pt idx="20">
                  <c:v>17100</c:v>
                </c:pt>
                <c:pt idx="21">
                  <c:v>14818.181818181818</c:v>
                </c:pt>
                <c:pt idx="22">
                  <c:v>14454.545454545454</c:v>
                </c:pt>
                <c:pt idx="23">
                  <c:v>14181.818181818182</c:v>
                </c:pt>
                <c:pt idx="24">
                  <c:v>15909.090909090906</c:v>
                </c:pt>
                <c:pt idx="25">
                  <c:v>18090.909090909099</c:v>
                </c:pt>
                <c:pt idx="26">
                  <c:v>19727.272727272721</c:v>
                </c:pt>
                <c:pt idx="27">
                  <c:v>20000</c:v>
                </c:pt>
                <c:pt idx="28">
                  <c:v>20181.81818181818</c:v>
                </c:pt>
                <c:pt idx="29">
                  <c:v>22727.272727272721</c:v>
                </c:pt>
                <c:pt idx="30">
                  <c:v>25545.454545454544</c:v>
                </c:pt>
                <c:pt idx="31">
                  <c:v>31454.54545454546</c:v>
                </c:pt>
                <c:pt idx="32">
                  <c:v>34400</c:v>
                </c:pt>
                <c:pt idx="33">
                  <c:v>34636.363636363625</c:v>
                </c:pt>
                <c:pt idx="34">
                  <c:v>37000</c:v>
                </c:pt>
                <c:pt idx="35">
                  <c:v>41727.272727272728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1-7E4B-A2CE-5DFD79159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80832"/>
        <c:axId val="79292288"/>
      </c:lineChart>
      <c:catAx>
        <c:axId val="7908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36 months over 3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2288"/>
        <c:crosses val="autoZero"/>
        <c:auto val="1"/>
        <c:lblAlgn val="ctr"/>
        <c:lblOffset val="100"/>
        <c:noMultiLvlLbl val="0"/>
      </c:catAx>
      <c:valAx>
        <c:axId val="7929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defects pe 1000 lines of code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8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003947642687311E-2"/>
          <c:y val="3.835067248718263E-2"/>
          <c:w val="0.73238062422099992"/>
          <c:h val="0.875115118382223"/>
        </c:manualLayout>
      </c:layout>
      <c:lineChart>
        <c:grouping val="standard"/>
        <c:varyColors val="0"/>
        <c:ser>
          <c:idx val="0"/>
          <c:order val="0"/>
          <c:tx>
            <c:v>Total Defects</c:v>
          </c:tx>
          <c:cat>
            <c:strRef>
              <c:f>[3]Sheet1!$A$1:$A$12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[3]Sheet1!$B$1:$B$12</c:f>
              <c:numCache>
                <c:formatCode>General</c:formatCode>
                <c:ptCount val="12"/>
                <c:pt idx="0">
                  <c:v>14.275</c:v>
                </c:pt>
                <c:pt idx="1">
                  <c:v>12.962999999999999</c:v>
                </c:pt>
                <c:pt idx="2">
                  <c:v>12.695</c:v>
                </c:pt>
                <c:pt idx="3">
                  <c:v>13.304</c:v>
                </c:pt>
                <c:pt idx="4">
                  <c:v>13.228</c:v>
                </c:pt>
                <c:pt idx="5">
                  <c:v>13.2758</c:v>
                </c:pt>
                <c:pt idx="6">
                  <c:v>13.116400000000001</c:v>
                </c:pt>
                <c:pt idx="7">
                  <c:v>13.097300000000001</c:v>
                </c:pt>
                <c:pt idx="8">
                  <c:v>13.603300000000001</c:v>
                </c:pt>
                <c:pt idx="9">
                  <c:v>13.298400000000001</c:v>
                </c:pt>
                <c:pt idx="10">
                  <c:v>13.185600000000001</c:v>
                </c:pt>
                <c:pt idx="11">
                  <c:v>13.5891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D-4713-80E5-4695EA95C950}"/>
            </c:ext>
          </c:extLst>
        </c:ser>
        <c:ser>
          <c:idx val="1"/>
          <c:order val="1"/>
          <c:tx>
            <c:v>Total Defects for Product ZD</c:v>
          </c:tx>
          <c:cat>
            <c:strRef>
              <c:f>[3]Sheet1!$A$1:$A$12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[3]Sheet1!$C$1:$C$12</c:f>
              <c:numCache>
                <c:formatCode>General</c:formatCode>
                <c:ptCount val="12"/>
                <c:pt idx="0">
                  <c:v>15.815</c:v>
                </c:pt>
                <c:pt idx="1">
                  <c:v>18.45</c:v>
                </c:pt>
                <c:pt idx="2">
                  <c:v>21.289000000000001</c:v>
                </c:pt>
                <c:pt idx="3">
                  <c:v>22.911000000000001</c:v>
                </c:pt>
                <c:pt idx="4">
                  <c:v>24.128</c:v>
                </c:pt>
                <c:pt idx="5">
                  <c:v>24.533000000000001</c:v>
                </c:pt>
                <c:pt idx="6">
                  <c:v>24.736000000000001</c:v>
                </c:pt>
                <c:pt idx="7">
                  <c:v>24.939</c:v>
                </c:pt>
                <c:pt idx="8">
                  <c:v>24.939</c:v>
                </c:pt>
                <c:pt idx="9">
                  <c:v>25.140999999999998</c:v>
                </c:pt>
                <c:pt idx="10">
                  <c:v>25.547000000000001</c:v>
                </c:pt>
                <c:pt idx="11">
                  <c:v>19.16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0D-4713-80E5-4695EA95C950}"/>
            </c:ext>
          </c:extLst>
        </c:ser>
        <c:ser>
          <c:idx val="2"/>
          <c:order val="2"/>
          <c:tx>
            <c:v>Total Uncorrected defects</c:v>
          </c:tx>
          <c:val>
            <c:numRef>
              <c:f>[3]Sheet1!$D$1:$D$12</c:f>
              <c:numCache>
                <c:formatCode>General</c:formatCode>
                <c:ptCount val="12"/>
                <c:pt idx="0">
                  <c:v>5.6487999999999996</c:v>
                </c:pt>
                <c:pt idx="1">
                  <c:v>5.68</c:v>
                </c:pt>
                <c:pt idx="2">
                  <c:v>5.7343000000000002</c:v>
                </c:pt>
                <c:pt idx="3">
                  <c:v>5.6433999999999997</c:v>
                </c:pt>
                <c:pt idx="4">
                  <c:v>5.3227000000000002</c:v>
                </c:pt>
                <c:pt idx="5">
                  <c:v>5.57</c:v>
                </c:pt>
                <c:pt idx="6">
                  <c:v>5.8109999999999999</c:v>
                </c:pt>
                <c:pt idx="7">
                  <c:v>6.0353000000000003</c:v>
                </c:pt>
                <c:pt idx="8">
                  <c:v>5.8680000000000003</c:v>
                </c:pt>
                <c:pt idx="9">
                  <c:v>5.1665999999999999</c:v>
                </c:pt>
                <c:pt idx="10">
                  <c:v>4.9100999999999999</c:v>
                </c:pt>
                <c:pt idx="11">
                  <c:v>4.9413999999999998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0D-4713-80E5-4695EA95C950}"/>
            </c:ext>
          </c:extLst>
        </c:ser>
        <c:ser>
          <c:idx val="3"/>
          <c:order val="3"/>
          <c:tx>
            <c:v>Total Uncorrected Defects for product ZD</c:v>
          </c:tx>
          <c:val>
            <c:numRef>
              <c:f>[3]Sheet1!$E$1:$E$12</c:f>
              <c:numCache>
                <c:formatCode>General</c:formatCode>
                <c:ptCount val="12"/>
                <c:pt idx="0">
                  <c:v>14.598000000000001</c:v>
                </c:pt>
                <c:pt idx="1">
                  <c:v>15.612</c:v>
                </c:pt>
                <c:pt idx="2">
                  <c:v>17.030999999999999</c:v>
                </c:pt>
                <c:pt idx="3">
                  <c:v>17.234000000000002</c:v>
                </c:pt>
                <c:pt idx="4">
                  <c:v>17.234000000000002</c:v>
                </c:pt>
                <c:pt idx="5">
                  <c:v>16.626000000000001</c:v>
                </c:pt>
                <c:pt idx="6">
                  <c:v>14.801</c:v>
                </c:pt>
                <c:pt idx="7">
                  <c:v>12.57</c:v>
                </c:pt>
                <c:pt idx="8">
                  <c:v>9.5289999999999999</c:v>
                </c:pt>
                <c:pt idx="9">
                  <c:v>6.4880000000000004</c:v>
                </c:pt>
                <c:pt idx="10">
                  <c:v>5.4740000000000002</c:v>
                </c:pt>
                <c:pt idx="11">
                  <c:v>9.1234999999999999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0D-4713-80E5-4695EA95C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62944"/>
        <c:axId val="140164480"/>
      </c:lineChart>
      <c:catAx>
        <c:axId val="14016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164480"/>
        <c:crosses val="autoZero"/>
        <c:auto val="1"/>
        <c:lblAlgn val="ctr"/>
        <c:lblOffset val="100"/>
        <c:noMultiLvlLbl val="0"/>
      </c:catAx>
      <c:valAx>
        <c:axId val="14016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16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996501238185114"/>
          <c:y val="0.16173360129147041"/>
          <c:w val="0.18174927772045879"/>
          <c:h val="0.318978684149839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Total Defects using XP</c:v>
          </c:tx>
          <c:cat>
            <c:strRef>
              <c:f>[4]Sheet1!$A$1:$A$12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[4]Sheet1!$B$1:$B$12</c:f>
              <c:numCache>
                <c:formatCode>General</c:formatCode>
                <c:ptCount val="12"/>
                <c:pt idx="0">
                  <c:v>16.848400000000002</c:v>
                </c:pt>
                <c:pt idx="1">
                  <c:v>14.518700000000001</c:v>
                </c:pt>
                <c:pt idx="2">
                  <c:v>14.870900000000001</c:v>
                </c:pt>
                <c:pt idx="3">
                  <c:v>15.7522</c:v>
                </c:pt>
                <c:pt idx="4">
                  <c:v>15.3</c:v>
                </c:pt>
                <c:pt idx="5">
                  <c:v>15.2628</c:v>
                </c:pt>
                <c:pt idx="6">
                  <c:v>14.678100000000001</c:v>
                </c:pt>
                <c:pt idx="7">
                  <c:v>15.373100000000001</c:v>
                </c:pt>
                <c:pt idx="8">
                  <c:v>16.590599999999998</c:v>
                </c:pt>
                <c:pt idx="9">
                  <c:v>15.9938</c:v>
                </c:pt>
                <c:pt idx="10">
                  <c:v>16.2453</c:v>
                </c:pt>
                <c:pt idx="11">
                  <c:v>16.585699999999999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9A-4844-822B-D2819735739E}"/>
            </c:ext>
          </c:extLst>
        </c:ser>
        <c:ser>
          <c:idx val="1"/>
          <c:order val="1"/>
          <c:tx>
            <c:v>Total Defects Using Scrum</c:v>
          </c:tx>
          <c:cat>
            <c:strRef>
              <c:f>[4]Sheet1!$A$1:$A$12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[4]Sheet1!$C$1:$C$12</c:f>
              <c:numCache>
                <c:formatCode>General</c:formatCode>
                <c:ptCount val="12"/>
                <c:pt idx="0">
                  <c:v>10.915800000000001</c:v>
                </c:pt>
                <c:pt idx="1">
                  <c:v>11.201499999999999</c:v>
                </c:pt>
                <c:pt idx="2">
                  <c:v>10.518800000000001</c:v>
                </c:pt>
                <c:pt idx="3">
                  <c:v>10.6813</c:v>
                </c:pt>
                <c:pt idx="4">
                  <c:v>10.874000000000001</c:v>
                </c:pt>
                <c:pt idx="5">
                  <c:v>11.2326</c:v>
                </c:pt>
                <c:pt idx="6">
                  <c:v>11.2165</c:v>
                </c:pt>
                <c:pt idx="7">
                  <c:v>11.089399999999999</c:v>
                </c:pt>
                <c:pt idx="8">
                  <c:v>10.8459</c:v>
                </c:pt>
                <c:pt idx="9">
                  <c:v>10.603</c:v>
                </c:pt>
                <c:pt idx="10">
                  <c:v>10.454800000000001</c:v>
                </c:pt>
                <c:pt idx="11">
                  <c:v>10.779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9A-4844-822B-D2819735739E}"/>
            </c:ext>
          </c:extLst>
        </c:ser>
        <c:ser>
          <c:idx val="2"/>
          <c:order val="2"/>
          <c:tx>
            <c:v>Total Uncorrected Defects using XP</c:v>
          </c:tx>
          <c:cat>
            <c:strRef>
              <c:f>[4]Sheet1!$A$1:$A$12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[4]Sheet1!$D$1:$D$12</c:f>
              <c:numCache>
                <c:formatCode>General</c:formatCode>
                <c:ptCount val="12"/>
                <c:pt idx="0">
                  <c:v>6.5811000000000002</c:v>
                </c:pt>
                <c:pt idx="1">
                  <c:v>6.7080000000000002</c:v>
                </c:pt>
                <c:pt idx="2">
                  <c:v>6.9610000000000003</c:v>
                </c:pt>
                <c:pt idx="3">
                  <c:v>6.8906000000000001</c:v>
                </c:pt>
                <c:pt idx="4">
                  <c:v>6.5336999999999996</c:v>
                </c:pt>
                <c:pt idx="5">
                  <c:v>7.1756000000000002</c:v>
                </c:pt>
                <c:pt idx="6">
                  <c:v>8.1843000000000004</c:v>
                </c:pt>
                <c:pt idx="7">
                  <c:v>8.4220000000000006</c:v>
                </c:pt>
                <c:pt idx="8">
                  <c:v>7.5296000000000003</c:v>
                </c:pt>
                <c:pt idx="9">
                  <c:v>6.4569999999999999</c:v>
                </c:pt>
                <c:pt idx="10">
                  <c:v>5.9015000000000004</c:v>
                </c:pt>
                <c:pt idx="11">
                  <c:v>5.4330999999999996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9A-4844-822B-D2819735739E}"/>
            </c:ext>
          </c:extLst>
        </c:ser>
        <c:ser>
          <c:idx val="3"/>
          <c:order val="3"/>
          <c:tx>
            <c:v>Total Uncorrected Defects using Scrum</c:v>
          </c:tx>
          <c:cat>
            <c:strRef>
              <c:f>[4]Sheet1!$A$1:$A$12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[4]Sheet1!$E$1:$E$12</c:f>
              <c:numCache>
                <c:formatCode>General</c:formatCode>
                <c:ptCount val="12"/>
                <c:pt idx="0">
                  <c:v>4.45</c:v>
                </c:pt>
                <c:pt idx="1">
                  <c:v>4.5145999999999997</c:v>
                </c:pt>
                <c:pt idx="2">
                  <c:v>4.5076000000000001</c:v>
                </c:pt>
                <c:pt idx="3">
                  <c:v>4.3071999999999999</c:v>
                </c:pt>
                <c:pt idx="4">
                  <c:v>3.9502000000000002</c:v>
                </c:pt>
                <c:pt idx="5">
                  <c:v>3.5057999999999998</c:v>
                </c:pt>
                <c:pt idx="6">
                  <c:v>3.1232000000000002</c:v>
                </c:pt>
                <c:pt idx="7">
                  <c:v>3.9289999999999998</c:v>
                </c:pt>
                <c:pt idx="8">
                  <c:v>4.1848999999999998</c:v>
                </c:pt>
                <c:pt idx="9">
                  <c:v>3.8763000000000001</c:v>
                </c:pt>
                <c:pt idx="10">
                  <c:v>3.9184000000000001</c:v>
                </c:pt>
                <c:pt idx="11">
                  <c:v>4.4805000000000001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9A-4844-822B-D28197357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24128"/>
        <c:axId val="141425664"/>
      </c:lineChart>
      <c:catAx>
        <c:axId val="141424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1425664"/>
        <c:crosses val="autoZero"/>
        <c:auto val="1"/>
        <c:lblAlgn val="ctr"/>
        <c:lblOffset val="100"/>
        <c:noMultiLvlLbl val="0"/>
      </c:catAx>
      <c:valAx>
        <c:axId val="14142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424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713313896987371"/>
          <c:y val="7.0924708616128151E-2"/>
          <c:w val="0.2490861159392517"/>
          <c:h val="0.3379861085548490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87589699784359E-2"/>
          <c:y val="3.3643999045573941E-2"/>
          <c:w val="0.66448964551591894"/>
          <c:h val="0.89044189930804163"/>
        </c:manualLayout>
      </c:layout>
      <c:lineChart>
        <c:grouping val="standard"/>
        <c:varyColors val="0"/>
        <c:ser>
          <c:idx val="0"/>
          <c:order val="0"/>
          <c:tx>
            <c:v>Total Defects Using Java</c:v>
          </c:tx>
          <c:cat>
            <c:strRef>
              <c:f>[4]Sheet1!$A$31:$A$42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[4]Sheet1!$B$31:$B$42</c:f>
              <c:numCache>
                <c:formatCode>General</c:formatCode>
                <c:ptCount val="12"/>
                <c:pt idx="0">
                  <c:v>16.378699999999998</c:v>
                </c:pt>
                <c:pt idx="1">
                  <c:v>14.3436</c:v>
                </c:pt>
                <c:pt idx="2">
                  <c:v>14.382199999999999</c:v>
                </c:pt>
                <c:pt idx="3">
                  <c:v>14.9528</c:v>
                </c:pt>
                <c:pt idx="4">
                  <c:v>14.6714</c:v>
                </c:pt>
                <c:pt idx="5">
                  <c:v>15.231999999999999</c:v>
                </c:pt>
                <c:pt idx="6">
                  <c:v>14.5776</c:v>
                </c:pt>
                <c:pt idx="7">
                  <c:v>14.8447</c:v>
                </c:pt>
                <c:pt idx="8">
                  <c:v>15.590400000000001</c:v>
                </c:pt>
                <c:pt idx="9">
                  <c:v>14.8009</c:v>
                </c:pt>
                <c:pt idx="10">
                  <c:v>15.641500000000001</c:v>
                </c:pt>
                <c:pt idx="11">
                  <c:v>16.1373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C9-4113-BFE3-B548F4FFE5DA}"/>
            </c:ext>
          </c:extLst>
        </c:ser>
        <c:ser>
          <c:idx val="1"/>
          <c:order val="1"/>
          <c:tx>
            <c:v>Total Defects using Ruby</c:v>
          </c:tx>
          <c:cat>
            <c:strRef>
              <c:f>[4]Sheet1!$A$31:$A$42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[4]Sheet1!$C$31:$C$42</c:f>
              <c:numCache>
                <c:formatCode>General</c:formatCode>
                <c:ptCount val="12"/>
                <c:pt idx="0">
                  <c:v>12.0617</c:v>
                </c:pt>
                <c:pt idx="1">
                  <c:v>12.0572</c:v>
                </c:pt>
                <c:pt idx="2">
                  <c:v>11.654999999999999</c:v>
                </c:pt>
                <c:pt idx="3">
                  <c:v>11.705399999999999</c:v>
                </c:pt>
                <c:pt idx="4">
                  <c:v>11.954000000000001</c:v>
                </c:pt>
                <c:pt idx="5">
                  <c:v>11.7539</c:v>
                </c:pt>
                <c:pt idx="6">
                  <c:v>12.053100000000001</c:v>
                </c:pt>
                <c:pt idx="7">
                  <c:v>11.738</c:v>
                </c:pt>
                <c:pt idx="8">
                  <c:v>11.9892</c:v>
                </c:pt>
                <c:pt idx="9">
                  <c:v>11.9727</c:v>
                </c:pt>
                <c:pt idx="10">
                  <c:v>11.5053</c:v>
                </c:pt>
                <c:pt idx="11">
                  <c:v>11.7483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C9-4113-BFE3-B548F4FFE5DA}"/>
            </c:ext>
          </c:extLst>
        </c:ser>
        <c:ser>
          <c:idx val="2"/>
          <c:order val="2"/>
          <c:tx>
            <c:v>Total Uncorrected Defects using Java</c:v>
          </c:tx>
          <c:cat>
            <c:strRef>
              <c:f>[4]Sheet1!$A$31:$A$42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[4]Sheet1!$D$31:$D$42</c:f>
              <c:numCache>
                <c:formatCode>General</c:formatCode>
                <c:ptCount val="12"/>
                <c:pt idx="0">
                  <c:v>5.8994</c:v>
                </c:pt>
                <c:pt idx="1">
                  <c:v>6.3342999999999998</c:v>
                </c:pt>
                <c:pt idx="2">
                  <c:v>6.3921000000000001</c:v>
                </c:pt>
                <c:pt idx="3">
                  <c:v>6.1811999999999996</c:v>
                </c:pt>
                <c:pt idx="4">
                  <c:v>5.8507999999999996</c:v>
                </c:pt>
                <c:pt idx="5">
                  <c:v>6.5454999999999997</c:v>
                </c:pt>
                <c:pt idx="6">
                  <c:v>6.8010999999999999</c:v>
                </c:pt>
                <c:pt idx="7">
                  <c:v>7.1269999999999998</c:v>
                </c:pt>
                <c:pt idx="8">
                  <c:v>6.4560000000000004</c:v>
                </c:pt>
                <c:pt idx="9">
                  <c:v>5.4965000000000002</c:v>
                </c:pt>
                <c:pt idx="10">
                  <c:v>5.1790000000000003</c:v>
                </c:pt>
                <c:pt idx="11">
                  <c:v>4.2968999999999999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C9-4113-BFE3-B548F4FFE5DA}"/>
            </c:ext>
          </c:extLst>
        </c:ser>
        <c:ser>
          <c:idx val="3"/>
          <c:order val="3"/>
          <c:tx>
            <c:v>Total Uncorrected Defects using Ruby</c:v>
          </c:tx>
          <c:cat>
            <c:strRef>
              <c:f>[4]Sheet1!$A$31:$A$42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[4]Sheet1!$E$31:$E$42</c:f>
              <c:numCache>
                <c:formatCode>General</c:formatCode>
                <c:ptCount val="12"/>
                <c:pt idx="0">
                  <c:v>5.3981000000000003</c:v>
                </c:pt>
                <c:pt idx="1">
                  <c:v>5.1706000000000003</c:v>
                </c:pt>
                <c:pt idx="2">
                  <c:v>5.2226999999999997</c:v>
                </c:pt>
                <c:pt idx="3">
                  <c:v>5.2064000000000004</c:v>
                </c:pt>
                <c:pt idx="4">
                  <c:v>4.8567999999999998</c:v>
                </c:pt>
                <c:pt idx="5">
                  <c:v>4.8113000000000001</c:v>
                </c:pt>
                <c:pt idx="6">
                  <c:v>4.9390000000000001</c:v>
                </c:pt>
                <c:pt idx="7">
                  <c:v>5.1856</c:v>
                </c:pt>
                <c:pt idx="8">
                  <c:v>5.3902999999999999</c:v>
                </c:pt>
                <c:pt idx="9">
                  <c:v>4.7827999999999999</c:v>
                </c:pt>
                <c:pt idx="10">
                  <c:v>4.7260999999999997</c:v>
                </c:pt>
                <c:pt idx="11">
                  <c:v>5.4069000000000003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C9-4113-BFE3-B548F4FFE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38048"/>
        <c:axId val="141539584"/>
      </c:lineChart>
      <c:catAx>
        <c:axId val="141538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1539584"/>
        <c:crosses val="autoZero"/>
        <c:auto val="1"/>
        <c:lblAlgn val="ctr"/>
        <c:lblOffset val="100"/>
        <c:noMultiLvlLbl val="0"/>
      </c:catAx>
      <c:valAx>
        <c:axId val="14153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538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62027412265175"/>
          <c:y val="0.10482215585120853"/>
          <c:w val="0.25701581852245381"/>
          <c:h val="0.31744928435669745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Sheet5!$R$11</c:f>
              <c:strCache>
                <c:ptCount val="1"/>
                <c:pt idx="0">
                  <c:v>BEST</c:v>
                </c:pt>
              </c:strCache>
            </c:strRef>
          </c:tx>
          <c:cat>
            <c:strRef>
              <c:f>Sheet5!$S$10:$AD$10</c:f>
              <c:strCache>
                <c:ptCount val="1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</c:strCache>
            </c:strRef>
          </c:cat>
          <c:val>
            <c:numRef>
              <c:f>Sheet5!$S$11:$AD$11</c:f>
              <c:numCache>
                <c:formatCode>General</c:formatCode>
                <c:ptCount val="12"/>
                <c:pt idx="0">
                  <c:v>63</c:v>
                </c:pt>
                <c:pt idx="1">
                  <c:v>53</c:v>
                </c:pt>
                <c:pt idx="2">
                  <c:v>66</c:v>
                </c:pt>
                <c:pt idx="3">
                  <c:v>60</c:v>
                </c:pt>
                <c:pt idx="4">
                  <c:v>48</c:v>
                </c:pt>
                <c:pt idx="5">
                  <c:v>49</c:v>
                </c:pt>
                <c:pt idx="6">
                  <c:v>53</c:v>
                </c:pt>
                <c:pt idx="7">
                  <c:v>45</c:v>
                </c:pt>
                <c:pt idx="8">
                  <c:v>81</c:v>
                </c:pt>
                <c:pt idx="9">
                  <c:v>70</c:v>
                </c:pt>
                <c:pt idx="10">
                  <c:v>97</c:v>
                </c:pt>
                <c:pt idx="11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4-BF42-B1AD-54E6FB39239D}"/>
            </c:ext>
          </c:extLst>
        </c:ser>
        <c:ser>
          <c:idx val="1"/>
          <c:order val="1"/>
          <c:tx>
            <c:strRef>
              <c:f>Sheet5!$R$12</c:f>
              <c:strCache>
                <c:ptCount val="1"/>
                <c:pt idx="0">
                  <c:v>AVERAGE</c:v>
                </c:pt>
              </c:strCache>
            </c:strRef>
          </c:tx>
          <c:cat>
            <c:strRef>
              <c:f>Sheet5!$S$10:$AD$10</c:f>
              <c:strCache>
                <c:ptCount val="1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</c:strCache>
            </c:strRef>
          </c:cat>
          <c:val>
            <c:numRef>
              <c:f>Sheet5!$S$12:$AD$12</c:f>
              <c:numCache>
                <c:formatCode>General</c:formatCode>
                <c:ptCount val="12"/>
                <c:pt idx="0">
                  <c:v>67.333333333333329</c:v>
                </c:pt>
                <c:pt idx="1">
                  <c:v>67</c:v>
                </c:pt>
                <c:pt idx="2">
                  <c:v>76</c:v>
                </c:pt>
                <c:pt idx="3">
                  <c:v>61.666666666666664</c:v>
                </c:pt>
                <c:pt idx="4">
                  <c:v>55.333333333333336</c:v>
                </c:pt>
                <c:pt idx="5">
                  <c:v>56</c:v>
                </c:pt>
                <c:pt idx="6">
                  <c:v>55.5</c:v>
                </c:pt>
                <c:pt idx="7">
                  <c:v>49.333333333333336</c:v>
                </c:pt>
                <c:pt idx="8">
                  <c:v>87.333333333333329</c:v>
                </c:pt>
                <c:pt idx="9">
                  <c:v>78.5</c:v>
                </c:pt>
                <c:pt idx="10">
                  <c:v>110</c:v>
                </c:pt>
                <c:pt idx="11">
                  <c:v>109.66666666666667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64-BF42-B1AD-54E6FB39239D}"/>
            </c:ext>
          </c:extLst>
        </c:ser>
        <c:ser>
          <c:idx val="2"/>
          <c:order val="2"/>
          <c:tx>
            <c:strRef>
              <c:f>Sheet5!$R$13</c:f>
              <c:strCache>
                <c:ptCount val="1"/>
                <c:pt idx="0">
                  <c:v>WORST</c:v>
                </c:pt>
              </c:strCache>
            </c:strRef>
          </c:tx>
          <c:cat>
            <c:strRef>
              <c:f>Sheet5!$S$10:$AD$10</c:f>
              <c:strCache>
                <c:ptCount val="1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</c:strCache>
            </c:strRef>
          </c:cat>
          <c:val>
            <c:numRef>
              <c:f>Sheet5!$S$13:$AD$13</c:f>
              <c:numCache>
                <c:formatCode>General</c:formatCode>
                <c:ptCount val="12"/>
                <c:pt idx="0">
                  <c:v>71</c:v>
                </c:pt>
                <c:pt idx="1">
                  <c:v>81</c:v>
                </c:pt>
                <c:pt idx="2">
                  <c:v>86</c:v>
                </c:pt>
                <c:pt idx="3">
                  <c:v>63</c:v>
                </c:pt>
                <c:pt idx="4">
                  <c:v>60</c:v>
                </c:pt>
                <c:pt idx="5">
                  <c:v>63</c:v>
                </c:pt>
                <c:pt idx="6">
                  <c:v>58</c:v>
                </c:pt>
                <c:pt idx="7">
                  <c:v>54</c:v>
                </c:pt>
                <c:pt idx="8">
                  <c:v>91</c:v>
                </c:pt>
                <c:pt idx="9">
                  <c:v>87</c:v>
                </c:pt>
                <c:pt idx="10">
                  <c:v>123</c:v>
                </c:pt>
                <c:pt idx="11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64-BF42-B1AD-54E6FB392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674752"/>
        <c:axId val="141762944"/>
      </c:lineChart>
      <c:catAx>
        <c:axId val="14167475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Quarter of Release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41762944"/>
        <c:crosses val="autoZero"/>
        <c:auto val="1"/>
        <c:lblAlgn val="ctr"/>
        <c:lblOffset val="100"/>
        <c:noMultiLvlLbl val="0"/>
      </c:catAx>
      <c:valAx>
        <c:axId val="141762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 of Defects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41674752"/>
        <c:crosses val="autoZero"/>
        <c:crossBetween val="between"/>
      </c:valAx>
    </c:plotArea>
    <c:legend>
      <c:legendPos val="b"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Sheet5!$S$33</c:f>
              <c:strCache>
                <c:ptCount val="1"/>
                <c:pt idx="0">
                  <c:v>best</c:v>
                </c:pt>
              </c:strCache>
            </c:strRef>
          </c:tx>
          <c:cat>
            <c:numRef>
              <c:f>Sheet5!$T$32:$V$32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Sheet5!$T$33:$V$33</c:f>
              <c:numCache>
                <c:formatCode>General</c:formatCode>
                <c:ptCount val="3"/>
                <c:pt idx="0">
                  <c:v>53</c:v>
                </c:pt>
                <c:pt idx="1">
                  <c:v>45</c:v>
                </c:pt>
                <c:pt idx="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D0-654B-8ABD-8F236E162993}"/>
            </c:ext>
          </c:extLst>
        </c:ser>
        <c:ser>
          <c:idx val="1"/>
          <c:order val="1"/>
          <c:tx>
            <c:strRef>
              <c:f>Sheet5!$S$34</c:f>
              <c:strCache>
                <c:ptCount val="1"/>
                <c:pt idx="0">
                  <c:v>average</c:v>
                </c:pt>
              </c:strCache>
            </c:strRef>
          </c:tx>
          <c:cat>
            <c:numRef>
              <c:f>Sheet5!$T$32:$V$32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Sheet5!$T$34:$V$34</c:f>
              <c:numCache>
                <c:formatCode>General</c:formatCode>
                <c:ptCount val="3"/>
                <c:pt idx="0">
                  <c:v>67.3</c:v>
                </c:pt>
                <c:pt idx="1">
                  <c:v>53.7</c:v>
                </c:pt>
                <c:pt idx="2">
                  <c:v>96.8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D0-654B-8ABD-8F236E162993}"/>
            </c:ext>
          </c:extLst>
        </c:ser>
        <c:ser>
          <c:idx val="2"/>
          <c:order val="2"/>
          <c:tx>
            <c:strRef>
              <c:f>Sheet5!$S$35</c:f>
              <c:strCache>
                <c:ptCount val="1"/>
                <c:pt idx="0">
                  <c:v>worst</c:v>
                </c:pt>
              </c:strCache>
            </c:strRef>
          </c:tx>
          <c:cat>
            <c:numRef>
              <c:f>Sheet5!$T$32:$V$32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Sheet5!$T$35:$V$35</c:f>
              <c:numCache>
                <c:formatCode>General</c:formatCode>
                <c:ptCount val="3"/>
                <c:pt idx="0">
                  <c:v>86</c:v>
                </c:pt>
                <c:pt idx="1">
                  <c:v>63</c:v>
                </c:pt>
                <c:pt idx="2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D0-654B-8ABD-8F236E162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02496"/>
        <c:axId val="141808768"/>
      </c:lineChart>
      <c:catAx>
        <c:axId val="141802496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Year of Release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41808768"/>
        <c:crosses val="autoZero"/>
        <c:auto val="1"/>
        <c:lblAlgn val="ctr"/>
        <c:lblOffset val="100"/>
        <c:noMultiLvlLbl val="0"/>
      </c:catAx>
      <c:valAx>
        <c:axId val="141808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No.of defects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41802496"/>
        <c:crosses val="autoZero"/>
        <c:crossBetween val="between"/>
      </c:valAx>
    </c:plotArea>
    <c:legend>
      <c:legendPos val="b"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29472106292296E-2"/>
          <c:y val="3.4352115560023114E-2"/>
          <c:w val="0.81864374434755194"/>
          <c:h val="0.876965618659370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Sheet6!$C$5</c:f>
              <c:strCache>
                <c:ptCount val="1"/>
                <c:pt idx="0">
                  <c:v>Product ZD</c:v>
                </c:pt>
              </c:strCache>
            </c:strRef>
          </c:tx>
          <c:invertIfNegative val="0"/>
          <c:cat>
            <c:strRef>
              <c:f>Sheet6!$D$4:$P$4</c:f>
              <c:strCache>
                <c:ptCount val="13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5th</c:v>
                </c:pt>
                <c:pt idx="5">
                  <c:v>6th</c:v>
                </c:pt>
                <c:pt idx="6">
                  <c:v>7th</c:v>
                </c:pt>
                <c:pt idx="7">
                  <c:v>8th</c:v>
                </c:pt>
                <c:pt idx="8">
                  <c:v>9th</c:v>
                </c:pt>
                <c:pt idx="9">
                  <c:v>10th</c:v>
                </c:pt>
                <c:pt idx="10">
                  <c:v>11th</c:v>
                </c:pt>
                <c:pt idx="11">
                  <c:v>12th</c:v>
                </c:pt>
                <c:pt idx="12">
                  <c:v>13th</c:v>
                </c:pt>
              </c:strCache>
            </c:strRef>
          </c:cat>
          <c:val>
            <c:numRef>
              <c:f>Sheet6!$D$5:$P$5</c:f>
              <c:numCache>
                <c:formatCode>General</c:formatCode>
                <c:ptCount val="13"/>
                <c:pt idx="0">
                  <c:v>63</c:v>
                </c:pt>
                <c:pt idx="1">
                  <c:v>78</c:v>
                </c:pt>
                <c:pt idx="2">
                  <c:v>91</c:v>
                </c:pt>
                <c:pt idx="3">
                  <c:v>105</c:v>
                </c:pt>
                <c:pt idx="4">
                  <c:v>113</c:v>
                </c:pt>
                <c:pt idx="5">
                  <c:v>119</c:v>
                </c:pt>
                <c:pt idx="6">
                  <c:v>121</c:v>
                </c:pt>
                <c:pt idx="7">
                  <c:v>122</c:v>
                </c:pt>
                <c:pt idx="8">
                  <c:v>123</c:v>
                </c:pt>
                <c:pt idx="9">
                  <c:v>123</c:v>
                </c:pt>
                <c:pt idx="10">
                  <c:v>124</c:v>
                </c:pt>
                <c:pt idx="11">
                  <c:v>126</c:v>
                </c:pt>
                <c:pt idx="12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76-4626-8A0D-DEF509065953}"/>
            </c:ext>
          </c:extLst>
        </c:ser>
        <c:ser>
          <c:idx val="1"/>
          <c:order val="1"/>
          <c:tx>
            <c:strRef>
              <c:f>Sheet6!$C$6</c:f>
              <c:strCache>
                <c:ptCount val="1"/>
                <c:pt idx="0">
                  <c:v>Product A</c:v>
                </c:pt>
              </c:strCache>
            </c:strRef>
          </c:tx>
          <c:invertIfNegative val="0"/>
          <c:cat>
            <c:strRef>
              <c:f>Sheet6!$D$4:$P$4</c:f>
              <c:strCache>
                <c:ptCount val="13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5th</c:v>
                </c:pt>
                <c:pt idx="5">
                  <c:v>6th</c:v>
                </c:pt>
                <c:pt idx="6">
                  <c:v>7th</c:v>
                </c:pt>
                <c:pt idx="7">
                  <c:v>8th</c:v>
                </c:pt>
                <c:pt idx="8">
                  <c:v>9th</c:v>
                </c:pt>
                <c:pt idx="9">
                  <c:v>10th</c:v>
                </c:pt>
                <c:pt idx="10">
                  <c:v>11th</c:v>
                </c:pt>
                <c:pt idx="11">
                  <c:v>12th</c:v>
                </c:pt>
                <c:pt idx="12">
                  <c:v>13th</c:v>
                </c:pt>
              </c:strCache>
            </c:strRef>
          </c:cat>
          <c:val>
            <c:numRef>
              <c:f>Sheet6!$D$6:$P$6</c:f>
              <c:numCache>
                <c:formatCode>General</c:formatCode>
                <c:ptCount val="13"/>
                <c:pt idx="0">
                  <c:v>45</c:v>
                </c:pt>
                <c:pt idx="1">
                  <c:v>48</c:v>
                </c:pt>
                <c:pt idx="2">
                  <c:v>53</c:v>
                </c:pt>
                <c:pt idx="3">
                  <c:v>56</c:v>
                </c:pt>
                <c:pt idx="4">
                  <c:v>58</c:v>
                </c:pt>
                <c:pt idx="5">
                  <c:v>64</c:v>
                </c:pt>
                <c:pt idx="6">
                  <c:v>67</c:v>
                </c:pt>
                <c:pt idx="7">
                  <c:v>69</c:v>
                </c:pt>
                <c:pt idx="8">
                  <c:v>70</c:v>
                </c:pt>
                <c:pt idx="9">
                  <c:v>70</c:v>
                </c:pt>
                <c:pt idx="10">
                  <c:v>71</c:v>
                </c:pt>
                <c:pt idx="11">
                  <c:v>71</c:v>
                </c:pt>
                <c:pt idx="1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6-4626-8A0D-DEF509065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857536"/>
        <c:axId val="141859072"/>
      </c:barChart>
      <c:catAx>
        <c:axId val="141857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1859072"/>
        <c:crosses val="autoZero"/>
        <c:auto val="1"/>
        <c:lblAlgn val="ctr"/>
        <c:lblOffset val="100"/>
        <c:noMultiLvlLbl val="0"/>
      </c:catAx>
      <c:valAx>
        <c:axId val="14185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85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978153850171723E-2"/>
          <c:y val="0.11220680058649861"/>
          <c:w val="0.6880085138611407"/>
          <c:h val="0.82098880399185215"/>
        </c:manualLayout>
      </c:layout>
      <c:lineChart>
        <c:grouping val="standard"/>
        <c:varyColors val="0"/>
        <c:ser>
          <c:idx val="0"/>
          <c:order val="0"/>
          <c:tx>
            <c:v>Total Uncorrected Defects/ Month every Year</c:v>
          </c:tx>
          <c:cat>
            <c:strRef>
              <c:f>Sheet7!$B$7:$B$18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Sheet7!$C$7:$C$18</c:f>
              <c:numCache>
                <c:formatCode>General</c:formatCode>
                <c:ptCount val="12"/>
                <c:pt idx="0">
                  <c:v>50</c:v>
                </c:pt>
                <c:pt idx="1">
                  <c:v>33</c:v>
                </c:pt>
                <c:pt idx="2">
                  <c:v>39</c:v>
                </c:pt>
                <c:pt idx="3">
                  <c:v>0</c:v>
                </c:pt>
                <c:pt idx="4">
                  <c:v>18</c:v>
                </c:pt>
                <c:pt idx="5">
                  <c:v>40</c:v>
                </c:pt>
                <c:pt idx="6">
                  <c:v>50</c:v>
                </c:pt>
                <c:pt idx="7">
                  <c:v>82</c:v>
                </c:pt>
                <c:pt idx="8">
                  <c:v>0</c:v>
                </c:pt>
                <c:pt idx="9">
                  <c:v>3</c:v>
                </c:pt>
                <c:pt idx="10">
                  <c:v>20</c:v>
                </c:pt>
                <c:pt idx="1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AF-4BC1-AF9A-9D9C17612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16032"/>
        <c:axId val="141917568"/>
      </c:lineChart>
      <c:catAx>
        <c:axId val="141916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1917568"/>
        <c:crosses val="autoZero"/>
        <c:auto val="1"/>
        <c:lblAlgn val="ctr"/>
        <c:lblOffset val="100"/>
        <c:noMultiLvlLbl val="0"/>
      </c:catAx>
      <c:valAx>
        <c:axId val="14191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16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412687220067711"/>
          <c:y val="0.21710483630344646"/>
          <c:w val="0.19515180005484387"/>
          <c:h val="0.2000035275583143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506645104569751E-2"/>
          <c:y val="0.12357579751870226"/>
          <c:w val="0.72046320004620423"/>
          <c:h val="0.80285106432180564"/>
        </c:manualLayout>
      </c:layout>
      <c:lineChart>
        <c:grouping val="standard"/>
        <c:varyColors val="0"/>
        <c:ser>
          <c:idx val="0"/>
          <c:order val="0"/>
          <c:tx>
            <c:v>Total Uncorrected Defects(Normalized by Size)</c:v>
          </c:tx>
          <c:cat>
            <c:strRef>
              <c:f>Sheet8!$B$8:$B$19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Sheet8!$C$8:$C$19</c:f>
              <c:numCache>
                <c:formatCode>General</c:formatCode>
                <c:ptCount val="12"/>
                <c:pt idx="0">
                  <c:v>195.35990000000001</c:v>
                </c:pt>
                <c:pt idx="1">
                  <c:v>202.273</c:v>
                </c:pt>
                <c:pt idx="2">
                  <c:v>200.53049999999999</c:v>
                </c:pt>
                <c:pt idx="3">
                  <c:v>180.89439999999999</c:v>
                </c:pt>
                <c:pt idx="4">
                  <c:v>187.827</c:v>
                </c:pt>
                <c:pt idx="5">
                  <c:v>192.191</c:v>
                </c:pt>
                <c:pt idx="6">
                  <c:v>200.78299999999999</c:v>
                </c:pt>
                <c:pt idx="7">
                  <c:v>206.1575</c:v>
                </c:pt>
                <c:pt idx="8">
                  <c:v>179.70419999999999</c:v>
                </c:pt>
                <c:pt idx="9">
                  <c:v>171.82230000000001</c:v>
                </c:pt>
                <c:pt idx="10">
                  <c:v>162.99209999999999</c:v>
                </c:pt>
                <c:pt idx="11">
                  <c:v>171.423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B-484A-8602-4CE2E4640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49952"/>
        <c:axId val="141972224"/>
      </c:lineChart>
      <c:catAx>
        <c:axId val="141949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1972224"/>
        <c:crosses val="autoZero"/>
        <c:auto val="1"/>
        <c:lblAlgn val="ctr"/>
        <c:lblOffset val="100"/>
        <c:noMultiLvlLbl val="0"/>
      </c:catAx>
      <c:valAx>
        <c:axId val="14197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49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2159739201304"/>
          <c:y val="0.12233352989466623"/>
          <c:w val="0.18176039119804413"/>
          <c:h val="0.25599361753789585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76</xdr:row>
      <xdr:rowOff>180975</xdr:rowOff>
    </xdr:from>
    <xdr:to>
      <xdr:col>17</xdr:col>
      <xdr:colOff>523875</xdr:colOff>
      <xdr:row>97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1D7D61-CE1B-D040-A3B1-FDC7514A8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38</xdr:row>
      <xdr:rowOff>0</xdr:rowOff>
    </xdr:from>
    <xdr:to>
      <xdr:col>22</xdr:col>
      <xdr:colOff>525072</xdr:colOff>
      <xdr:row>67</xdr:row>
      <xdr:rowOff>51983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F18F61-4E3A-4C49-BF14-41A9801CE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16</xdr:col>
      <xdr:colOff>409577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17</xdr:col>
      <xdr:colOff>19050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17</xdr:col>
      <xdr:colOff>285750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15</xdr:col>
      <xdr:colOff>539366</xdr:colOff>
      <xdr:row>22</xdr:row>
      <xdr:rowOff>40553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012AB7-EBEF-8042-880E-26778021E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28</xdr:row>
      <xdr:rowOff>0</xdr:rowOff>
    </xdr:from>
    <xdr:to>
      <xdr:col>17</xdr:col>
      <xdr:colOff>247107</xdr:colOff>
      <xdr:row>47</xdr:row>
      <xdr:rowOff>102330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8B9E6E-9DF7-D24E-AE89-063AE2828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533399</xdr:colOff>
      <xdr:row>8</xdr:row>
      <xdr:rowOff>104775</xdr:rowOff>
    </xdr:from>
    <xdr:to>
      <xdr:col>17</xdr:col>
      <xdr:colOff>438150</xdr:colOff>
      <xdr:row>36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0.01085</cdr:x>
      <cdr:y>0.41366</cdr:y>
    </cdr:from>
    <cdr:to>
      <cdr:x>0.04536</cdr:x>
      <cdr:y>0.58634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161924" y="2343151"/>
          <a:ext cx="86677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Total Defects</a:t>
          </a:r>
        </a:p>
      </cdr:txBody>
    </cdr:sp>
  </cdr:relSizeAnchor>
  <cdr:relSizeAnchor xmlns:cdr="http://schemas.openxmlformats.org/drawingml/2006/chartDrawing">
    <cdr:from>
      <cdr:x>0.40335</cdr:x>
      <cdr:y>0.94681</cdr:y>
    </cdr:from>
    <cdr:to>
      <cdr:x>0.54241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895726" y="5095875"/>
          <a:ext cx="13430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Month Since Release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4</xdr:row>
      <xdr:rowOff>152399</xdr:rowOff>
    </xdr:from>
    <xdr:to>
      <xdr:col>19</xdr:col>
      <xdr:colOff>247650</xdr:colOff>
      <xdr:row>29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3</xdr:row>
      <xdr:rowOff>180975</xdr:rowOff>
    </xdr:from>
    <xdr:to>
      <xdr:col>18</xdr:col>
      <xdr:colOff>295275</xdr:colOff>
      <xdr:row>26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bramanya/Downloads/a02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bramanya/Downloads/A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st%20Graph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_BasedOnXP&amp;Scrum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bramanya/Downloads/PRQ%20HIS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4data"/>
      <sheetName val="Variables"/>
    </sheetNames>
    <sheetDataSet>
      <sheetData sheetId="0">
        <row r="1">
          <cell r="K1">
            <v>2018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2_DATA"/>
      <sheetName val="PRQ FOR PRODUCT ZD"/>
      <sheetName val="Current Quality Total"/>
      <sheetName val="CURRENT QUALITY TOTAL NORMALIZE"/>
      <sheetName val="PRQ AVERAGE normalized by size"/>
      <sheetName val="PRQ DEV PROCESS"/>
      <sheetName val="PRQ LANG"/>
      <sheetName val="PRQ HISTORY"/>
      <sheetName val="current quality by active produ"/>
      <sheetName val="PRQ CHOICE"/>
      <sheetName val="PRQ AVG NORMALIZED BY SIZE"/>
      <sheetName val="PRQ AVERAGE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67">
          <cell r="P67">
            <v>0</v>
          </cell>
          <cell r="Q67">
            <v>1</v>
          </cell>
          <cell r="R67">
            <v>2</v>
          </cell>
          <cell r="S67">
            <v>3</v>
          </cell>
          <cell r="T67">
            <v>4</v>
          </cell>
          <cell r="U67">
            <v>5</v>
          </cell>
          <cell r="V67">
            <v>6</v>
          </cell>
          <cell r="W67">
            <v>7</v>
          </cell>
          <cell r="X67">
            <v>8</v>
          </cell>
          <cell r="Y67">
            <v>9</v>
          </cell>
          <cell r="Z67">
            <v>10</v>
          </cell>
          <cell r="AA67">
            <v>11</v>
          </cell>
          <cell r="AB67">
            <v>12</v>
          </cell>
        </row>
        <row r="68">
          <cell r="P68">
            <v>45000</v>
          </cell>
          <cell r="Q68">
            <v>43000</v>
          </cell>
          <cell r="R68">
            <v>41000</v>
          </cell>
          <cell r="S68">
            <v>38000</v>
          </cell>
          <cell r="T68">
            <v>34000</v>
          </cell>
          <cell r="U68">
            <v>37000</v>
          </cell>
          <cell r="V68">
            <v>35000</v>
          </cell>
          <cell r="W68">
            <v>29000</v>
          </cell>
          <cell r="X68">
            <v>18000</v>
          </cell>
          <cell r="Y68">
            <v>13000</v>
          </cell>
          <cell r="Z68">
            <v>8000</v>
          </cell>
          <cell r="AA68">
            <v>4000</v>
          </cell>
          <cell r="AB68">
            <v>5000</v>
          </cell>
        </row>
        <row r="69">
          <cell r="P69">
            <v>38000</v>
          </cell>
          <cell r="Q69">
            <v>40000</v>
          </cell>
          <cell r="R69">
            <v>40000</v>
          </cell>
          <cell r="S69">
            <v>39000</v>
          </cell>
          <cell r="T69">
            <v>37000</v>
          </cell>
          <cell r="U69">
            <v>36000</v>
          </cell>
          <cell r="V69">
            <v>30000</v>
          </cell>
          <cell r="W69">
            <v>27000</v>
          </cell>
          <cell r="X69">
            <v>17000</v>
          </cell>
          <cell r="Y69">
            <v>11000</v>
          </cell>
          <cell r="Z69">
            <v>5000</v>
          </cell>
          <cell r="AA69">
            <v>2000</v>
          </cell>
          <cell r="AB69">
            <v>2000</v>
          </cell>
        </row>
        <row r="70">
          <cell r="P70">
            <v>41000</v>
          </cell>
          <cell r="Q70">
            <v>40000</v>
          </cell>
          <cell r="R70">
            <v>35000</v>
          </cell>
          <cell r="S70">
            <v>32000</v>
          </cell>
          <cell r="T70">
            <v>31000</v>
          </cell>
          <cell r="U70">
            <v>28000</v>
          </cell>
          <cell r="V70">
            <v>27000</v>
          </cell>
          <cell r="W70">
            <v>18000</v>
          </cell>
          <cell r="X70">
            <v>7000</v>
          </cell>
          <cell r="Y70">
            <v>2000</v>
          </cell>
          <cell r="Z70">
            <v>1000</v>
          </cell>
          <cell r="AA70">
            <v>1000</v>
          </cell>
          <cell r="AB70">
            <v>1000</v>
          </cell>
        </row>
        <row r="71">
          <cell r="P71">
            <v>33000</v>
          </cell>
          <cell r="Q71">
            <v>29000</v>
          </cell>
          <cell r="R71">
            <v>27000</v>
          </cell>
          <cell r="S71">
            <v>28000</v>
          </cell>
          <cell r="T71">
            <v>25000</v>
          </cell>
          <cell r="U71">
            <v>24000</v>
          </cell>
          <cell r="V71">
            <v>18000</v>
          </cell>
          <cell r="W71">
            <v>13000</v>
          </cell>
          <cell r="X71">
            <v>6000</v>
          </cell>
          <cell r="Y71">
            <v>2000</v>
          </cell>
          <cell r="Z71">
            <v>1000</v>
          </cell>
          <cell r="AA71">
            <v>0</v>
          </cell>
          <cell r="AB71">
            <v>0</v>
          </cell>
        </row>
        <row r="72">
          <cell r="P72">
            <v>55000</v>
          </cell>
          <cell r="Q72">
            <v>50000</v>
          </cell>
          <cell r="R72">
            <v>48000</v>
          </cell>
          <cell r="S72">
            <v>42000</v>
          </cell>
          <cell r="T72">
            <v>38000</v>
          </cell>
          <cell r="U72">
            <v>39000</v>
          </cell>
          <cell r="V72">
            <v>37000</v>
          </cell>
          <cell r="W72">
            <v>31000</v>
          </cell>
          <cell r="X72">
            <v>20000</v>
          </cell>
          <cell r="Y72">
            <v>15000</v>
          </cell>
          <cell r="Z72">
            <v>10000</v>
          </cell>
          <cell r="AA72">
            <v>6000</v>
          </cell>
          <cell r="AB72">
            <v>6000</v>
          </cell>
        </row>
        <row r="73">
          <cell r="P73">
            <v>56000</v>
          </cell>
          <cell r="Q73">
            <v>52000</v>
          </cell>
          <cell r="R73">
            <v>52000</v>
          </cell>
          <cell r="S73">
            <v>41000</v>
          </cell>
          <cell r="T73">
            <v>39000</v>
          </cell>
          <cell r="U73">
            <v>38000</v>
          </cell>
          <cell r="V73">
            <v>30000</v>
          </cell>
          <cell r="W73">
            <v>27000</v>
          </cell>
          <cell r="X73">
            <v>17000</v>
          </cell>
          <cell r="Y73">
            <v>11000</v>
          </cell>
          <cell r="Z73">
            <v>5000</v>
          </cell>
          <cell r="AA73">
            <v>2000</v>
          </cell>
          <cell r="AB73">
            <v>2000</v>
          </cell>
        </row>
        <row r="74">
          <cell r="P74">
            <v>44000</v>
          </cell>
          <cell r="Q74">
            <v>42000</v>
          </cell>
          <cell r="R74">
            <v>37000</v>
          </cell>
          <cell r="S74">
            <v>35000</v>
          </cell>
          <cell r="T74">
            <v>33000</v>
          </cell>
          <cell r="U74">
            <v>29000</v>
          </cell>
          <cell r="V74">
            <v>26000</v>
          </cell>
          <cell r="W74">
            <v>17000</v>
          </cell>
          <cell r="X74">
            <v>7000</v>
          </cell>
          <cell r="Y74">
            <v>2000</v>
          </cell>
          <cell r="Z74">
            <v>1000</v>
          </cell>
          <cell r="AA74">
            <v>1000</v>
          </cell>
          <cell r="AB74">
            <v>1000</v>
          </cell>
        </row>
        <row r="75">
          <cell r="P75">
            <v>43000</v>
          </cell>
          <cell r="Q75">
            <v>37000</v>
          </cell>
          <cell r="R75">
            <v>35000</v>
          </cell>
          <cell r="S75">
            <v>34000</v>
          </cell>
          <cell r="T75">
            <v>33000</v>
          </cell>
          <cell r="U75">
            <v>30000</v>
          </cell>
          <cell r="V75">
            <v>24000</v>
          </cell>
          <cell r="W75">
            <v>19000</v>
          </cell>
          <cell r="X75">
            <v>12000</v>
          </cell>
          <cell r="Y75">
            <v>6000</v>
          </cell>
          <cell r="Z75">
            <v>4000</v>
          </cell>
          <cell r="AA75">
            <v>2000</v>
          </cell>
          <cell r="AB75">
            <v>2000</v>
          </cell>
        </row>
        <row r="76">
          <cell r="P76">
            <v>38000</v>
          </cell>
          <cell r="Q76">
            <v>36000</v>
          </cell>
          <cell r="R76">
            <v>33000</v>
          </cell>
          <cell r="S76">
            <v>31000</v>
          </cell>
          <cell r="T76">
            <v>29000</v>
          </cell>
          <cell r="U76">
            <v>25000</v>
          </cell>
          <cell r="V76">
            <v>22000</v>
          </cell>
          <cell r="W76">
            <v>17000</v>
          </cell>
          <cell r="X76">
            <v>7000</v>
          </cell>
          <cell r="Y76">
            <v>2000</v>
          </cell>
          <cell r="Z76">
            <v>1000</v>
          </cell>
          <cell r="AA76">
            <v>1000</v>
          </cell>
          <cell r="AB76">
            <v>1000</v>
          </cell>
        </row>
        <row r="77">
          <cell r="P77">
            <v>42000</v>
          </cell>
          <cell r="Q77">
            <v>36000</v>
          </cell>
          <cell r="R77">
            <v>34000</v>
          </cell>
          <cell r="S77">
            <v>33000</v>
          </cell>
          <cell r="T77">
            <v>32000</v>
          </cell>
          <cell r="U77">
            <v>29000</v>
          </cell>
          <cell r="V77">
            <v>23000</v>
          </cell>
          <cell r="W77">
            <v>18000</v>
          </cell>
          <cell r="X77">
            <v>12000</v>
          </cell>
          <cell r="Y77">
            <v>6000</v>
          </cell>
          <cell r="Z77">
            <v>4000</v>
          </cell>
          <cell r="AA77">
            <v>2000</v>
          </cell>
          <cell r="AB77">
            <v>2000</v>
          </cell>
        </row>
        <row r="78">
          <cell r="P78">
            <v>40000</v>
          </cell>
          <cell r="Q78">
            <v>37000</v>
          </cell>
          <cell r="R78">
            <v>39000</v>
          </cell>
          <cell r="S78">
            <v>35000</v>
          </cell>
          <cell r="T78">
            <v>29000</v>
          </cell>
          <cell r="U78">
            <v>28000</v>
          </cell>
          <cell r="V78">
            <v>29000</v>
          </cell>
          <cell r="W78">
            <v>22000</v>
          </cell>
          <cell r="X78">
            <v>15000</v>
          </cell>
          <cell r="Y78">
            <v>10000</v>
          </cell>
          <cell r="Z78">
            <v>5000</v>
          </cell>
          <cell r="AA78">
            <v>1000</v>
          </cell>
          <cell r="AB78">
            <v>2000</v>
          </cell>
        </row>
        <row r="79">
          <cell r="P79">
            <v>25000</v>
          </cell>
          <cell r="Q79">
            <v>25000</v>
          </cell>
          <cell r="R79">
            <v>23000</v>
          </cell>
          <cell r="S79">
            <v>23000</v>
          </cell>
          <cell r="T79">
            <v>19000</v>
          </cell>
          <cell r="U79">
            <v>16000</v>
          </cell>
          <cell r="V79">
            <v>11000</v>
          </cell>
          <cell r="W79">
            <v>6000</v>
          </cell>
          <cell r="X79">
            <v>1000</v>
          </cell>
          <cell r="Y79">
            <v>0</v>
          </cell>
          <cell r="Z79">
            <v>1000</v>
          </cell>
          <cell r="AA79">
            <v>0</v>
          </cell>
          <cell r="AB79">
            <v>0</v>
          </cell>
        </row>
        <row r="80">
          <cell r="P80">
            <v>36000</v>
          </cell>
          <cell r="Q80">
            <v>33000</v>
          </cell>
          <cell r="R80">
            <v>30000</v>
          </cell>
          <cell r="S80">
            <v>30000</v>
          </cell>
          <cell r="T80">
            <v>27000</v>
          </cell>
          <cell r="U80">
            <v>25000</v>
          </cell>
          <cell r="V80">
            <v>23000</v>
          </cell>
          <cell r="W80">
            <v>15000</v>
          </cell>
          <cell r="X80">
            <v>6000</v>
          </cell>
          <cell r="Y80">
            <v>1000</v>
          </cell>
          <cell r="Z80">
            <v>0</v>
          </cell>
          <cell r="AA80">
            <v>0</v>
          </cell>
          <cell r="AB80">
            <v>0</v>
          </cell>
        </row>
        <row r="81">
          <cell r="P81">
            <v>28000</v>
          </cell>
          <cell r="Q81">
            <v>22000</v>
          </cell>
          <cell r="R81">
            <v>21000</v>
          </cell>
          <cell r="S81">
            <v>21000</v>
          </cell>
          <cell r="T81">
            <v>19000</v>
          </cell>
          <cell r="U81">
            <v>17000</v>
          </cell>
          <cell r="V81">
            <v>12000</v>
          </cell>
          <cell r="W81">
            <v>6000</v>
          </cell>
          <cell r="X81">
            <v>3000</v>
          </cell>
          <cell r="Y81">
            <v>2000</v>
          </cell>
          <cell r="Z81">
            <v>1000</v>
          </cell>
          <cell r="AA81">
            <v>0</v>
          </cell>
          <cell r="AB81">
            <v>0</v>
          </cell>
        </row>
        <row r="82">
          <cell r="P82">
            <v>43000</v>
          </cell>
          <cell r="Q82">
            <v>40000</v>
          </cell>
          <cell r="R82">
            <v>42000</v>
          </cell>
          <cell r="S82">
            <v>38000</v>
          </cell>
          <cell r="T82">
            <v>32000</v>
          </cell>
          <cell r="U82">
            <v>31000</v>
          </cell>
          <cell r="V82">
            <v>29000</v>
          </cell>
          <cell r="W82">
            <v>22000</v>
          </cell>
          <cell r="X82">
            <v>15000</v>
          </cell>
          <cell r="Y82">
            <v>10000</v>
          </cell>
          <cell r="Z82">
            <v>5000</v>
          </cell>
          <cell r="AA82">
            <v>1000</v>
          </cell>
          <cell r="AB82">
            <v>1000</v>
          </cell>
        </row>
        <row r="83">
          <cell r="P83">
            <v>30000</v>
          </cell>
          <cell r="Q83">
            <v>32000</v>
          </cell>
          <cell r="R83">
            <v>28000</v>
          </cell>
          <cell r="S83">
            <v>23000</v>
          </cell>
          <cell r="T83">
            <v>18000</v>
          </cell>
          <cell r="U83">
            <v>15000</v>
          </cell>
          <cell r="V83">
            <v>10000</v>
          </cell>
          <cell r="W83">
            <v>7000</v>
          </cell>
          <cell r="X83">
            <v>1000</v>
          </cell>
          <cell r="Y83">
            <v>0</v>
          </cell>
          <cell r="Z83">
            <v>1000</v>
          </cell>
          <cell r="AA83">
            <v>0</v>
          </cell>
          <cell r="AB83">
            <v>0</v>
          </cell>
        </row>
        <row r="84">
          <cell r="P84">
            <v>36000</v>
          </cell>
          <cell r="Q84">
            <v>33000</v>
          </cell>
          <cell r="R84">
            <v>30000</v>
          </cell>
          <cell r="S84">
            <v>30000</v>
          </cell>
          <cell r="T84">
            <v>27000</v>
          </cell>
          <cell r="U84">
            <v>25000</v>
          </cell>
          <cell r="V84">
            <v>23000</v>
          </cell>
          <cell r="W84">
            <v>15000</v>
          </cell>
          <cell r="X84">
            <v>6000</v>
          </cell>
          <cell r="Y84">
            <v>1000</v>
          </cell>
          <cell r="Z84">
            <v>0</v>
          </cell>
          <cell r="AA84">
            <v>0</v>
          </cell>
          <cell r="AB84">
            <v>0</v>
          </cell>
        </row>
        <row r="85">
          <cell r="P85">
            <v>28000</v>
          </cell>
          <cell r="Q85">
            <v>22000</v>
          </cell>
          <cell r="R85">
            <v>21000</v>
          </cell>
          <cell r="S85">
            <v>21000</v>
          </cell>
          <cell r="T85">
            <v>19000</v>
          </cell>
          <cell r="U85">
            <v>17000</v>
          </cell>
          <cell r="V85">
            <v>12000</v>
          </cell>
          <cell r="W85">
            <v>6000</v>
          </cell>
          <cell r="X85">
            <v>3000</v>
          </cell>
          <cell r="Y85">
            <v>2000</v>
          </cell>
          <cell r="Z85">
            <v>1000</v>
          </cell>
          <cell r="AA85">
            <v>0</v>
          </cell>
          <cell r="AB85">
            <v>0</v>
          </cell>
        </row>
        <row r="86">
          <cell r="P86">
            <v>32000</v>
          </cell>
          <cell r="Q86">
            <v>29000</v>
          </cell>
          <cell r="R86">
            <v>26000</v>
          </cell>
          <cell r="S86">
            <v>26000</v>
          </cell>
          <cell r="T86">
            <v>23000</v>
          </cell>
          <cell r="U86">
            <v>21000</v>
          </cell>
          <cell r="V86">
            <v>19000</v>
          </cell>
          <cell r="W86">
            <v>13000</v>
          </cell>
          <cell r="X86">
            <v>6000</v>
          </cell>
          <cell r="Y86">
            <v>1000</v>
          </cell>
          <cell r="Z86">
            <v>0</v>
          </cell>
          <cell r="AA86">
            <v>0</v>
          </cell>
          <cell r="AB86">
            <v>0</v>
          </cell>
        </row>
        <row r="87">
          <cell r="P87">
            <v>24000</v>
          </cell>
          <cell r="Q87">
            <v>18000</v>
          </cell>
          <cell r="R87">
            <v>17000</v>
          </cell>
          <cell r="S87">
            <v>17000</v>
          </cell>
          <cell r="T87">
            <v>15000</v>
          </cell>
          <cell r="U87">
            <v>13000</v>
          </cell>
          <cell r="V87">
            <v>8000</v>
          </cell>
          <cell r="W87">
            <v>4000</v>
          </cell>
          <cell r="X87">
            <v>3000</v>
          </cell>
          <cell r="Y87">
            <v>2000</v>
          </cell>
          <cell r="Z87">
            <v>1000</v>
          </cell>
          <cell r="AA87">
            <v>0</v>
          </cell>
          <cell r="AB87">
            <v>0</v>
          </cell>
        </row>
        <row r="88">
          <cell r="P88">
            <v>48000</v>
          </cell>
          <cell r="Q88">
            <v>50000</v>
          </cell>
          <cell r="R88">
            <v>57000</v>
          </cell>
          <cell r="S88">
            <v>61000</v>
          </cell>
          <cell r="T88">
            <v>60000</v>
          </cell>
          <cell r="U88">
            <v>55000</v>
          </cell>
          <cell r="V88">
            <v>51000</v>
          </cell>
          <cell r="W88">
            <v>45000</v>
          </cell>
          <cell r="X88">
            <v>34000</v>
          </cell>
          <cell r="Y88">
            <v>29000</v>
          </cell>
          <cell r="Z88">
            <v>21000</v>
          </cell>
          <cell r="AA88">
            <v>16000</v>
          </cell>
          <cell r="AB88">
            <v>16000</v>
          </cell>
        </row>
        <row r="89">
          <cell r="P89">
            <v>40000</v>
          </cell>
          <cell r="Q89">
            <v>46000</v>
          </cell>
          <cell r="R89">
            <v>51000</v>
          </cell>
          <cell r="S89">
            <v>54000</v>
          </cell>
          <cell r="T89">
            <v>55000</v>
          </cell>
          <cell r="U89">
            <v>50000</v>
          </cell>
          <cell r="V89">
            <v>52000</v>
          </cell>
          <cell r="W89">
            <v>49000</v>
          </cell>
          <cell r="X89">
            <v>44000</v>
          </cell>
          <cell r="Y89">
            <v>41000</v>
          </cell>
          <cell r="Z89">
            <v>37000</v>
          </cell>
          <cell r="AA89">
            <v>28000</v>
          </cell>
          <cell r="AB89">
            <v>28000</v>
          </cell>
        </row>
        <row r="90">
          <cell r="P90">
            <v>30000</v>
          </cell>
          <cell r="Q90">
            <v>29000</v>
          </cell>
          <cell r="R90">
            <v>34000</v>
          </cell>
          <cell r="S90">
            <v>41000</v>
          </cell>
          <cell r="T90">
            <v>42000</v>
          </cell>
          <cell r="U90">
            <v>42000</v>
          </cell>
          <cell r="V90">
            <v>41000</v>
          </cell>
          <cell r="W90">
            <v>32000</v>
          </cell>
          <cell r="X90">
            <v>21000</v>
          </cell>
          <cell r="Y90">
            <v>16000</v>
          </cell>
          <cell r="Z90">
            <v>11000</v>
          </cell>
          <cell r="AA90">
            <v>7000</v>
          </cell>
          <cell r="AB90">
            <v>8000</v>
          </cell>
        </row>
        <row r="91">
          <cell r="P91">
            <v>33000</v>
          </cell>
          <cell r="Q91">
            <v>29000</v>
          </cell>
          <cell r="R91">
            <v>33000</v>
          </cell>
          <cell r="S91">
            <v>36000</v>
          </cell>
          <cell r="T91">
            <v>34000</v>
          </cell>
          <cell r="U91">
            <v>29000</v>
          </cell>
          <cell r="V91">
            <v>23000</v>
          </cell>
          <cell r="W91">
            <v>24000</v>
          </cell>
          <cell r="X91">
            <v>17000</v>
          </cell>
          <cell r="Y91">
            <v>11000</v>
          </cell>
          <cell r="Z91">
            <v>5000</v>
          </cell>
          <cell r="AA91">
            <v>6000</v>
          </cell>
          <cell r="AB91">
            <v>7000</v>
          </cell>
        </row>
        <row r="92">
          <cell r="P92">
            <v>45000</v>
          </cell>
          <cell r="Q92">
            <v>47000</v>
          </cell>
          <cell r="R92">
            <v>54000</v>
          </cell>
          <cell r="S92">
            <v>58000</v>
          </cell>
          <cell r="T92">
            <v>57000</v>
          </cell>
          <cell r="U92">
            <v>52000</v>
          </cell>
          <cell r="V92">
            <v>48000</v>
          </cell>
          <cell r="W92">
            <v>42000</v>
          </cell>
          <cell r="X92">
            <v>31000</v>
          </cell>
          <cell r="Y92">
            <v>26000</v>
          </cell>
          <cell r="Z92">
            <v>20000</v>
          </cell>
          <cell r="AA92">
            <v>15000</v>
          </cell>
          <cell r="AB92">
            <v>15000</v>
          </cell>
        </row>
        <row r="93">
          <cell r="P93">
            <v>46000</v>
          </cell>
          <cell r="Q93">
            <v>52000</v>
          </cell>
          <cell r="R93">
            <v>57000</v>
          </cell>
          <cell r="S93">
            <v>60000</v>
          </cell>
          <cell r="T93">
            <v>57000</v>
          </cell>
          <cell r="U93">
            <v>52000</v>
          </cell>
          <cell r="V93">
            <v>54000</v>
          </cell>
          <cell r="W93">
            <v>51000</v>
          </cell>
          <cell r="X93">
            <v>44000</v>
          </cell>
          <cell r="Y93">
            <v>41000</v>
          </cell>
          <cell r="Z93">
            <v>37000</v>
          </cell>
          <cell r="AA93">
            <v>28000</v>
          </cell>
          <cell r="AB93">
            <v>28000</v>
          </cell>
        </row>
        <row r="94">
          <cell r="P94">
            <v>60000</v>
          </cell>
          <cell r="Q94">
            <v>69000</v>
          </cell>
          <cell r="R94">
            <v>74000</v>
          </cell>
          <cell r="S94">
            <v>81000</v>
          </cell>
          <cell r="T94">
            <v>82000</v>
          </cell>
          <cell r="U94">
            <v>82000</v>
          </cell>
          <cell r="V94">
            <v>79000</v>
          </cell>
          <cell r="W94">
            <v>70000</v>
          </cell>
          <cell r="X94">
            <v>59000</v>
          </cell>
          <cell r="Y94">
            <v>44000</v>
          </cell>
          <cell r="Z94">
            <v>29000</v>
          </cell>
          <cell r="AA94">
            <v>24000</v>
          </cell>
          <cell r="AB94">
            <v>24000</v>
          </cell>
        </row>
        <row r="95">
          <cell r="P95">
            <v>55000</v>
          </cell>
          <cell r="Q95">
            <v>61000</v>
          </cell>
          <cell r="R95">
            <v>65000</v>
          </cell>
          <cell r="S95">
            <v>58000</v>
          </cell>
          <cell r="T95">
            <v>52000</v>
          </cell>
          <cell r="U95">
            <v>47000</v>
          </cell>
          <cell r="V95">
            <v>41000</v>
          </cell>
          <cell r="W95">
            <v>42000</v>
          </cell>
          <cell r="X95">
            <v>25000</v>
          </cell>
          <cell r="Y95">
            <v>19000</v>
          </cell>
          <cell r="Z95">
            <v>13000</v>
          </cell>
          <cell r="AA95">
            <v>14000</v>
          </cell>
          <cell r="AB95">
            <v>14000</v>
          </cell>
        </row>
        <row r="96">
          <cell r="P96">
            <v>50000</v>
          </cell>
          <cell r="Q96">
            <v>56000</v>
          </cell>
          <cell r="R96">
            <v>61000</v>
          </cell>
          <cell r="S96">
            <v>64000</v>
          </cell>
          <cell r="T96">
            <v>61000</v>
          </cell>
          <cell r="U96">
            <v>56000</v>
          </cell>
          <cell r="V96">
            <v>58000</v>
          </cell>
          <cell r="W96">
            <v>55000</v>
          </cell>
          <cell r="X96">
            <v>48000</v>
          </cell>
          <cell r="Y96">
            <v>45000</v>
          </cell>
          <cell r="Z96">
            <v>41000</v>
          </cell>
          <cell r="AA96">
            <v>32000</v>
          </cell>
          <cell r="AB96">
            <v>32000</v>
          </cell>
        </row>
      </sheetData>
      <sheetData sheetId="5" refreshError="1"/>
      <sheetData sheetId="6" refreshError="1"/>
      <sheetData sheetId="7" refreshError="1">
        <row r="4">
          <cell r="A4" t="str">
            <v>Rel Date</v>
          </cell>
        </row>
        <row r="5">
          <cell r="A5">
            <v>42005</v>
          </cell>
        </row>
        <row r="6">
          <cell r="A6">
            <v>42036</v>
          </cell>
        </row>
        <row r="7">
          <cell r="A7">
            <v>42064</v>
          </cell>
        </row>
        <row r="8">
          <cell r="A8">
            <v>42125</v>
          </cell>
        </row>
        <row r="9">
          <cell r="A9">
            <v>42156</v>
          </cell>
        </row>
        <row r="10">
          <cell r="A10">
            <v>42186</v>
          </cell>
        </row>
        <row r="11">
          <cell r="A11">
            <v>42217</v>
          </cell>
        </row>
        <row r="12">
          <cell r="A12">
            <v>42278</v>
          </cell>
        </row>
        <row r="13">
          <cell r="A13">
            <v>42309</v>
          </cell>
        </row>
        <row r="14">
          <cell r="A14">
            <v>42339</v>
          </cell>
        </row>
        <row r="15">
          <cell r="A15">
            <v>42370</v>
          </cell>
        </row>
        <row r="16">
          <cell r="A16">
            <v>42415</v>
          </cell>
        </row>
        <row r="17">
          <cell r="A17">
            <v>42430</v>
          </cell>
        </row>
        <row r="18">
          <cell r="A18">
            <v>42491</v>
          </cell>
        </row>
        <row r="19">
          <cell r="A19">
            <v>42536</v>
          </cell>
        </row>
        <row r="20">
          <cell r="A20">
            <v>42552</v>
          </cell>
        </row>
        <row r="21">
          <cell r="A21">
            <v>42583</v>
          </cell>
        </row>
        <row r="22">
          <cell r="A22">
            <v>42644</v>
          </cell>
        </row>
        <row r="23">
          <cell r="A23">
            <v>42675</v>
          </cell>
        </row>
        <row r="24">
          <cell r="A24">
            <v>42705</v>
          </cell>
        </row>
        <row r="25">
          <cell r="A25">
            <v>42736</v>
          </cell>
        </row>
        <row r="26">
          <cell r="A26">
            <v>42794</v>
          </cell>
        </row>
        <row r="27">
          <cell r="A27">
            <v>42795</v>
          </cell>
        </row>
        <row r="28">
          <cell r="A28">
            <v>42856</v>
          </cell>
        </row>
        <row r="29">
          <cell r="A29">
            <v>42887</v>
          </cell>
        </row>
        <row r="30">
          <cell r="A30">
            <v>42946</v>
          </cell>
        </row>
        <row r="31">
          <cell r="A31">
            <v>42948</v>
          </cell>
        </row>
        <row r="32">
          <cell r="A32">
            <v>43009</v>
          </cell>
        </row>
        <row r="33">
          <cell r="A33">
            <v>43040</v>
          </cell>
        </row>
      </sheetData>
      <sheetData sheetId="8" refreshError="1">
        <row r="37">
          <cell r="H37">
            <v>45000</v>
          </cell>
          <cell r="I37">
            <v>40500</v>
          </cell>
          <cell r="J37">
            <v>40666.666666666664</v>
          </cell>
          <cell r="K37">
            <v>39333.333333333336</v>
          </cell>
          <cell r="L37">
            <v>35250</v>
          </cell>
          <cell r="M37">
            <v>38000</v>
          </cell>
          <cell r="N37">
            <v>39166.666666666664</v>
          </cell>
          <cell r="O37">
            <v>37000</v>
          </cell>
          <cell r="P37">
            <v>33285.714285714283</v>
          </cell>
          <cell r="Q37">
            <v>28875</v>
          </cell>
          <cell r="R37">
            <v>25777.777777777777</v>
          </cell>
          <cell r="S37">
            <v>24500</v>
          </cell>
          <cell r="T37">
            <v>22454.545454545456</v>
          </cell>
          <cell r="U37">
            <v>21636.363636363636</v>
          </cell>
          <cell r="V37">
            <v>22090.909090909092</v>
          </cell>
          <cell r="W37">
            <v>20000</v>
          </cell>
          <cell r="X37">
            <v>17545.454545454544</v>
          </cell>
          <cell r="Y37">
            <v>18454.545454545456</v>
          </cell>
          <cell r="Z37">
            <v>17909.090909090908</v>
          </cell>
          <cell r="AA37">
            <v>18909.090909090908</v>
          </cell>
          <cell r="AB37">
            <v>17100</v>
          </cell>
          <cell r="AC37">
            <v>14818.181818181818</v>
          </cell>
          <cell r="AD37">
            <v>14454.545454545454</v>
          </cell>
          <cell r="AE37">
            <v>14181.818181818182</v>
          </cell>
          <cell r="AF37">
            <v>15909.09090909091</v>
          </cell>
          <cell r="AG37">
            <v>18090.909090909092</v>
          </cell>
          <cell r="AH37">
            <v>19727.272727272728</v>
          </cell>
          <cell r="AI37">
            <v>20000</v>
          </cell>
          <cell r="AJ37">
            <v>20181.81818181818</v>
          </cell>
          <cell r="AK37">
            <v>22727.272727272728</v>
          </cell>
          <cell r="AL37">
            <v>25545.454545454544</v>
          </cell>
          <cell r="AM37">
            <v>31454.545454545456</v>
          </cell>
          <cell r="AN37">
            <v>34400</v>
          </cell>
          <cell r="AO37">
            <v>34636.36363636364</v>
          </cell>
          <cell r="AP37">
            <v>37000</v>
          </cell>
          <cell r="AQ37">
            <v>41727.272727272728</v>
          </cell>
        </row>
      </sheetData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Jan</v>
          </cell>
          <cell r="B1">
            <v>14.275</v>
          </cell>
          <cell r="C1">
            <v>15.815</v>
          </cell>
          <cell r="D1">
            <v>5.6487999999999996</v>
          </cell>
          <cell r="E1">
            <v>14.598000000000001</v>
          </cell>
        </row>
        <row r="2">
          <cell r="A2" t="str">
            <v>Feb</v>
          </cell>
          <cell r="B2">
            <v>12.962999999999999</v>
          </cell>
          <cell r="C2">
            <v>18.45</v>
          </cell>
          <cell r="D2">
            <v>5.68</v>
          </cell>
          <cell r="E2">
            <v>15.612</v>
          </cell>
        </row>
        <row r="3">
          <cell r="A3" t="str">
            <v>Mar</v>
          </cell>
          <cell r="B3">
            <v>12.695</v>
          </cell>
          <cell r="C3">
            <v>21.289000000000001</v>
          </cell>
          <cell r="D3">
            <v>5.7343000000000002</v>
          </cell>
          <cell r="E3">
            <v>17.030999999999999</v>
          </cell>
        </row>
        <row r="4">
          <cell r="A4" t="str">
            <v>Apr</v>
          </cell>
          <cell r="B4">
            <v>13.304</v>
          </cell>
          <cell r="C4">
            <v>22.911000000000001</v>
          </cell>
          <cell r="D4">
            <v>5.6433999999999997</v>
          </cell>
          <cell r="E4">
            <v>17.234000000000002</v>
          </cell>
        </row>
        <row r="5">
          <cell r="A5" t="str">
            <v>May</v>
          </cell>
          <cell r="B5">
            <v>13.228</v>
          </cell>
          <cell r="C5">
            <v>24.128</v>
          </cell>
          <cell r="D5">
            <v>5.3227000000000002</v>
          </cell>
          <cell r="E5">
            <v>17.234000000000002</v>
          </cell>
        </row>
        <row r="6">
          <cell r="A6" t="str">
            <v>Jun</v>
          </cell>
          <cell r="B6">
            <v>13.2758</v>
          </cell>
          <cell r="C6">
            <v>24.533000000000001</v>
          </cell>
          <cell r="D6">
            <v>5.57</v>
          </cell>
          <cell r="E6">
            <v>16.626000000000001</v>
          </cell>
        </row>
        <row r="7">
          <cell r="A7" t="str">
            <v>Jul</v>
          </cell>
          <cell r="B7">
            <v>13.116400000000001</v>
          </cell>
          <cell r="C7">
            <v>24.736000000000001</v>
          </cell>
          <cell r="D7">
            <v>5.8109999999999999</v>
          </cell>
          <cell r="E7">
            <v>14.801</v>
          </cell>
        </row>
        <row r="8">
          <cell r="A8" t="str">
            <v>Aug</v>
          </cell>
          <cell r="B8">
            <v>13.097300000000001</v>
          </cell>
          <cell r="C8">
            <v>24.939</v>
          </cell>
          <cell r="D8">
            <v>6.0353000000000003</v>
          </cell>
          <cell r="E8">
            <v>12.57</v>
          </cell>
        </row>
        <row r="9">
          <cell r="A9" t="str">
            <v>Sep</v>
          </cell>
          <cell r="B9">
            <v>13.603300000000001</v>
          </cell>
          <cell r="C9">
            <v>24.939</v>
          </cell>
          <cell r="D9">
            <v>5.8680000000000003</v>
          </cell>
          <cell r="E9">
            <v>9.5289999999999999</v>
          </cell>
        </row>
        <row r="10">
          <cell r="A10" t="str">
            <v>Oct</v>
          </cell>
          <cell r="B10">
            <v>13.298400000000001</v>
          </cell>
          <cell r="C10">
            <v>25.140999999999998</v>
          </cell>
          <cell r="D10">
            <v>5.1665999999999999</v>
          </cell>
          <cell r="E10">
            <v>6.4880000000000004</v>
          </cell>
        </row>
        <row r="11">
          <cell r="A11" t="str">
            <v>Nov</v>
          </cell>
          <cell r="B11">
            <v>13.185600000000001</v>
          </cell>
          <cell r="C11">
            <v>25.547000000000001</v>
          </cell>
          <cell r="D11">
            <v>4.9100999999999999</v>
          </cell>
          <cell r="E11">
            <v>5.4740000000000002</v>
          </cell>
        </row>
        <row r="12">
          <cell r="A12" t="str">
            <v>Dec</v>
          </cell>
          <cell r="B12">
            <v>13.5891</v>
          </cell>
          <cell r="C12">
            <v>19.16</v>
          </cell>
          <cell r="D12">
            <v>4.9413999999999998</v>
          </cell>
          <cell r="E12">
            <v>9.1234999999999999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Jan</v>
          </cell>
          <cell r="B1">
            <v>16.848400000000002</v>
          </cell>
          <cell r="C1">
            <v>10.915800000000001</v>
          </cell>
          <cell r="D1">
            <v>6.5811000000000002</v>
          </cell>
          <cell r="E1">
            <v>4.45</v>
          </cell>
        </row>
        <row r="2">
          <cell r="A2" t="str">
            <v>Feb</v>
          </cell>
          <cell r="B2">
            <v>14.518700000000001</v>
          </cell>
          <cell r="C2">
            <v>11.201499999999999</v>
          </cell>
          <cell r="D2">
            <v>6.7080000000000002</v>
          </cell>
          <cell r="E2">
            <v>4.5145999999999997</v>
          </cell>
        </row>
        <row r="3">
          <cell r="A3" t="str">
            <v>Mar</v>
          </cell>
          <cell r="B3">
            <v>14.870900000000001</v>
          </cell>
          <cell r="C3">
            <v>10.518800000000001</v>
          </cell>
          <cell r="D3">
            <v>6.9610000000000003</v>
          </cell>
          <cell r="E3">
            <v>4.5076000000000001</v>
          </cell>
        </row>
        <row r="4">
          <cell r="A4" t="str">
            <v>Apr</v>
          </cell>
          <cell r="B4">
            <v>15.7522</v>
          </cell>
          <cell r="C4">
            <v>10.6813</v>
          </cell>
          <cell r="D4">
            <v>6.8906000000000001</v>
          </cell>
          <cell r="E4">
            <v>4.3071999999999999</v>
          </cell>
        </row>
        <row r="5">
          <cell r="A5" t="str">
            <v>May</v>
          </cell>
          <cell r="B5">
            <v>15.3</v>
          </cell>
          <cell r="C5">
            <v>10.874000000000001</v>
          </cell>
          <cell r="D5">
            <v>6.5336999999999996</v>
          </cell>
          <cell r="E5">
            <v>3.9502000000000002</v>
          </cell>
        </row>
        <row r="6">
          <cell r="A6" t="str">
            <v>Jun</v>
          </cell>
          <cell r="B6">
            <v>15.2628</v>
          </cell>
          <cell r="C6">
            <v>11.2326</v>
          </cell>
          <cell r="D6">
            <v>7.1756000000000002</v>
          </cell>
          <cell r="E6">
            <v>3.5057999999999998</v>
          </cell>
        </row>
        <row r="7">
          <cell r="A7" t="str">
            <v>Jul</v>
          </cell>
          <cell r="B7">
            <v>14.678100000000001</v>
          </cell>
          <cell r="C7">
            <v>11.2165</v>
          </cell>
          <cell r="D7">
            <v>8.1843000000000004</v>
          </cell>
          <cell r="E7">
            <v>3.1232000000000002</v>
          </cell>
        </row>
        <row r="8">
          <cell r="A8" t="str">
            <v>Aug</v>
          </cell>
          <cell r="B8">
            <v>15.373100000000001</v>
          </cell>
          <cell r="C8">
            <v>11.089399999999999</v>
          </cell>
          <cell r="D8">
            <v>8.4220000000000006</v>
          </cell>
          <cell r="E8">
            <v>3.9289999999999998</v>
          </cell>
        </row>
        <row r="9">
          <cell r="A9" t="str">
            <v>Sep</v>
          </cell>
          <cell r="B9">
            <v>16.590599999999998</v>
          </cell>
          <cell r="C9">
            <v>10.8459</v>
          </cell>
          <cell r="D9">
            <v>7.5296000000000003</v>
          </cell>
          <cell r="E9">
            <v>4.1848999999999998</v>
          </cell>
        </row>
        <row r="10">
          <cell r="A10" t="str">
            <v>Oct</v>
          </cell>
          <cell r="B10">
            <v>15.9938</v>
          </cell>
          <cell r="C10">
            <v>10.603</v>
          </cell>
          <cell r="D10">
            <v>6.4569999999999999</v>
          </cell>
          <cell r="E10">
            <v>3.8763000000000001</v>
          </cell>
        </row>
        <row r="11">
          <cell r="A11" t="str">
            <v>Nov</v>
          </cell>
          <cell r="B11">
            <v>16.2453</v>
          </cell>
          <cell r="C11">
            <v>10.454800000000001</v>
          </cell>
          <cell r="D11">
            <v>5.9015000000000004</v>
          </cell>
          <cell r="E11">
            <v>3.9184000000000001</v>
          </cell>
        </row>
        <row r="12">
          <cell r="A12" t="str">
            <v>Dec</v>
          </cell>
          <cell r="B12">
            <v>16.585699999999999</v>
          </cell>
          <cell r="C12">
            <v>10.779</v>
          </cell>
          <cell r="D12">
            <v>5.4330999999999996</v>
          </cell>
          <cell r="E12">
            <v>4.4805000000000001</v>
          </cell>
        </row>
        <row r="31">
          <cell r="A31" t="str">
            <v>Jan</v>
          </cell>
          <cell r="B31">
            <v>16.378699999999998</v>
          </cell>
          <cell r="C31">
            <v>12.0617</v>
          </cell>
          <cell r="D31">
            <v>5.8994</v>
          </cell>
          <cell r="E31">
            <v>5.3981000000000003</v>
          </cell>
        </row>
        <row r="32">
          <cell r="A32" t="str">
            <v>Feb</v>
          </cell>
          <cell r="B32">
            <v>14.3436</v>
          </cell>
          <cell r="C32">
            <v>12.0572</v>
          </cell>
          <cell r="D32">
            <v>6.3342999999999998</v>
          </cell>
          <cell r="E32">
            <v>5.1706000000000003</v>
          </cell>
        </row>
        <row r="33">
          <cell r="A33" t="str">
            <v>Mar</v>
          </cell>
          <cell r="B33">
            <v>14.382199999999999</v>
          </cell>
          <cell r="C33">
            <v>11.654999999999999</v>
          </cell>
          <cell r="D33">
            <v>6.3921000000000001</v>
          </cell>
          <cell r="E33">
            <v>5.2226999999999997</v>
          </cell>
        </row>
        <row r="34">
          <cell r="A34" t="str">
            <v>Apr</v>
          </cell>
          <cell r="B34">
            <v>14.9528</v>
          </cell>
          <cell r="C34">
            <v>11.705399999999999</v>
          </cell>
          <cell r="D34">
            <v>6.1811999999999996</v>
          </cell>
          <cell r="E34">
            <v>5.2064000000000004</v>
          </cell>
        </row>
        <row r="35">
          <cell r="A35" t="str">
            <v>May</v>
          </cell>
          <cell r="B35">
            <v>14.6714</v>
          </cell>
          <cell r="C35">
            <v>11.954000000000001</v>
          </cell>
          <cell r="D35">
            <v>5.8507999999999996</v>
          </cell>
          <cell r="E35">
            <v>4.8567999999999998</v>
          </cell>
        </row>
        <row r="36">
          <cell r="A36" t="str">
            <v>Jun</v>
          </cell>
          <cell r="B36">
            <v>15.231999999999999</v>
          </cell>
          <cell r="C36">
            <v>11.7539</v>
          </cell>
          <cell r="D36">
            <v>6.5454999999999997</v>
          </cell>
          <cell r="E36">
            <v>4.8113000000000001</v>
          </cell>
        </row>
        <row r="37">
          <cell r="A37" t="str">
            <v>Jul</v>
          </cell>
          <cell r="B37">
            <v>14.5776</v>
          </cell>
          <cell r="C37">
            <v>12.053100000000001</v>
          </cell>
          <cell r="D37">
            <v>6.8010999999999999</v>
          </cell>
          <cell r="E37">
            <v>4.9390000000000001</v>
          </cell>
        </row>
        <row r="38">
          <cell r="A38" t="str">
            <v>Aug</v>
          </cell>
          <cell r="B38">
            <v>14.8447</v>
          </cell>
          <cell r="C38">
            <v>11.738</v>
          </cell>
          <cell r="D38">
            <v>7.1269999999999998</v>
          </cell>
          <cell r="E38">
            <v>5.1856</v>
          </cell>
        </row>
        <row r="39">
          <cell r="A39" t="str">
            <v>Sep</v>
          </cell>
          <cell r="B39">
            <v>15.590400000000001</v>
          </cell>
          <cell r="C39">
            <v>11.9892</v>
          </cell>
          <cell r="D39">
            <v>6.4560000000000004</v>
          </cell>
          <cell r="E39">
            <v>5.3902999999999999</v>
          </cell>
        </row>
        <row r="40">
          <cell r="A40" t="str">
            <v>Oct</v>
          </cell>
          <cell r="B40">
            <v>14.8009</v>
          </cell>
          <cell r="C40">
            <v>11.9727</v>
          </cell>
          <cell r="D40">
            <v>5.4965000000000002</v>
          </cell>
          <cell r="E40">
            <v>4.7827999999999999</v>
          </cell>
        </row>
        <row r="41">
          <cell r="A41" t="str">
            <v>Nov</v>
          </cell>
          <cell r="B41">
            <v>15.641500000000001</v>
          </cell>
          <cell r="C41">
            <v>11.5053</v>
          </cell>
          <cell r="D41">
            <v>5.1790000000000003</v>
          </cell>
          <cell r="E41">
            <v>4.7260999999999997</v>
          </cell>
        </row>
        <row r="42">
          <cell r="A42" t="str">
            <v>Dec</v>
          </cell>
          <cell r="B42">
            <v>16.1373</v>
          </cell>
          <cell r="C42">
            <v>11.7483</v>
          </cell>
          <cell r="D42">
            <v>4.2968999999999999</v>
          </cell>
          <cell r="E42">
            <v>5.4069000000000003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Q HISTORY"/>
      <sheetName val="Sheet2"/>
    </sheetNames>
    <sheetDataSet>
      <sheetData sheetId="0">
        <row r="42">
          <cell r="H42">
            <v>71</v>
          </cell>
        </row>
        <row r="43">
          <cell r="I43">
            <v>68</v>
          </cell>
        </row>
        <row r="44">
          <cell r="J44">
            <v>63</v>
          </cell>
        </row>
        <row r="45">
          <cell r="K45">
            <v>0</v>
          </cell>
          <cell r="L45">
            <v>53</v>
          </cell>
        </row>
        <row r="46">
          <cell r="M46">
            <v>81</v>
          </cell>
        </row>
        <row r="47">
          <cell r="N47">
            <v>86</v>
          </cell>
        </row>
        <row r="48">
          <cell r="O48">
            <v>66</v>
          </cell>
        </row>
        <row r="49">
          <cell r="Q49">
            <v>63</v>
          </cell>
        </row>
        <row r="50">
          <cell r="R50">
            <v>60</v>
          </cell>
        </row>
        <row r="51">
          <cell r="S51">
            <v>62</v>
          </cell>
        </row>
        <row r="52">
          <cell r="T52">
            <v>60</v>
          </cell>
        </row>
        <row r="53">
          <cell r="U53">
            <v>48</v>
          </cell>
        </row>
        <row r="54">
          <cell r="V54">
            <v>58</v>
          </cell>
        </row>
        <row r="55">
          <cell r="X55">
            <v>49</v>
          </cell>
        </row>
        <row r="56">
          <cell r="Y56">
            <v>63</v>
          </cell>
        </row>
        <row r="57">
          <cell r="Z57">
            <v>53</v>
          </cell>
        </row>
        <row r="58">
          <cell r="AA58">
            <v>58</v>
          </cell>
        </row>
        <row r="59">
          <cell r="AC59">
            <v>49</v>
          </cell>
        </row>
        <row r="60">
          <cell r="AD60">
            <v>54</v>
          </cell>
        </row>
        <row r="61">
          <cell r="AE61">
            <v>45</v>
          </cell>
        </row>
        <row r="62">
          <cell r="AF62">
            <v>90</v>
          </cell>
        </row>
        <row r="63">
          <cell r="AG63">
            <v>91</v>
          </cell>
        </row>
        <row r="64">
          <cell r="AH64">
            <v>81</v>
          </cell>
        </row>
        <row r="65">
          <cell r="AJ65">
            <v>70</v>
          </cell>
        </row>
        <row r="66">
          <cell r="AK66">
            <v>87</v>
          </cell>
        </row>
        <row r="67">
          <cell r="AL67">
            <v>97</v>
          </cell>
        </row>
        <row r="68">
          <cell r="AM68">
            <v>123</v>
          </cell>
        </row>
        <row r="69">
          <cell r="AO69">
            <v>102</v>
          </cell>
        </row>
        <row r="70">
          <cell r="AP70">
            <v>101</v>
          </cell>
        </row>
        <row r="71">
          <cell r="AQ71">
            <v>126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C119"/>
  <sheetViews>
    <sheetView topLeftCell="A75" workbookViewId="0">
      <selection activeCell="A4" sqref="A4"/>
    </sheetView>
  </sheetViews>
  <sheetFormatPr defaultRowHeight="14.5" x14ac:dyDescent="0.35"/>
  <sheetData>
    <row r="3" spans="1:55" x14ac:dyDescent="0.35">
      <c r="A3" s="22"/>
      <c r="B3" s="22"/>
      <c r="C3" s="22"/>
      <c r="D3" s="22"/>
      <c r="E3" s="22"/>
      <c r="F3" s="22"/>
      <c r="G3" s="22" t="s">
        <v>23</v>
      </c>
      <c r="H3" s="21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</row>
    <row r="4" spans="1:55" ht="15" thickBot="1" x14ac:dyDescent="0.4">
      <c r="A4" s="11" t="s">
        <v>67</v>
      </c>
      <c r="B4" s="12" t="s">
        <v>24</v>
      </c>
      <c r="C4" s="12" t="s">
        <v>68</v>
      </c>
      <c r="D4" s="12" t="s">
        <v>69</v>
      </c>
      <c r="E4" s="12" t="s">
        <v>70</v>
      </c>
      <c r="F4" s="12" t="s">
        <v>71</v>
      </c>
      <c r="G4" s="13" t="s">
        <v>72</v>
      </c>
      <c r="H4" s="14">
        <f>DATE([1]a4data!$K$1-3,1,1)</f>
        <v>42005</v>
      </c>
      <c r="I4" s="14">
        <f>DATE([1]a4data!$K$1-3,2,1)</f>
        <v>42036</v>
      </c>
      <c r="J4" s="14">
        <f>DATE([1]a4data!$K$1-3,3,1)</f>
        <v>42064</v>
      </c>
      <c r="K4" s="14">
        <f>DATE([1]a4data!$K$1-3,4,1)</f>
        <v>42095</v>
      </c>
      <c r="L4" s="14">
        <f>DATE([1]a4data!$K$1-3,5,1)</f>
        <v>42125</v>
      </c>
      <c r="M4" s="14">
        <f>DATE([1]a4data!$K$1-3,6,1)</f>
        <v>42156</v>
      </c>
      <c r="N4" s="14">
        <f>DATE([1]a4data!$K$1-3,7,1)</f>
        <v>42186</v>
      </c>
      <c r="O4" s="14">
        <f>DATE([1]a4data!$K$1-3,8,1)</f>
        <v>42217</v>
      </c>
      <c r="P4" s="14">
        <f>DATE([1]a4data!$K$1-3,9,1)</f>
        <v>42248</v>
      </c>
      <c r="Q4" s="14">
        <f>DATE([1]a4data!$K$1-3,10,1)</f>
        <v>42278</v>
      </c>
      <c r="R4" s="14">
        <f>DATE([1]a4data!$K$1-3,11,1)</f>
        <v>42309</v>
      </c>
      <c r="S4" s="14">
        <f>DATE([1]a4data!$K$1-3,12,1)</f>
        <v>42339</v>
      </c>
      <c r="T4" s="14">
        <f>DATE([1]a4data!$K$1-2,1,1)</f>
        <v>42370</v>
      </c>
      <c r="U4" s="14">
        <f>DATE([1]a4data!$K$1-2,2,1)</f>
        <v>42401</v>
      </c>
      <c r="V4" s="14">
        <f>DATE([1]a4data!$K$1-2,3,1)</f>
        <v>42430</v>
      </c>
      <c r="W4" s="14">
        <f>DATE([1]a4data!$K$1-2,4,1)</f>
        <v>42461</v>
      </c>
      <c r="X4" s="14">
        <f>DATE([1]a4data!$K$1-2,5,1)</f>
        <v>42491</v>
      </c>
      <c r="Y4" s="14">
        <f>DATE([1]a4data!$K$1-2,6,1)</f>
        <v>42522</v>
      </c>
      <c r="Z4" s="14">
        <f>DATE([1]a4data!$K$1-2,7,1)</f>
        <v>42552</v>
      </c>
      <c r="AA4" s="14">
        <f>DATE([1]a4data!$K$1-2,8,1)</f>
        <v>42583</v>
      </c>
      <c r="AB4" s="14">
        <f>DATE([1]a4data!$K$1-2,9,1)</f>
        <v>42614</v>
      </c>
      <c r="AC4" s="14">
        <f>DATE([1]a4data!$K$1-2,10,1)</f>
        <v>42644</v>
      </c>
      <c r="AD4" s="14">
        <f>DATE([1]a4data!$K$1-2,11,1)</f>
        <v>42675</v>
      </c>
      <c r="AE4" s="14">
        <f>DATE([1]a4data!$K$1-2,12,1)</f>
        <v>42705</v>
      </c>
      <c r="AF4" s="14">
        <f>DATE([1]a4data!$K$1-1,1,1)</f>
        <v>42736</v>
      </c>
      <c r="AG4" s="14">
        <f>DATE([1]a4data!$K$1-1,2,1)</f>
        <v>42767</v>
      </c>
      <c r="AH4" s="14">
        <f>DATE([1]a4data!$K$1-1,3,1)</f>
        <v>42795</v>
      </c>
      <c r="AI4" s="14">
        <f>DATE([1]a4data!$K$1-1,4,1)</f>
        <v>42826</v>
      </c>
      <c r="AJ4" s="14">
        <f>DATE([1]a4data!$K$1-1,5,1)</f>
        <v>42856</v>
      </c>
      <c r="AK4" s="14">
        <f>DATE([1]a4data!$K$1-1,6,1)</f>
        <v>42887</v>
      </c>
      <c r="AL4" s="14">
        <f>DATE([1]a4data!$K$1-1,7,1)</f>
        <v>42917</v>
      </c>
      <c r="AM4" s="14">
        <f>DATE([1]a4data!$K$1-1,8,1)</f>
        <v>42948</v>
      </c>
      <c r="AN4" s="14">
        <f>DATE([1]a4data!$K$1-1,9,1)</f>
        <v>42979</v>
      </c>
      <c r="AO4" s="14">
        <f>DATE([1]a4data!$K$1-1,10,1)</f>
        <v>43009</v>
      </c>
      <c r="AP4" s="14">
        <f>DATE([1]a4data!$K$1-1,11,1)</f>
        <v>43040</v>
      </c>
      <c r="AQ4" s="14">
        <f>DATE([1]a4data!$K$1-1,12,1)</f>
        <v>43070</v>
      </c>
      <c r="AR4" s="14">
        <f>DATE([1]a4data!$K$1,1,1)</f>
        <v>43101</v>
      </c>
      <c r="AS4" s="14">
        <f>DATE([1]a4data!$K$1,2,1)</f>
        <v>43132</v>
      </c>
      <c r="AT4" s="14">
        <f>DATE([1]a4data!$K$1,3,1)</f>
        <v>43160</v>
      </c>
      <c r="AU4" s="14">
        <f>DATE([1]a4data!$K$1,4,1)</f>
        <v>43191</v>
      </c>
      <c r="AV4" s="14">
        <f>DATE([1]a4data!$K$1,5,1)</f>
        <v>43221</v>
      </c>
      <c r="AW4" s="14">
        <f>DATE([1]a4data!$K$1,6,1)</f>
        <v>43252</v>
      </c>
      <c r="AX4" s="14">
        <f>DATE([1]a4data!$K$1,7,1)</f>
        <v>43282</v>
      </c>
      <c r="AY4" s="14">
        <f>DATE([1]a4data!$K$1,8,1)</f>
        <v>43313</v>
      </c>
      <c r="AZ4" s="14">
        <f>DATE([1]a4data!$K$1,9,1)</f>
        <v>43344</v>
      </c>
      <c r="BA4" s="14">
        <f>DATE([1]a4data!$K$1,10,1)</f>
        <v>43374</v>
      </c>
      <c r="BB4" s="14">
        <f>DATE([1]a4data!$K$1,11,1)</f>
        <v>43405</v>
      </c>
      <c r="BC4" s="14">
        <f>DATE([1]a4data!$K$1,12,1)</f>
        <v>43435</v>
      </c>
    </row>
    <row r="5" spans="1:55" ht="15" customHeight="1" thickTop="1" x14ac:dyDescent="0.35">
      <c r="A5" s="15">
        <f>DATE([1]a4data!$K$1-3,1,1)</f>
        <v>42005</v>
      </c>
      <c r="B5" s="16" t="s">
        <v>73</v>
      </c>
      <c r="C5" s="16">
        <f t="shared" ref="C5:C36" si="0">SUM(H5:BC5)</f>
        <v>72</v>
      </c>
      <c r="D5" s="16" t="s">
        <v>74</v>
      </c>
      <c r="E5" s="16" t="s">
        <v>32</v>
      </c>
      <c r="F5" s="17">
        <v>2400</v>
      </c>
      <c r="G5" s="18" t="s">
        <v>75</v>
      </c>
      <c r="H5" s="19">
        <v>45</v>
      </c>
      <c r="I5" s="17">
        <v>3</v>
      </c>
      <c r="J5" s="17">
        <v>5</v>
      </c>
      <c r="K5" s="17">
        <v>3</v>
      </c>
      <c r="L5" s="17">
        <v>2</v>
      </c>
      <c r="M5" s="17">
        <v>6</v>
      </c>
      <c r="N5" s="17">
        <v>3</v>
      </c>
      <c r="O5" s="17">
        <v>2</v>
      </c>
      <c r="P5" s="17">
        <v>1</v>
      </c>
      <c r="Q5" s="17">
        <v>0</v>
      </c>
      <c r="R5" s="17">
        <v>1</v>
      </c>
      <c r="S5" s="17">
        <v>0</v>
      </c>
      <c r="T5" s="17">
        <v>1</v>
      </c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</row>
    <row r="6" spans="1:55" x14ac:dyDescent="0.35">
      <c r="A6" s="15">
        <f>DATE(([1]a4data!$K$1-3),1,1)</f>
        <v>42005</v>
      </c>
      <c r="B6" s="16" t="s">
        <v>73</v>
      </c>
      <c r="C6" s="16">
        <f t="shared" si="0"/>
        <v>67</v>
      </c>
      <c r="D6" s="16" t="s">
        <v>74</v>
      </c>
      <c r="E6" s="16" t="s">
        <v>32</v>
      </c>
      <c r="F6" s="17">
        <v>2400</v>
      </c>
      <c r="G6" s="20" t="s">
        <v>76</v>
      </c>
      <c r="H6" s="19">
        <v>0</v>
      </c>
      <c r="I6" s="17">
        <v>5</v>
      </c>
      <c r="J6" s="17">
        <v>7</v>
      </c>
      <c r="K6" s="17">
        <v>6</v>
      </c>
      <c r="L6" s="17">
        <v>6</v>
      </c>
      <c r="M6" s="17">
        <v>3</v>
      </c>
      <c r="N6" s="17">
        <v>5</v>
      </c>
      <c r="O6" s="17">
        <v>8</v>
      </c>
      <c r="P6" s="17">
        <v>12</v>
      </c>
      <c r="Q6" s="17">
        <v>5</v>
      </c>
      <c r="R6" s="17">
        <v>6</v>
      </c>
      <c r="S6" s="17">
        <v>4</v>
      </c>
      <c r="T6" s="17">
        <v>0</v>
      </c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</row>
    <row r="7" spans="1:55" x14ac:dyDescent="0.35">
      <c r="A7" s="15">
        <f>DATE(([1]a4data!$K$1-3),2,1)</f>
        <v>42036</v>
      </c>
      <c r="B7" s="16" t="s">
        <v>77</v>
      </c>
      <c r="C7" s="16">
        <f t="shared" si="0"/>
        <v>69</v>
      </c>
      <c r="D7" s="16" t="s">
        <v>31</v>
      </c>
      <c r="E7" s="16" t="s">
        <v>32</v>
      </c>
      <c r="F7" s="17">
        <v>3780</v>
      </c>
      <c r="G7" s="20" t="s">
        <v>75</v>
      </c>
      <c r="H7" s="21"/>
      <c r="I7" s="19">
        <v>38</v>
      </c>
      <c r="J7" s="17">
        <v>6</v>
      </c>
      <c r="K7" s="17">
        <v>8</v>
      </c>
      <c r="L7" s="17">
        <v>2</v>
      </c>
      <c r="M7" s="17">
        <v>3</v>
      </c>
      <c r="N7" s="17">
        <v>4</v>
      </c>
      <c r="O7" s="17">
        <v>1</v>
      </c>
      <c r="P7" s="17">
        <v>5</v>
      </c>
      <c r="Q7" s="17">
        <v>0</v>
      </c>
      <c r="R7" s="17">
        <v>0</v>
      </c>
      <c r="S7" s="17">
        <v>1</v>
      </c>
      <c r="T7" s="17">
        <v>0</v>
      </c>
      <c r="U7" s="17">
        <v>1</v>
      </c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</row>
    <row r="8" spans="1:55" x14ac:dyDescent="0.35">
      <c r="A8" s="15">
        <f>DATE(([1]a4data!$K$1-3),2,1)</f>
        <v>42036</v>
      </c>
      <c r="B8" s="16" t="s">
        <v>77</v>
      </c>
      <c r="C8" s="16">
        <f t="shared" si="0"/>
        <v>67</v>
      </c>
      <c r="D8" s="16" t="s">
        <v>31</v>
      </c>
      <c r="E8" s="16" t="s">
        <v>32</v>
      </c>
      <c r="F8" s="17">
        <v>3780</v>
      </c>
      <c r="G8" s="20" t="s">
        <v>76</v>
      </c>
      <c r="H8" s="21"/>
      <c r="I8" s="19">
        <v>0</v>
      </c>
      <c r="J8" s="17">
        <v>4</v>
      </c>
      <c r="K8" s="17">
        <v>8</v>
      </c>
      <c r="L8" s="17">
        <v>3</v>
      </c>
      <c r="M8" s="17">
        <v>5</v>
      </c>
      <c r="N8" s="17">
        <v>5</v>
      </c>
      <c r="O8" s="17">
        <v>7</v>
      </c>
      <c r="P8" s="17">
        <v>8</v>
      </c>
      <c r="Q8" s="17">
        <v>10</v>
      </c>
      <c r="R8" s="17">
        <v>6</v>
      </c>
      <c r="S8" s="17">
        <v>7</v>
      </c>
      <c r="T8" s="17">
        <v>3</v>
      </c>
      <c r="U8" s="17">
        <v>1</v>
      </c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</row>
    <row r="9" spans="1:55" x14ac:dyDescent="0.35">
      <c r="A9" s="15">
        <f>DATE(([1]a4data!$K$1-3),3,1)</f>
        <v>42064</v>
      </c>
      <c r="B9" s="16" t="s">
        <v>76</v>
      </c>
      <c r="C9" s="16">
        <f t="shared" si="0"/>
        <v>63</v>
      </c>
      <c r="D9" s="16" t="s">
        <v>74</v>
      </c>
      <c r="E9" s="16" t="s">
        <v>33</v>
      </c>
      <c r="F9" s="17">
        <v>4593</v>
      </c>
      <c r="G9" s="20" t="s">
        <v>75</v>
      </c>
      <c r="H9" s="19"/>
      <c r="I9" s="17"/>
      <c r="J9" s="17">
        <v>41</v>
      </c>
      <c r="K9" s="17">
        <v>5</v>
      </c>
      <c r="L9" s="17">
        <v>3</v>
      </c>
      <c r="M9" s="17">
        <v>4</v>
      </c>
      <c r="N9" s="17">
        <v>3</v>
      </c>
      <c r="O9" s="17">
        <v>2</v>
      </c>
      <c r="P9" s="17">
        <v>2</v>
      </c>
      <c r="Q9" s="17">
        <v>1</v>
      </c>
      <c r="R9" s="17">
        <v>1</v>
      </c>
      <c r="S9" s="17">
        <v>0</v>
      </c>
      <c r="T9" s="17">
        <v>1</v>
      </c>
      <c r="U9" s="17">
        <v>0</v>
      </c>
      <c r="V9" s="17">
        <v>0</v>
      </c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</row>
    <row r="10" spans="1:55" x14ac:dyDescent="0.35">
      <c r="A10" s="15">
        <f>DATE(([1]a4data!$K$1-3),3,1)</f>
        <v>42064</v>
      </c>
      <c r="B10" s="16" t="s">
        <v>76</v>
      </c>
      <c r="C10" s="16">
        <f t="shared" si="0"/>
        <v>62</v>
      </c>
      <c r="D10" s="16" t="s">
        <v>74</v>
      </c>
      <c r="E10" s="16" t="s">
        <v>33</v>
      </c>
      <c r="F10" s="17">
        <v>4593</v>
      </c>
      <c r="G10" s="20" t="s">
        <v>76</v>
      </c>
      <c r="H10" s="19"/>
      <c r="I10" s="17"/>
      <c r="J10" s="17">
        <v>0</v>
      </c>
      <c r="K10" s="17">
        <v>6</v>
      </c>
      <c r="L10" s="17">
        <v>8</v>
      </c>
      <c r="M10" s="17">
        <v>7</v>
      </c>
      <c r="N10" s="17">
        <v>4</v>
      </c>
      <c r="O10" s="17">
        <v>5</v>
      </c>
      <c r="P10" s="17">
        <v>3</v>
      </c>
      <c r="Q10" s="17">
        <v>10</v>
      </c>
      <c r="R10" s="17">
        <v>12</v>
      </c>
      <c r="S10" s="17">
        <v>5</v>
      </c>
      <c r="T10" s="17">
        <v>2</v>
      </c>
      <c r="U10" s="17">
        <v>0</v>
      </c>
      <c r="V10" s="17">
        <v>0</v>
      </c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</row>
    <row r="11" spans="1:55" x14ac:dyDescent="0.35">
      <c r="A11" s="15">
        <f>DATE(([1]a4data!$K$1-3),5,1)</f>
        <v>42125</v>
      </c>
      <c r="B11" s="16" t="s">
        <v>78</v>
      </c>
      <c r="C11" s="16">
        <f t="shared" si="0"/>
        <v>53</v>
      </c>
      <c r="D11" s="16" t="s">
        <v>74</v>
      </c>
      <c r="E11" s="16" t="s">
        <v>32</v>
      </c>
      <c r="F11" s="17">
        <v>3690</v>
      </c>
      <c r="G11" s="20" t="s">
        <v>75</v>
      </c>
      <c r="H11" s="19"/>
      <c r="I11" s="17"/>
      <c r="J11" s="17"/>
      <c r="K11" s="17"/>
      <c r="L11" s="17">
        <v>33</v>
      </c>
      <c r="M11" s="17">
        <v>4</v>
      </c>
      <c r="N11" s="17">
        <v>2</v>
      </c>
      <c r="O11" s="17">
        <v>5</v>
      </c>
      <c r="P11" s="17">
        <v>2</v>
      </c>
      <c r="Q11" s="17">
        <v>2</v>
      </c>
      <c r="R11" s="17">
        <v>1</v>
      </c>
      <c r="S11" s="17">
        <v>3</v>
      </c>
      <c r="T11" s="17">
        <v>0</v>
      </c>
      <c r="U11" s="17">
        <v>0</v>
      </c>
      <c r="V11" s="17">
        <v>1</v>
      </c>
      <c r="W11" s="17">
        <v>0</v>
      </c>
      <c r="X11" s="17">
        <v>0</v>
      </c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</row>
    <row r="12" spans="1:55" x14ac:dyDescent="0.35">
      <c r="A12" s="15">
        <f>DATE(([1]a4data!$K$1-3),5,1)</f>
        <v>42125</v>
      </c>
      <c r="B12" s="16" t="s">
        <v>78</v>
      </c>
      <c r="C12" s="16">
        <f t="shared" si="0"/>
        <v>53</v>
      </c>
      <c r="D12" s="16" t="s">
        <v>74</v>
      </c>
      <c r="E12" s="16" t="s">
        <v>32</v>
      </c>
      <c r="F12" s="17">
        <v>3690</v>
      </c>
      <c r="G12" s="20" t="s">
        <v>76</v>
      </c>
      <c r="H12" s="19"/>
      <c r="I12" s="17"/>
      <c r="J12" s="17"/>
      <c r="K12" s="17"/>
      <c r="L12" s="17">
        <v>0</v>
      </c>
      <c r="M12" s="17">
        <v>8</v>
      </c>
      <c r="N12" s="17">
        <v>4</v>
      </c>
      <c r="O12" s="17">
        <v>4</v>
      </c>
      <c r="P12" s="17">
        <v>5</v>
      </c>
      <c r="Q12" s="17">
        <v>3</v>
      </c>
      <c r="R12" s="17">
        <v>7</v>
      </c>
      <c r="S12" s="17">
        <v>8</v>
      </c>
      <c r="T12" s="17">
        <v>7</v>
      </c>
      <c r="U12" s="17">
        <v>4</v>
      </c>
      <c r="V12" s="17">
        <v>2</v>
      </c>
      <c r="W12" s="17">
        <v>1</v>
      </c>
      <c r="X12" s="17">
        <v>0</v>
      </c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</row>
    <row r="13" spans="1:55" x14ac:dyDescent="0.35">
      <c r="A13" s="15">
        <f>DATE(([1]a4data!$K$1-3),6,1)</f>
        <v>42156</v>
      </c>
      <c r="B13" s="16" t="s">
        <v>79</v>
      </c>
      <c r="C13" s="16">
        <f t="shared" si="0"/>
        <v>82</v>
      </c>
      <c r="D13" s="16" t="s">
        <v>74</v>
      </c>
      <c r="E13" s="16" t="s">
        <v>32</v>
      </c>
      <c r="F13" s="17">
        <v>4400</v>
      </c>
      <c r="G13" s="20" t="s">
        <v>75</v>
      </c>
      <c r="H13" s="19"/>
      <c r="I13" s="17"/>
      <c r="J13" s="17"/>
      <c r="K13" s="17"/>
      <c r="L13" s="17"/>
      <c r="M13" s="17">
        <v>55</v>
      </c>
      <c r="N13" s="17">
        <v>3</v>
      </c>
      <c r="O13" s="17">
        <v>5</v>
      </c>
      <c r="P13" s="17">
        <v>3</v>
      </c>
      <c r="Q13" s="17">
        <v>2</v>
      </c>
      <c r="R13" s="17">
        <v>6</v>
      </c>
      <c r="S13" s="17">
        <v>3</v>
      </c>
      <c r="T13" s="17">
        <v>2</v>
      </c>
      <c r="U13" s="17">
        <v>1</v>
      </c>
      <c r="V13" s="17">
        <v>0</v>
      </c>
      <c r="W13" s="17">
        <v>1</v>
      </c>
      <c r="X13" s="17">
        <v>0</v>
      </c>
      <c r="Y13" s="17">
        <v>1</v>
      </c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</row>
    <row r="14" spans="1:55" x14ac:dyDescent="0.35">
      <c r="A14" s="15">
        <f>DATE(([1]a4data!$K$1-3),6,1)</f>
        <v>42156</v>
      </c>
      <c r="B14" s="16" t="s">
        <v>79</v>
      </c>
      <c r="C14" s="16">
        <f t="shared" si="0"/>
        <v>76</v>
      </c>
      <c r="D14" s="16" t="s">
        <v>74</v>
      </c>
      <c r="E14" s="16" t="s">
        <v>32</v>
      </c>
      <c r="F14" s="17">
        <v>4400</v>
      </c>
      <c r="G14" s="20" t="s">
        <v>76</v>
      </c>
      <c r="H14" s="19"/>
      <c r="I14" s="17"/>
      <c r="J14" s="17"/>
      <c r="K14" s="17"/>
      <c r="L14" s="17"/>
      <c r="M14" s="17">
        <v>0</v>
      </c>
      <c r="N14" s="17">
        <v>8</v>
      </c>
      <c r="O14" s="17">
        <v>7</v>
      </c>
      <c r="P14" s="17">
        <v>9</v>
      </c>
      <c r="Q14" s="17">
        <v>6</v>
      </c>
      <c r="R14" s="17">
        <v>5</v>
      </c>
      <c r="S14" s="17">
        <v>5</v>
      </c>
      <c r="T14" s="17">
        <v>8</v>
      </c>
      <c r="U14" s="17">
        <v>12</v>
      </c>
      <c r="V14" s="17">
        <v>5</v>
      </c>
      <c r="W14" s="17">
        <v>6</v>
      </c>
      <c r="X14" s="17">
        <v>4</v>
      </c>
      <c r="Y14" s="17">
        <v>1</v>
      </c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</row>
    <row r="15" spans="1:55" x14ac:dyDescent="0.35">
      <c r="A15" s="15">
        <f>DATE(([1]a4data!$K$1-3),7,1)</f>
        <v>42186</v>
      </c>
      <c r="B15" s="16" t="s">
        <v>80</v>
      </c>
      <c r="C15" s="16">
        <f t="shared" si="0"/>
        <v>86</v>
      </c>
      <c r="D15" s="16" t="s">
        <v>74</v>
      </c>
      <c r="E15" s="16" t="s">
        <v>32</v>
      </c>
      <c r="F15" s="17">
        <v>4450</v>
      </c>
      <c r="G15" s="20" t="s">
        <v>75</v>
      </c>
      <c r="H15" s="19"/>
      <c r="I15" s="17"/>
      <c r="J15" s="17"/>
      <c r="K15" s="17"/>
      <c r="L15" s="17"/>
      <c r="M15" s="17"/>
      <c r="N15" s="17">
        <v>56</v>
      </c>
      <c r="O15" s="17">
        <v>6</v>
      </c>
      <c r="P15" s="17">
        <v>8</v>
      </c>
      <c r="Q15" s="17">
        <v>2</v>
      </c>
      <c r="R15" s="17">
        <v>3</v>
      </c>
      <c r="S15" s="17">
        <v>4</v>
      </c>
      <c r="T15" s="17">
        <v>1</v>
      </c>
      <c r="U15" s="17">
        <v>5</v>
      </c>
      <c r="V15" s="17">
        <v>0</v>
      </c>
      <c r="W15" s="17">
        <v>0</v>
      </c>
      <c r="X15" s="17">
        <v>1</v>
      </c>
      <c r="Y15" s="17">
        <v>0</v>
      </c>
      <c r="Z15" s="17">
        <v>0</v>
      </c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</row>
    <row r="16" spans="1:55" x14ac:dyDescent="0.35">
      <c r="A16" s="15">
        <f>DATE(([1]a4data!$K$1-3),7,1)</f>
        <v>42186</v>
      </c>
      <c r="B16" s="16" t="s">
        <v>80</v>
      </c>
      <c r="C16" s="16">
        <f t="shared" si="0"/>
        <v>84</v>
      </c>
      <c r="D16" s="16" t="s">
        <v>74</v>
      </c>
      <c r="E16" s="16" t="s">
        <v>32</v>
      </c>
      <c r="F16" s="17">
        <v>4450</v>
      </c>
      <c r="G16" s="20" t="s">
        <v>76</v>
      </c>
      <c r="H16" s="19"/>
      <c r="I16" s="17"/>
      <c r="J16" s="17"/>
      <c r="K16" s="17"/>
      <c r="L16" s="17"/>
      <c r="M16" s="17"/>
      <c r="N16" s="17">
        <v>0</v>
      </c>
      <c r="O16" s="17">
        <v>10</v>
      </c>
      <c r="P16" s="17">
        <v>8</v>
      </c>
      <c r="Q16" s="17">
        <v>13</v>
      </c>
      <c r="R16" s="17">
        <v>5</v>
      </c>
      <c r="S16" s="17">
        <v>5</v>
      </c>
      <c r="T16" s="17">
        <v>9</v>
      </c>
      <c r="U16" s="17">
        <v>8</v>
      </c>
      <c r="V16" s="17">
        <v>10</v>
      </c>
      <c r="W16" s="17">
        <v>6</v>
      </c>
      <c r="X16" s="17">
        <v>7</v>
      </c>
      <c r="Y16" s="17">
        <v>3</v>
      </c>
      <c r="Z16" s="17">
        <v>0</v>
      </c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</row>
    <row r="17" spans="1:55" x14ac:dyDescent="0.35">
      <c r="A17" s="15">
        <f>DATE(([1]a4data!$K$1-3),8,1)</f>
        <v>42217</v>
      </c>
      <c r="B17" s="16" t="s">
        <v>81</v>
      </c>
      <c r="C17" s="16">
        <f t="shared" si="0"/>
        <v>66</v>
      </c>
      <c r="D17" s="16" t="s">
        <v>31</v>
      </c>
      <c r="E17" s="16" t="s">
        <v>32</v>
      </c>
      <c r="F17" s="17">
        <v>4925</v>
      </c>
      <c r="G17" s="20" t="s">
        <v>75</v>
      </c>
      <c r="H17" s="19"/>
      <c r="I17" s="17"/>
      <c r="J17" s="17"/>
      <c r="K17" s="17"/>
      <c r="L17" s="17"/>
      <c r="M17" s="17"/>
      <c r="N17" s="17"/>
      <c r="O17" s="17">
        <v>44</v>
      </c>
      <c r="P17" s="17">
        <v>4</v>
      </c>
      <c r="Q17" s="17">
        <v>3</v>
      </c>
      <c r="R17" s="17">
        <v>5</v>
      </c>
      <c r="S17" s="17">
        <v>2</v>
      </c>
      <c r="T17" s="17">
        <v>3</v>
      </c>
      <c r="U17" s="17">
        <v>2</v>
      </c>
      <c r="V17" s="17">
        <v>1</v>
      </c>
      <c r="W17" s="17">
        <v>1</v>
      </c>
      <c r="X17" s="17">
        <v>0</v>
      </c>
      <c r="Y17" s="17">
        <v>1</v>
      </c>
      <c r="Z17" s="17">
        <v>0</v>
      </c>
      <c r="AA17" s="17">
        <v>0</v>
      </c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</row>
    <row r="18" spans="1:55" x14ac:dyDescent="0.35">
      <c r="A18" s="15">
        <f>DATE(([1]a4data!$K$1-3),8,1)</f>
        <v>42217</v>
      </c>
      <c r="B18" s="16" t="s">
        <v>81</v>
      </c>
      <c r="C18" s="16">
        <f t="shared" si="0"/>
        <v>65</v>
      </c>
      <c r="D18" s="16" t="s">
        <v>31</v>
      </c>
      <c r="E18" s="16" t="s">
        <v>32</v>
      </c>
      <c r="F18" s="17">
        <v>4925</v>
      </c>
      <c r="G18" s="20" t="s">
        <v>76</v>
      </c>
      <c r="H18" s="19"/>
      <c r="I18" s="17"/>
      <c r="J18" s="17"/>
      <c r="K18" s="17"/>
      <c r="L18" s="17"/>
      <c r="M18" s="17"/>
      <c r="N18" s="17"/>
      <c r="O18" s="17">
        <v>0</v>
      </c>
      <c r="P18" s="17">
        <v>6</v>
      </c>
      <c r="Q18" s="17">
        <v>8</v>
      </c>
      <c r="R18" s="17">
        <v>7</v>
      </c>
      <c r="S18" s="17">
        <v>4</v>
      </c>
      <c r="T18" s="17">
        <v>7</v>
      </c>
      <c r="U18" s="17">
        <v>5</v>
      </c>
      <c r="V18" s="17">
        <v>10</v>
      </c>
      <c r="W18" s="17">
        <v>11</v>
      </c>
      <c r="X18" s="17">
        <v>5</v>
      </c>
      <c r="Y18" s="17">
        <v>2</v>
      </c>
      <c r="Z18" s="17">
        <v>0</v>
      </c>
      <c r="AA18" s="17">
        <v>0</v>
      </c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</row>
    <row r="19" spans="1:55" x14ac:dyDescent="0.35">
      <c r="A19" s="15">
        <f>DATE(([1]a4data!$K$1-3),10,1)</f>
        <v>42278</v>
      </c>
      <c r="B19" s="16" t="s">
        <v>82</v>
      </c>
      <c r="C19" s="16">
        <f t="shared" si="0"/>
        <v>64</v>
      </c>
      <c r="D19" s="16" t="s">
        <v>31</v>
      </c>
      <c r="E19" s="16" t="s">
        <v>32</v>
      </c>
      <c r="F19" s="17">
        <v>5645</v>
      </c>
      <c r="G19" s="20" t="s">
        <v>75</v>
      </c>
      <c r="H19" s="19"/>
      <c r="I19" s="17"/>
      <c r="J19" s="17"/>
      <c r="K19" s="17"/>
      <c r="L19" s="17"/>
      <c r="M19" s="17"/>
      <c r="N19" s="17"/>
      <c r="O19" s="17"/>
      <c r="P19" s="17"/>
      <c r="Q19" s="17">
        <v>43</v>
      </c>
      <c r="R19" s="17">
        <v>2</v>
      </c>
      <c r="S19" s="17">
        <v>4</v>
      </c>
      <c r="T19" s="17">
        <v>3</v>
      </c>
      <c r="U19" s="17">
        <v>4</v>
      </c>
      <c r="V19" s="17">
        <v>2</v>
      </c>
      <c r="W19" s="17">
        <v>1</v>
      </c>
      <c r="X19" s="17">
        <v>3</v>
      </c>
      <c r="Y19" s="17">
        <v>0</v>
      </c>
      <c r="Z19" s="17">
        <v>0</v>
      </c>
      <c r="AA19" s="17">
        <v>1</v>
      </c>
      <c r="AB19" s="17">
        <v>0</v>
      </c>
      <c r="AC19" s="17">
        <v>1</v>
      </c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</row>
    <row r="20" spans="1:55" x14ac:dyDescent="0.35">
      <c r="A20" s="15">
        <f>DATE(([1]a4data!$K$1-3),10,1)</f>
        <v>42278</v>
      </c>
      <c r="B20" s="16" t="s">
        <v>82</v>
      </c>
      <c r="C20" s="16">
        <f t="shared" si="0"/>
        <v>62</v>
      </c>
      <c r="D20" s="16" t="s">
        <v>31</v>
      </c>
      <c r="E20" s="16" t="s">
        <v>32</v>
      </c>
      <c r="F20" s="17">
        <v>5645</v>
      </c>
      <c r="G20" s="20" t="s">
        <v>76</v>
      </c>
      <c r="H20" s="19"/>
      <c r="I20" s="17"/>
      <c r="J20" s="17"/>
      <c r="K20" s="17"/>
      <c r="L20" s="17"/>
      <c r="M20" s="17"/>
      <c r="N20" s="17"/>
      <c r="O20" s="17"/>
      <c r="P20" s="17"/>
      <c r="Q20" s="17">
        <v>0</v>
      </c>
      <c r="R20" s="17">
        <v>8</v>
      </c>
      <c r="S20" s="17">
        <v>6</v>
      </c>
      <c r="T20" s="17">
        <v>4</v>
      </c>
      <c r="U20" s="17">
        <v>5</v>
      </c>
      <c r="V20" s="17">
        <v>5</v>
      </c>
      <c r="W20" s="17">
        <v>7</v>
      </c>
      <c r="X20" s="17">
        <v>8</v>
      </c>
      <c r="Y20" s="17">
        <v>7</v>
      </c>
      <c r="Z20" s="17">
        <v>6</v>
      </c>
      <c r="AA20" s="17">
        <v>3</v>
      </c>
      <c r="AB20" s="17">
        <v>2</v>
      </c>
      <c r="AC20" s="17">
        <v>1</v>
      </c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</row>
    <row r="21" spans="1:55" x14ac:dyDescent="0.35">
      <c r="A21" s="15">
        <f>DATE(([1]a4data!$K$1-3),11,1)</f>
        <v>42309</v>
      </c>
      <c r="B21" s="16" t="s">
        <v>83</v>
      </c>
      <c r="C21" s="16">
        <f t="shared" si="0"/>
        <v>60</v>
      </c>
      <c r="D21" s="16" t="s">
        <v>31</v>
      </c>
      <c r="E21" s="16" t="s">
        <v>33</v>
      </c>
      <c r="F21" s="17">
        <v>6323</v>
      </c>
      <c r="G21" s="20" t="s">
        <v>75</v>
      </c>
      <c r="H21" s="19"/>
      <c r="I21" s="17"/>
      <c r="J21" s="17"/>
      <c r="K21" s="17"/>
      <c r="L21" s="17"/>
      <c r="M21" s="17"/>
      <c r="N21" s="17"/>
      <c r="O21" s="17"/>
      <c r="P21" s="17"/>
      <c r="Q21" s="17"/>
      <c r="R21" s="17">
        <v>38</v>
      </c>
      <c r="S21" s="17">
        <v>4</v>
      </c>
      <c r="T21" s="17">
        <v>3</v>
      </c>
      <c r="U21" s="17">
        <v>5</v>
      </c>
      <c r="V21" s="17">
        <v>2</v>
      </c>
      <c r="W21" s="17">
        <v>3</v>
      </c>
      <c r="X21" s="17">
        <v>2</v>
      </c>
      <c r="Y21" s="17">
        <v>1</v>
      </c>
      <c r="Z21" s="17">
        <v>1</v>
      </c>
      <c r="AA21" s="17">
        <v>0</v>
      </c>
      <c r="AB21" s="17">
        <v>1</v>
      </c>
      <c r="AC21" s="17">
        <v>0</v>
      </c>
      <c r="AD21" s="17">
        <v>0</v>
      </c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</row>
    <row r="22" spans="1:55" x14ac:dyDescent="0.35">
      <c r="A22" s="15">
        <f>DATE(([1]a4data!$K$1-3),11,1)</f>
        <v>42309</v>
      </c>
      <c r="B22" s="16" t="s">
        <v>83</v>
      </c>
      <c r="C22" s="16">
        <f t="shared" si="0"/>
        <v>59</v>
      </c>
      <c r="D22" s="16" t="s">
        <v>31</v>
      </c>
      <c r="E22" s="16" t="s">
        <v>33</v>
      </c>
      <c r="F22" s="17">
        <v>6323</v>
      </c>
      <c r="G22" s="20" t="s">
        <v>76</v>
      </c>
      <c r="H22" s="19"/>
      <c r="I22" s="17"/>
      <c r="J22" s="17"/>
      <c r="K22" s="17"/>
      <c r="L22" s="17"/>
      <c r="M22" s="17"/>
      <c r="N22" s="17"/>
      <c r="O22" s="17"/>
      <c r="P22" s="17"/>
      <c r="Q22" s="17"/>
      <c r="R22" s="17">
        <v>0</v>
      </c>
      <c r="S22" s="17">
        <v>6</v>
      </c>
      <c r="T22" s="17">
        <v>6</v>
      </c>
      <c r="U22" s="17">
        <v>7</v>
      </c>
      <c r="V22" s="17">
        <v>4</v>
      </c>
      <c r="W22" s="17">
        <v>7</v>
      </c>
      <c r="X22" s="17">
        <v>5</v>
      </c>
      <c r="Y22" s="17">
        <v>6</v>
      </c>
      <c r="Z22" s="17">
        <v>11</v>
      </c>
      <c r="AA22" s="17">
        <v>5</v>
      </c>
      <c r="AB22" s="17">
        <v>2</v>
      </c>
      <c r="AC22" s="17">
        <v>0</v>
      </c>
      <c r="AD22" s="17">
        <v>0</v>
      </c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</row>
    <row r="23" spans="1:55" x14ac:dyDescent="0.35">
      <c r="A23" s="15">
        <f>DATE(([1]a4data!$K$1-3),12,1)</f>
        <v>42339</v>
      </c>
      <c r="B23" s="16" t="s">
        <v>84</v>
      </c>
      <c r="C23" s="16">
        <f t="shared" si="0"/>
        <v>63</v>
      </c>
      <c r="D23" s="16" t="s">
        <v>31</v>
      </c>
      <c r="E23" s="16" t="s">
        <v>33</v>
      </c>
      <c r="F23" s="17">
        <v>3809</v>
      </c>
      <c r="G23" s="20" t="s">
        <v>75</v>
      </c>
      <c r="H23" s="19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>
        <v>42</v>
      </c>
      <c r="T23" s="17">
        <v>2</v>
      </c>
      <c r="U23" s="17">
        <v>4</v>
      </c>
      <c r="V23" s="17">
        <v>3</v>
      </c>
      <c r="W23" s="17">
        <v>4</v>
      </c>
      <c r="X23" s="17">
        <v>2</v>
      </c>
      <c r="Y23" s="17">
        <v>1</v>
      </c>
      <c r="Z23" s="17">
        <v>3</v>
      </c>
      <c r="AA23" s="17">
        <v>0</v>
      </c>
      <c r="AB23" s="17">
        <v>0</v>
      </c>
      <c r="AC23" s="17">
        <v>1</v>
      </c>
      <c r="AD23" s="17">
        <v>0</v>
      </c>
      <c r="AE23" s="17">
        <v>1</v>
      </c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</row>
    <row r="24" spans="1:55" x14ac:dyDescent="0.35">
      <c r="A24" s="15">
        <f>DATE(([1]a4data!$K$1-3),12,1)</f>
        <v>42339</v>
      </c>
      <c r="B24" s="16" t="s">
        <v>84</v>
      </c>
      <c r="C24" s="16">
        <f t="shared" si="0"/>
        <v>61</v>
      </c>
      <c r="D24" s="16" t="s">
        <v>31</v>
      </c>
      <c r="E24" s="16" t="s">
        <v>33</v>
      </c>
      <c r="F24" s="17">
        <v>3809</v>
      </c>
      <c r="G24" s="20" t="s">
        <v>76</v>
      </c>
      <c r="H24" s="19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>
        <v>0</v>
      </c>
      <c r="T24" s="17">
        <v>8</v>
      </c>
      <c r="U24" s="17">
        <v>6</v>
      </c>
      <c r="V24" s="17">
        <v>4</v>
      </c>
      <c r="W24" s="17">
        <v>5</v>
      </c>
      <c r="X24" s="17">
        <v>5</v>
      </c>
      <c r="Y24" s="17">
        <v>7</v>
      </c>
      <c r="Z24" s="17">
        <v>8</v>
      </c>
      <c r="AA24" s="17">
        <v>6</v>
      </c>
      <c r="AB24" s="17">
        <v>6</v>
      </c>
      <c r="AC24" s="17">
        <v>3</v>
      </c>
      <c r="AD24" s="17">
        <v>2</v>
      </c>
      <c r="AE24" s="17">
        <v>1</v>
      </c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</row>
    <row r="25" spans="1:55" x14ac:dyDescent="0.35">
      <c r="A25" s="15">
        <f>DATE(([1]a4data!$K$1-2),1,1)</f>
        <v>42370</v>
      </c>
      <c r="B25" s="16" t="s">
        <v>85</v>
      </c>
      <c r="C25" s="16">
        <f t="shared" si="0"/>
        <v>61</v>
      </c>
      <c r="D25" s="16" t="s">
        <v>74</v>
      </c>
      <c r="E25" s="16" t="s">
        <v>32</v>
      </c>
      <c r="F25" s="17">
        <v>2900</v>
      </c>
      <c r="G25" s="20" t="s">
        <v>75</v>
      </c>
      <c r="H25" s="19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>
        <v>40</v>
      </c>
      <c r="U25" s="17">
        <v>2</v>
      </c>
      <c r="V25" s="17">
        <v>6</v>
      </c>
      <c r="W25" s="17">
        <v>2</v>
      </c>
      <c r="X25" s="17">
        <v>1</v>
      </c>
      <c r="Y25" s="17">
        <v>2</v>
      </c>
      <c r="Z25" s="17">
        <v>3</v>
      </c>
      <c r="AA25" s="17">
        <v>2</v>
      </c>
      <c r="AB25" s="17">
        <v>1</v>
      </c>
      <c r="AC25" s="17">
        <v>0</v>
      </c>
      <c r="AD25" s="17">
        <v>1</v>
      </c>
      <c r="AE25" s="17">
        <v>0</v>
      </c>
      <c r="AF25" s="17">
        <v>1</v>
      </c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</row>
    <row r="26" spans="1:55" x14ac:dyDescent="0.35">
      <c r="A26" s="15">
        <f>DATE(([1]a4data!$K$1-2),1,1)</f>
        <v>42370</v>
      </c>
      <c r="B26" s="16" t="s">
        <v>85</v>
      </c>
      <c r="C26" s="16">
        <f t="shared" si="0"/>
        <v>59</v>
      </c>
      <c r="D26" s="16" t="s">
        <v>74</v>
      </c>
      <c r="E26" s="16" t="s">
        <v>32</v>
      </c>
      <c r="F26" s="17">
        <v>2900</v>
      </c>
      <c r="G26" s="20" t="s">
        <v>76</v>
      </c>
      <c r="H26" s="19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>
        <v>0</v>
      </c>
      <c r="U26" s="17">
        <v>5</v>
      </c>
      <c r="V26" s="17">
        <v>4</v>
      </c>
      <c r="W26" s="17">
        <v>6</v>
      </c>
      <c r="X26" s="17">
        <v>7</v>
      </c>
      <c r="Y26" s="17">
        <v>3</v>
      </c>
      <c r="Z26" s="17">
        <v>2</v>
      </c>
      <c r="AA26" s="17">
        <v>9</v>
      </c>
      <c r="AB26" s="17">
        <v>8</v>
      </c>
      <c r="AC26" s="17">
        <v>5</v>
      </c>
      <c r="AD26" s="17">
        <v>6</v>
      </c>
      <c r="AE26" s="17">
        <v>4</v>
      </c>
      <c r="AF26" s="17">
        <v>0</v>
      </c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</row>
    <row r="27" spans="1:55" x14ac:dyDescent="0.35">
      <c r="A27" s="15">
        <f>DATE(([1]a4data!$K$1-2),2,15)</f>
        <v>42415</v>
      </c>
      <c r="B27" s="16" t="s">
        <v>86</v>
      </c>
      <c r="C27" s="16">
        <f t="shared" si="0"/>
        <v>49</v>
      </c>
      <c r="D27" s="16" t="s">
        <v>74</v>
      </c>
      <c r="E27" s="16" t="s">
        <v>33</v>
      </c>
      <c r="F27" s="17">
        <v>3800</v>
      </c>
      <c r="G27" s="20" t="s">
        <v>75</v>
      </c>
      <c r="H27" s="19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>
        <v>25</v>
      </c>
      <c r="V27" s="17">
        <v>4</v>
      </c>
      <c r="W27" s="17">
        <v>6</v>
      </c>
      <c r="X27" s="17">
        <v>3</v>
      </c>
      <c r="Y27" s="17">
        <v>1</v>
      </c>
      <c r="Z27" s="17">
        <v>2</v>
      </c>
      <c r="AA27" s="17">
        <v>2</v>
      </c>
      <c r="AB27" s="17">
        <v>3</v>
      </c>
      <c r="AC27" s="17">
        <v>1</v>
      </c>
      <c r="AD27" s="17">
        <v>0</v>
      </c>
      <c r="AE27" s="17">
        <v>1</v>
      </c>
      <c r="AF27" s="17">
        <v>0</v>
      </c>
      <c r="AG27" s="17">
        <v>1</v>
      </c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</row>
    <row r="28" spans="1:55" x14ac:dyDescent="0.35">
      <c r="A28" s="15">
        <f>DATE(([1]a4data!$K$1-2),2,15)</f>
        <v>42415</v>
      </c>
      <c r="B28" s="16" t="s">
        <v>86</v>
      </c>
      <c r="C28" s="16">
        <f t="shared" si="0"/>
        <v>49</v>
      </c>
      <c r="D28" s="16" t="s">
        <v>74</v>
      </c>
      <c r="E28" s="16" t="s">
        <v>33</v>
      </c>
      <c r="F28" s="17">
        <v>3800</v>
      </c>
      <c r="G28" s="20" t="s">
        <v>76</v>
      </c>
      <c r="H28" s="19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>
        <v>0</v>
      </c>
      <c r="V28" s="17">
        <v>4</v>
      </c>
      <c r="W28" s="17">
        <v>8</v>
      </c>
      <c r="X28" s="17">
        <v>3</v>
      </c>
      <c r="Y28" s="17">
        <v>5</v>
      </c>
      <c r="Z28" s="17">
        <v>5</v>
      </c>
      <c r="AA28" s="17">
        <v>7</v>
      </c>
      <c r="AB28" s="17">
        <v>8</v>
      </c>
      <c r="AC28" s="17">
        <v>6</v>
      </c>
      <c r="AD28" s="17">
        <v>1</v>
      </c>
      <c r="AE28" s="17">
        <v>0</v>
      </c>
      <c r="AF28" s="17">
        <v>1</v>
      </c>
      <c r="AG28" s="17">
        <v>1</v>
      </c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</row>
    <row r="29" spans="1:55" x14ac:dyDescent="0.35">
      <c r="A29" s="15">
        <f>DATE(([1]a4data!$K$1-2),3,1)</f>
        <v>42430</v>
      </c>
      <c r="B29" s="16" t="s">
        <v>87</v>
      </c>
      <c r="C29" s="16">
        <f t="shared" si="0"/>
        <v>59</v>
      </c>
      <c r="D29" s="16" t="s">
        <v>31</v>
      </c>
      <c r="E29" s="16" t="s">
        <v>32</v>
      </c>
      <c r="F29" s="17">
        <v>5215</v>
      </c>
      <c r="G29" s="20" t="s">
        <v>75</v>
      </c>
      <c r="H29" s="19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>
        <v>36</v>
      </c>
      <c r="W29" s="17">
        <v>3</v>
      </c>
      <c r="X29" s="17">
        <v>4</v>
      </c>
      <c r="Y29" s="17">
        <v>5</v>
      </c>
      <c r="Z29" s="17">
        <v>1</v>
      </c>
      <c r="AA29" s="17">
        <v>4</v>
      </c>
      <c r="AB29" s="17">
        <v>1</v>
      </c>
      <c r="AC29" s="17">
        <v>2</v>
      </c>
      <c r="AD29" s="17">
        <v>1</v>
      </c>
      <c r="AE29" s="17">
        <v>0</v>
      </c>
      <c r="AF29" s="17">
        <v>1</v>
      </c>
      <c r="AG29" s="17">
        <v>0</v>
      </c>
      <c r="AH29" s="17">
        <v>1</v>
      </c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</row>
    <row r="30" spans="1:55" x14ac:dyDescent="0.35">
      <c r="A30" s="15">
        <f>DATE(([1]a4data!$K$1-2),3,1)</f>
        <v>42430</v>
      </c>
      <c r="B30" s="16" t="s">
        <v>87</v>
      </c>
      <c r="C30" s="16">
        <f t="shared" si="0"/>
        <v>59</v>
      </c>
      <c r="D30" s="16" t="s">
        <v>31</v>
      </c>
      <c r="E30" s="16" t="s">
        <v>32</v>
      </c>
      <c r="F30" s="17">
        <v>5215</v>
      </c>
      <c r="G30" s="20" t="s">
        <v>76</v>
      </c>
      <c r="H30" s="19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>
        <v>0</v>
      </c>
      <c r="W30" s="17">
        <v>6</v>
      </c>
      <c r="X30" s="17">
        <v>7</v>
      </c>
      <c r="Y30" s="17">
        <v>5</v>
      </c>
      <c r="Z30" s="17">
        <v>4</v>
      </c>
      <c r="AA30" s="17">
        <v>6</v>
      </c>
      <c r="AB30" s="17">
        <v>3</v>
      </c>
      <c r="AC30" s="17">
        <v>10</v>
      </c>
      <c r="AD30" s="17">
        <v>10</v>
      </c>
      <c r="AE30" s="17">
        <v>5</v>
      </c>
      <c r="AF30" s="17">
        <v>2</v>
      </c>
      <c r="AG30" s="17">
        <v>0</v>
      </c>
      <c r="AH30" s="17">
        <v>1</v>
      </c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</row>
    <row r="31" spans="1:55" x14ac:dyDescent="0.35">
      <c r="A31" s="15">
        <f>DATE(([1]a4data!$K$1-2),5,1)</f>
        <v>42491</v>
      </c>
      <c r="B31" s="16" t="s">
        <v>75</v>
      </c>
      <c r="C31" s="16">
        <f t="shared" si="0"/>
        <v>49</v>
      </c>
      <c r="D31" s="16" t="s">
        <v>31</v>
      </c>
      <c r="E31" s="16" t="s">
        <v>32</v>
      </c>
      <c r="F31" s="17">
        <v>3900</v>
      </c>
      <c r="G31" s="20" t="s">
        <v>75</v>
      </c>
      <c r="H31" s="19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>
        <v>28</v>
      </c>
      <c r="Y31" s="17">
        <v>2</v>
      </c>
      <c r="Z31" s="17">
        <v>3</v>
      </c>
      <c r="AA31" s="17">
        <v>4</v>
      </c>
      <c r="AB31" s="17">
        <v>3</v>
      </c>
      <c r="AC31" s="17">
        <v>3</v>
      </c>
      <c r="AD31" s="17">
        <v>2</v>
      </c>
      <c r="AE31" s="17">
        <v>2</v>
      </c>
      <c r="AF31" s="17">
        <v>1</v>
      </c>
      <c r="AG31" s="17">
        <v>0</v>
      </c>
      <c r="AH31" s="17">
        <v>1</v>
      </c>
      <c r="AI31" s="17">
        <v>0</v>
      </c>
      <c r="AJ31" s="17">
        <v>0</v>
      </c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</row>
    <row r="32" spans="1:55" x14ac:dyDescent="0.35">
      <c r="A32" s="15">
        <f>DATE(([1]a4data!$K$1-2),5,1)</f>
        <v>42491</v>
      </c>
      <c r="B32" s="16" t="s">
        <v>75</v>
      </c>
      <c r="C32" s="16">
        <f t="shared" si="0"/>
        <v>49</v>
      </c>
      <c r="D32" s="16" t="s">
        <v>31</v>
      </c>
      <c r="E32" s="16" t="s">
        <v>32</v>
      </c>
      <c r="F32" s="17">
        <v>3900</v>
      </c>
      <c r="G32" s="20" t="s">
        <v>76</v>
      </c>
      <c r="H32" s="19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>
        <v>0</v>
      </c>
      <c r="Y32" s="17">
        <v>8</v>
      </c>
      <c r="Z32" s="17">
        <v>4</v>
      </c>
      <c r="AA32" s="17">
        <v>4</v>
      </c>
      <c r="AB32" s="17">
        <v>5</v>
      </c>
      <c r="AC32" s="17">
        <v>5</v>
      </c>
      <c r="AD32" s="17">
        <v>7</v>
      </c>
      <c r="AE32" s="17">
        <v>8</v>
      </c>
      <c r="AF32" s="17">
        <v>4</v>
      </c>
      <c r="AG32" s="17">
        <v>1</v>
      </c>
      <c r="AH32" s="17">
        <v>2</v>
      </c>
      <c r="AI32" s="17">
        <v>1</v>
      </c>
      <c r="AJ32" s="17">
        <v>0</v>
      </c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</row>
    <row r="33" spans="1:55" ht="15" customHeight="1" x14ac:dyDescent="0.35">
      <c r="A33" s="15">
        <f>DATE(([1]a4data!$K$1-2),6,15)</f>
        <v>42536</v>
      </c>
      <c r="B33" s="16" t="s">
        <v>88</v>
      </c>
      <c r="C33" s="16">
        <f t="shared" si="0"/>
        <v>63</v>
      </c>
      <c r="D33" s="16" t="s">
        <v>74</v>
      </c>
      <c r="E33" s="16" t="s">
        <v>33</v>
      </c>
      <c r="F33" s="17">
        <v>5100</v>
      </c>
      <c r="G33" s="20" t="s">
        <v>75</v>
      </c>
      <c r="H33" s="19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>
        <v>43</v>
      </c>
      <c r="Z33" s="17">
        <v>2</v>
      </c>
      <c r="AA33" s="17">
        <v>6</v>
      </c>
      <c r="AB33" s="17">
        <v>2</v>
      </c>
      <c r="AC33" s="17">
        <v>1</v>
      </c>
      <c r="AD33" s="17">
        <v>2</v>
      </c>
      <c r="AE33" s="17">
        <v>3</v>
      </c>
      <c r="AF33" s="17">
        <v>2</v>
      </c>
      <c r="AG33" s="17">
        <v>1</v>
      </c>
      <c r="AH33" s="17">
        <v>0</v>
      </c>
      <c r="AI33" s="17">
        <v>1</v>
      </c>
      <c r="AJ33" s="17">
        <v>0</v>
      </c>
      <c r="AK33" s="17">
        <v>0</v>
      </c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</row>
    <row r="34" spans="1:55" ht="15" customHeight="1" x14ac:dyDescent="0.35">
      <c r="A34" s="15">
        <f>DATE(([1]a4data!$K$1-2),6,15)</f>
        <v>42536</v>
      </c>
      <c r="B34" s="16" t="s">
        <v>88</v>
      </c>
      <c r="C34" s="16">
        <f t="shared" si="0"/>
        <v>62</v>
      </c>
      <c r="D34" s="16" t="s">
        <v>74</v>
      </c>
      <c r="E34" s="16" t="s">
        <v>33</v>
      </c>
      <c r="F34" s="17">
        <v>5100</v>
      </c>
      <c r="G34" s="20" t="s">
        <v>76</v>
      </c>
      <c r="H34" s="19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>
        <v>0</v>
      </c>
      <c r="Z34" s="17">
        <v>5</v>
      </c>
      <c r="AA34" s="17">
        <v>4</v>
      </c>
      <c r="AB34" s="17">
        <v>6</v>
      </c>
      <c r="AC34" s="17">
        <v>7</v>
      </c>
      <c r="AD34" s="17">
        <v>3</v>
      </c>
      <c r="AE34" s="17">
        <v>5</v>
      </c>
      <c r="AF34" s="17">
        <v>9</v>
      </c>
      <c r="AG34" s="17">
        <v>8</v>
      </c>
      <c r="AH34" s="17">
        <v>5</v>
      </c>
      <c r="AI34" s="17">
        <v>6</v>
      </c>
      <c r="AJ34" s="17">
        <v>4</v>
      </c>
      <c r="AK34" s="17">
        <v>0</v>
      </c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</row>
    <row r="35" spans="1:55" x14ac:dyDescent="0.35">
      <c r="A35" s="15">
        <f>DATE(([1]a4data!$K$1-2),7,1)</f>
        <v>42552</v>
      </c>
      <c r="B35" s="16" t="s">
        <v>89</v>
      </c>
      <c r="C35" s="16">
        <f t="shared" si="0"/>
        <v>53</v>
      </c>
      <c r="D35" s="16" t="s">
        <v>31</v>
      </c>
      <c r="E35" s="16" t="s">
        <v>32</v>
      </c>
      <c r="F35" s="17">
        <v>5330</v>
      </c>
      <c r="G35" s="20" t="s">
        <v>75</v>
      </c>
      <c r="H35" s="19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>
        <v>30</v>
      </c>
      <c r="AA35" s="17">
        <v>6</v>
      </c>
      <c r="AB35" s="17">
        <v>4</v>
      </c>
      <c r="AC35" s="17">
        <v>1</v>
      </c>
      <c r="AD35" s="17">
        <v>3</v>
      </c>
      <c r="AE35" s="17">
        <v>2</v>
      </c>
      <c r="AF35" s="17">
        <v>2</v>
      </c>
      <c r="AG35" s="17">
        <v>3</v>
      </c>
      <c r="AH35" s="17">
        <v>1</v>
      </c>
      <c r="AI35" s="17">
        <v>0</v>
      </c>
      <c r="AJ35" s="17">
        <v>1</v>
      </c>
      <c r="AK35" s="17">
        <v>0</v>
      </c>
      <c r="AL35" s="17">
        <v>0</v>
      </c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</row>
    <row r="36" spans="1:55" x14ac:dyDescent="0.35">
      <c r="A36" s="15">
        <f>DATE(([1]a4data!$K$1-2),7,1)</f>
        <v>42552</v>
      </c>
      <c r="B36" s="16" t="s">
        <v>89</v>
      </c>
      <c r="C36" s="16">
        <f t="shared" si="0"/>
        <v>53</v>
      </c>
      <c r="D36" s="16" t="s">
        <v>31</v>
      </c>
      <c r="E36" s="16" t="s">
        <v>32</v>
      </c>
      <c r="F36" s="17">
        <v>5330</v>
      </c>
      <c r="G36" s="20" t="s">
        <v>76</v>
      </c>
      <c r="H36" s="19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>
        <v>0</v>
      </c>
      <c r="AA36" s="17">
        <v>4</v>
      </c>
      <c r="AB36" s="17">
        <v>8</v>
      </c>
      <c r="AC36" s="17">
        <v>6</v>
      </c>
      <c r="AD36" s="17">
        <v>8</v>
      </c>
      <c r="AE36" s="17">
        <v>5</v>
      </c>
      <c r="AF36" s="17">
        <v>7</v>
      </c>
      <c r="AG36" s="17">
        <v>6</v>
      </c>
      <c r="AH36" s="17">
        <v>7</v>
      </c>
      <c r="AI36" s="17">
        <v>1</v>
      </c>
      <c r="AJ36" s="17">
        <v>0</v>
      </c>
      <c r="AK36" s="17">
        <v>1</v>
      </c>
      <c r="AL36" s="17">
        <v>0</v>
      </c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</row>
    <row r="37" spans="1:55" x14ac:dyDescent="0.35">
      <c r="A37" s="15">
        <f>DATE(([1]a4data!$K$1-2),8,1)</f>
        <v>42583</v>
      </c>
      <c r="B37" s="16" t="s">
        <v>90</v>
      </c>
      <c r="C37" s="16">
        <f t="shared" ref="C37:C64" si="1">SUM(H37:BC37)</f>
        <v>58</v>
      </c>
      <c r="D37" s="16" t="s">
        <v>31</v>
      </c>
      <c r="E37" s="16" t="s">
        <v>33</v>
      </c>
      <c r="F37" s="17">
        <v>5455</v>
      </c>
      <c r="G37" s="20" t="s">
        <v>75</v>
      </c>
      <c r="H37" s="19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>
        <v>36</v>
      </c>
      <c r="AB37" s="17">
        <v>3</v>
      </c>
      <c r="AC37" s="17">
        <v>4</v>
      </c>
      <c r="AD37" s="17">
        <v>5</v>
      </c>
      <c r="AE37" s="17">
        <v>1</v>
      </c>
      <c r="AF37" s="17">
        <v>4</v>
      </c>
      <c r="AG37" s="17">
        <v>1</v>
      </c>
      <c r="AH37" s="17">
        <v>2</v>
      </c>
      <c r="AI37" s="17">
        <v>1</v>
      </c>
      <c r="AJ37" s="17">
        <v>0</v>
      </c>
      <c r="AK37" s="17">
        <v>1</v>
      </c>
      <c r="AL37" s="17">
        <v>0</v>
      </c>
      <c r="AM37" s="17">
        <v>0</v>
      </c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</row>
    <row r="38" spans="1:55" x14ac:dyDescent="0.35">
      <c r="A38" s="15">
        <f>DATE(([1]a4data!$K$1-2),8,1)</f>
        <v>42583</v>
      </c>
      <c r="B38" s="16" t="s">
        <v>90</v>
      </c>
      <c r="C38" s="16">
        <f t="shared" si="1"/>
        <v>58</v>
      </c>
      <c r="D38" s="16" t="s">
        <v>31</v>
      </c>
      <c r="E38" s="16" t="s">
        <v>33</v>
      </c>
      <c r="F38" s="17">
        <v>5455</v>
      </c>
      <c r="G38" s="20" t="s">
        <v>76</v>
      </c>
      <c r="H38" s="19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>
        <v>0</v>
      </c>
      <c r="AB38" s="17">
        <v>6</v>
      </c>
      <c r="AC38" s="17">
        <v>7</v>
      </c>
      <c r="AD38" s="17">
        <v>5</v>
      </c>
      <c r="AE38" s="17">
        <v>4</v>
      </c>
      <c r="AF38" s="17">
        <v>6</v>
      </c>
      <c r="AG38" s="17">
        <v>3</v>
      </c>
      <c r="AH38" s="17">
        <v>10</v>
      </c>
      <c r="AI38" s="17">
        <v>10</v>
      </c>
      <c r="AJ38" s="17">
        <v>5</v>
      </c>
      <c r="AK38" s="17">
        <v>2</v>
      </c>
      <c r="AL38" s="17">
        <v>0</v>
      </c>
      <c r="AM38" s="17">
        <v>0</v>
      </c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</row>
    <row r="39" spans="1:55" x14ac:dyDescent="0.35">
      <c r="A39" s="15">
        <f>DATE(([1]a4data!$K$1-2),10,1)</f>
        <v>42644</v>
      </c>
      <c r="B39" s="16" t="s">
        <v>91</v>
      </c>
      <c r="C39" s="16">
        <f t="shared" si="1"/>
        <v>49</v>
      </c>
      <c r="D39" s="16" t="s">
        <v>31</v>
      </c>
      <c r="E39" s="16" t="s">
        <v>33</v>
      </c>
      <c r="F39" s="17">
        <v>6200</v>
      </c>
      <c r="G39" s="20" t="s">
        <v>75</v>
      </c>
      <c r="H39" s="19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>
        <v>28</v>
      </c>
      <c r="AD39" s="17">
        <v>2</v>
      </c>
      <c r="AE39" s="17">
        <v>3</v>
      </c>
      <c r="AF39" s="17">
        <v>4</v>
      </c>
      <c r="AG39" s="17">
        <v>3</v>
      </c>
      <c r="AH39" s="17">
        <v>3</v>
      </c>
      <c r="AI39" s="17">
        <v>2</v>
      </c>
      <c r="AJ39" s="17">
        <v>2</v>
      </c>
      <c r="AK39" s="17">
        <v>1</v>
      </c>
      <c r="AL39" s="17">
        <v>0</v>
      </c>
      <c r="AM39" s="17">
        <v>1</v>
      </c>
      <c r="AN39" s="17">
        <v>0</v>
      </c>
      <c r="AO39" s="17">
        <v>0</v>
      </c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</row>
    <row r="40" spans="1:55" x14ac:dyDescent="0.35">
      <c r="A40" s="15">
        <f>DATE(([1]a4data!$K$1-2),10,1)</f>
        <v>42644</v>
      </c>
      <c r="B40" s="16" t="s">
        <v>91</v>
      </c>
      <c r="C40" s="16">
        <f t="shared" si="1"/>
        <v>49</v>
      </c>
      <c r="D40" s="16" t="s">
        <v>31</v>
      </c>
      <c r="E40" s="16" t="s">
        <v>33</v>
      </c>
      <c r="F40" s="17">
        <v>6200</v>
      </c>
      <c r="G40" s="20" t="s">
        <v>76</v>
      </c>
      <c r="H40" s="19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>
        <v>0</v>
      </c>
      <c r="AD40" s="17">
        <v>8</v>
      </c>
      <c r="AE40" s="17">
        <v>4</v>
      </c>
      <c r="AF40" s="17">
        <v>4</v>
      </c>
      <c r="AG40" s="17">
        <v>5</v>
      </c>
      <c r="AH40" s="17">
        <v>5</v>
      </c>
      <c r="AI40" s="17">
        <v>7</v>
      </c>
      <c r="AJ40" s="17">
        <v>8</v>
      </c>
      <c r="AK40" s="17">
        <v>4</v>
      </c>
      <c r="AL40" s="17">
        <v>1</v>
      </c>
      <c r="AM40" s="17">
        <v>2</v>
      </c>
      <c r="AN40" s="17">
        <v>1</v>
      </c>
      <c r="AO40" s="17">
        <v>0</v>
      </c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</row>
    <row r="41" spans="1:55" x14ac:dyDescent="0.35">
      <c r="A41" s="15">
        <f>DATE(([1]a4data!$K$1-2),11,1)</f>
        <v>42675</v>
      </c>
      <c r="B41" s="16" t="s">
        <v>92</v>
      </c>
      <c r="C41" s="16">
        <f t="shared" si="1"/>
        <v>54</v>
      </c>
      <c r="D41" s="16" t="s">
        <v>31</v>
      </c>
      <c r="E41" s="16" t="s">
        <v>32</v>
      </c>
      <c r="F41" s="17">
        <v>7100</v>
      </c>
      <c r="G41" s="20" t="s">
        <v>75</v>
      </c>
      <c r="H41" s="19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>
        <v>32</v>
      </c>
      <c r="AE41" s="17">
        <v>3</v>
      </c>
      <c r="AF41" s="17">
        <v>4</v>
      </c>
      <c r="AG41" s="17">
        <v>5</v>
      </c>
      <c r="AH41" s="17">
        <v>1</v>
      </c>
      <c r="AI41" s="17">
        <v>4</v>
      </c>
      <c r="AJ41" s="17">
        <v>1</v>
      </c>
      <c r="AK41" s="17">
        <v>2</v>
      </c>
      <c r="AL41" s="17">
        <v>1</v>
      </c>
      <c r="AM41" s="17">
        <v>0</v>
      </c>
      <c r="AN41" s="17">
        <v>1</v>
      </c>
      <c r="AO41" s="17">
        <v>0</v>
      </c>
      <c r="AP41" s="17">
        <v>0</v>
      </c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</row>
    <row r="42" spans="1:55" x14ac:dyDescent="0.35">
      <c r="A42" s="15">
        <f>DATE(([1]a4data!$K$1-2),11,1)</f>
        <v>42675</v>
      </c>
      <c r="B42" s="16" t="s">
        <v>92</v>
      </c>
      <c r="C42" s="16">
        <f t="shared" si="1"/>
        <v>54</v>
      </c>
      <c r="D42" s="16" t="s">
        <v>31</v>
      </c>
      <c r="E42" s="16" t="s">
        <v>32</v>
      </c>
      <c r="F42" s="17">
        <v>7100</v>
      </c>
      <c r="G42" s="20" t="s">
        <v>76</v>
      </c>
      <c r="H42" s="19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>
        <v>0</v>
      </c>
      <c r="AE42" s="17">
        <v>6</v>
      </c>
      <c r="AF42" s="17">
        <v>7</v>
      </c>
      <c r="AG42" s="17">
        <v>5</v>
      </c>
      <c r="AH42" s="17">
        <v>4</v>
      </c>
      <c r="AI42" s="17">
        <v>6</v>
      </c>
      <c r="AJ42" s="17">
        <v>3</v>
      </c>
      <c r="AK42" s="17">
        <v>8</v>
      </c>
      <c r="AL42" s="17">
        <v>8</v>
      </c>
      <c r="AM42" s="17">
        <v>5</v>
      </c>
      <c r="AN42" s="17">
        <v>2</v>
      </c>
      <c r="AO42" s="17">
        <v>0</v>
      </c>
      <c r="AP42" s="17">
        <v>0</v>
      </c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</row>
    <row r="43" spans="1:55" x14ac:dyDescent="0.35">
      <c r="A43" s="15">
        <f>DATE(([1]a4data!$K$1-2),12,1)</f>
        <v>42705</v>
      </c>
      <c r="B43" s="16" t="s">
        <v>93</v>
      </c>
      <c r="C43" s="16">
        <f t="shared" si="1"/>
        <v>45</v>
      </c>
      <c r="D43" s="16" t="s">
        <v>31</v>
      </c>
      <c r="E43" s="16" t="s">
        <v>33</v>
      </c>
      <c r="F43" s="17">
        <v>4204</v>
      </c>
      <c r="G43" s="20" t="s">
        <v>75</v>
      </c>
      <c r="H43" s="19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>
        <v>24</v>
      </c>
      <c r="AF43" s="17">
        <v>2</v>
      </c>
      <c r="AG43" s="17">
        <v>3</v>
      </c>
      <c r="AH43" s="17">
        <v>4</v>
      </c>
      <c r="AI43" s="17">
        <v>3</v>
      </c>
      <c r="AJ43" s="17">
        <v>3</v>
      </c>
      <c r="AK43" s="17">
        <v>2</v>
      </c>
      <c r="AL43" s="17">
        <v>2</v>
      </c>
      <c r="AM43" s="17">
        <v>1</v>
      </c>
      <c r="AN43" s="17">
        <v>0</v>
      </c>
      <c r="AO43" s="17">
        <v>1</v>
      </c>
      <c r="AP43" s="17">
        <v>0</v>
      </c>
      <c r="AQ43" s="17">
        <v>0</v>
      </c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</row>
    <row r="44" spans="1:55" x14ac:dyDescent="0.35">
      <c r="A44" s="15">
        <f>DATE(([1]a4data!$K$1-2),12,1)</f>
        <v>42705</v>
      </c>
      <c r="B44" s="16" t="s">
        <v>93</v>
      </c>
      <c r="C44" s="16">
        <f t="shared" si="1"/>
        <v>45</v>
      </c>
      <c r="D44" s="16" t="s">
        <v>31</v>
      </c>
      <c r="E44" s="16" t="s">
        <v>33</v>
      </c>
      <c r="F44" s="17">
        <v>4204</v>
      </c>
      <c r="G44" s="20" t="s">
        <v>76</v>
      </c>
      <c r="H44" s="19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>
        <v>0</v>
      </c>
      <c r="AF44" s="17">
        <v>8</v>
      </c>
      <c r="AG44" s="17">
        <v>4</v>
      </c>
      <c r="AH44" s="17">
        <v>4</v>
      </c>
      <c r="AI44" s="17">
        <v>5</v>
      </c>
      <c r="AJ44" s="17">
        <v>5</v>
      </c>
      <c r="AK44" s="17">
        <v>7</v>
      </c>
      <c r="AL44" s="17">
        <v>6</v>
      </c>
      <c r="AM44" s="17">
        <v>2</v>
      </c>
      <c r="AN44" s="17">
        <v>1</v>
      </c>
      <c r="AO44" s="17">
        <v>2</v>
      </c>
      <c r="AP44" s="17">
        <v>1</v>
      </c>
      <c r="AQ44" s="17">
        <v>0</v>
      </c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</row>
    <row r="45" spans="1:55" x14ac:dyDescent="0.35">
      <c r="A45" s="15">
        <f>DATE(([1]a4data!$K$1-1),1,1)</f>
        <v>42736</v>
      </c>
      <c r="B45" s="16" t="s">
        <v>94</v>
      </c>
      <c r="C45" s="16">
        <f t="shared" si="1"/>
        <v>90</v>
      </c>
      <c r="D45" s="16" t="s">
        <v>74</v>
      </c>
      <c r="E45" s="16" t="s">
        <v>32</v>
      </c>
      <c r="F45" s="17">
        <v>3200</v>
      </c>
      <c r="G45" s="20" t="s">
        <v>75</v>
      </c>
      <c r="H45" s="19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>
        <v>48</v>
      </c>
      <c r="AG45" s="17">
        <v>7</v>
      </c>
      <c r="AH45" s="17">
        <v>14</v>
      </c>
      <c r="AI45" s="17">
        <v>10</v>
      </c>
      <c r="AJ45" s="17">
        <v>5</v>
      </c>
      <c r="AK45" s="17">
        <v>2</v>
      </c>
      <c r="AL45" s="17">
        <v>1</v>
      </c>
      <c r="AM45" s="17">
        <v>2</v>
      </c>
      <c r="AN45" s="17">
        <v>1</v>
      </c>
      <c r="AO45" s="17">
        <v>0</v>
      </c>
      <c r="AP45" s="17">
        <v>0</v>
      </c>
      <c r="AQ45" s="17">
        <v>0</v>
      </c>
      <c r="AR45" s="17">
        <v>0</v>
      </c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</row>
    <row r="46" spans="1:55" x14ac:dyDescent="0.35">
      <c r="A46" s="15">
        <f>DATE(([1]a4data!$K$1-1),1,1)</f>
        <v>42736</v>
      </c>
      <c r="B46" s="16" t="s">
        <v>94</v>
      </c>
      <c r="C46" s="16">
        <f t="shared" si="1"/>
        <v>74</v>
      </c>
      <c r="D46" s="16" t="s">
        <v>74</v>
      </c>
      <c r="E46" s="16" t="s">
        <v>32</v>
      </c>
      <c r="F46" s="17">
        <v>3200</v>
      </c>
      <c r="G46" s="20" t="s">
        <v>76</v>
      </c>
      <c r="H46" s="19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>
        <v>0</v>
      </c>
      <c r="AG46" s="17">
        <v>5</v>
      </c>
      <c r="AH46" s="17">
        <v>7</v>
      </c>
      <c r="AI46" s="17">
        <v>6</v>
      </c>
      <c r="AJ46" s="17">
        <v>6</v>
      </c>
      <c r="AK46" s="17">
        <v>7</v>
      </c>
      <c r="AL46" s="17">
        <v>5</v>
      </c>
      <c r="AM46" s="17">
        <v>8</v>
      </c>
      <c r="AN46" s="17">
        <v>12</v>
      </c>
      <c r="AO46" s="17">
        <v>5</v>
      </c>
      <c r="AP46" s="17">
        <v>8</v>
      </c>
      <c r="AQ46" s="17">
        <v>5</v>
      </c>
      <c r="AR46" s="17">
        <v>0</v>
      </c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</row>
    <row r="47" spans="1:55" x14ac:dyDescent="0.35">
      <c r="A47" s="15">
        <f>DATE(([1]a4data!$K$1-1),2,28)</f>
        <v>42794</v>
      </c>
      <c r="B47" s="16" t="s">
        <v>95</v>
      </c>
      <c r="C47" s="16">
        <f t="shared" si="1"/>
        <v>91</v>
      </c>
      <c r="D47" s="16" t="s">
        <v>74</v>
      </c>
      <c r="E47" s="16" t="s">
        <v>33</v>
      </c>
      <c r="F47" s="17">
        <v>5020</v>
      </c>
      <c r="G47" s="20" t="s">
        <v>75</v>
      </c>
      <c r="H47" s="19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>
        <v>40</v>
      </c>
      <c r="AH47" s="17">
        <v>10</v>
      </c>
      <c r="AI47" s="17">
        <v>16</v>
      </c>
      <c r="AJ47" s="17">
        <v>8</v>
      </c>
      <c r="AK47" s="17">
        <v>5</v>
      </c>
      <c r="AL47" s="17">
        <v>1</v>
      </c>
      <c r="AM47" s="17">
        <v>6</v>
      </c>
      <c r="AN47" s="17">
        <v>3</v>
      </c>
      <c r="AO47" s="17">
        <v>1</v>
      </c>
      <c r="AP47" s="17">
        <v>0</v>
      </c>
      <c r="AQ47" s="17">
        <v>1</v>
      </c>
      <c r="AR47" s="17">
        <v>0</v>
      </c>
      <c r="AS47" s="17">
        <v>0</v>
      </c>
      <c r="AT47" s="17"/>
      <c r="AU47" s="17"/>
      <c r="AV47" s="17"/>
      <c r="AW47" s="17"/>
      <c r="AX47" s="17"/>
      <c r="AY47" s="17"/>
      <c r="AZ47" s="17"/>
      <c r="BA47" s="17"/>
      <c r="BB47" s="17"/>
      <c r="BC47" s="17"/>
    </row>
    <row r="48" spans="1:55" x14ac:dyDescent="0.35">
      <c r="A48" s="15">
        <f>DATE(([1]a4data!$K$1-1),2,28)</f>
        <v>42794</v>
      </c>
      <c r="B48" s="16" t="s">
        <v>95</v>
      </c>
      <c r="C48" s="16">
        <f t="shared" si="1"/>
        <v>63</v>
      </c>
      <c r="D48" s="16" t="s">
        <v>74</v>
      </c>
      <c r="E48" s="16" t="s">
        <v>33</v>
      </c>
      <c r="F48" s="17">
        <v>5020</v>
      </c>
      <c r="G48" s="20" t="s">
        <v>76</v>
      </c>
      <c r="H48" s="19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>
        <v>0</v>
      </c>
      <c r="AH48" s="17">
        <v>4</v>
      </c>
      <c r="AI48" s="17">
        <v>11</v>
      </c>
      <c r="AJ48" s="17">
        <v>5</v>
      </c>
      <c r="AK48" s="17">
        <v>4</v>
      </c>
      <c r="AL48" s="17">
        <v>6</v>
      </c>
      <c r="AM48" s="17">
        <v>4</v>
      </c>
      <c r="AN48" s="17">
        <v>6</v>
      </c>
      <c r="AO48" s="17">
        <v>6</v>
      </c>
      <c r="AP48" s="17">
        <v>3</v>
      </c>
      <c r="AQ48" s="17">
        <v>5</v>
      </c>
      <c r="AR48" s="17">
        <v>9</v>
      </c>
      <c r="AS48" s="17">
        <v>0</v>
      </c>
      <c r="AT48" s="17"/>
      <c r="AU48" s="17"/>
      <c r="AV48" s="17"/>
      <c r="AW48" s="17"/>
      <c r="AX48" s="17"/>
      <c r="AY48" s="17"/>
      <c r="AZ48" s="17"/>
      <c r="BA48" s="17"/>
      <c r="BB48" s="17"/>
      <c r="BC48" s="17"/>
    </row>
    <row r="49" spans="1:55" x14ac:dyDescent="0.35">
      <c r="A49" s="15">
        <f>DATE(([1]a4data!$K$1-1),3,1)</f>
        <v>42795</v>
      </c>
      <c r="B49" s="16" t="s">
        <v>96</v>
      </c>
      <c r="C49" s="16">
        <f t="shared" si="1"/>
        <v>82</v>
      </c>
      <c r="D49" s="16" t="s">
        <v>31</v>
      </c>
      <c r="E49" s="16" t="s">
        <v>33</v>
      </c>
      <c r="F49" s="17">
        <v>5500</v>
      </c>
      <c r="G49" s="20" t="s">
        <v>75</v>
      </c>
      <c r="H49" s="19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>
        <v>30</v>
      </c>
      <c r="AI49" s="17">
        <v>5</v>
      </c>
      <c r="AJ49" s="17">
        <v>13</v>
      </c>
      <c r="AK49" s="17">
        <v>14</v>
      </c>
      <c r="AL49" s="17">
        <v>8</v>
      </c>
      <c r="AM49" s="17">
        <v>6</v>
      </c>
      <c r="AN49" s="17">
        <v>2</v>
      </c>
      <c r="AO49" s="17">
        <v>1</v>
      </c>
      <c r="AP49" s="17">
        <v>1</v>
      </c>
      <c r="AQ49" s="17">
        <v>0</v>
      </c>
      <c r="AR49" s="17">
        <v>1</v>
      </c>
      <c r="AS49" s="17">
        <v>0</v>
      </c>
      <c r="AT49" s="17">
        <v>1</v>
      </c>
      <c r="AU49" s="17"/>
      <c r="AV49" s="17"/>
      <c r="AW49" s="17"/>
      <c r="AX49" s="17"/>
      <c r="AY49" s="17"/>
      <c r="AZ49" s="17"/>
      <c r="BA49" s="17"/>
      <c r="BB49" s="17"/>
      <c r="BC49" s="17"/>
    </row>
    <row r="50" spans="1:55" x14ac:dyDescent="0.35">
      <c r="A50" s="15">
        <f>DATE(([1]a4data!$K$1-1),3,1)</f>
        <v>42795</v>
      </c>
      <c r="B50" s="16" t="s">
        <v>96</v>
      </c>
      <c r="C50" s="16">
        <f t="shared" si="1"/>
        <v>74</v>
      </c>
      <c r="D50" s="16" t="s">
        <v>31</v>
      </c>
      <c r="E50" s="16" t="s">
        <v>33</v>
      </c>
      <c r="F50" s="17">
        <v>5500</v>
      </c>
      <c r="G50" s="20" t="s">
        <v>76</v>
      </c>
      <c r="H50" s="19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>
        <v>0</v>
      </c>
      <c r="AI50" s="17">
        <v>6</v>
      </c>
      <c r="AJ50" s="17">
        <v>8</v>
      </c>
      <c r="AK50" s="17">
        <v>7</v>
      </c>
      <c r="AL50" s="17">
        <v>7</v>
      </c>
      <c r="AM50" s="17">
        <v>6</v>
      </c>
      <c r="AN50" s="17">
        <v>3</v>
      </c>
      <c r="AO50" s="17">
        <v>10</v>
      </c>
      <c r="AP50" s="17">
        <v>12</v>
      </c>
      <c r="AQ50" s="17">
        <v>5</v>
      </c>
      <c r="AR50" s="17">
        <v>6</v>
      </c>
      <c r="AS50" s="17">
        <v>4</v>
      </c>
      <c r="AT50" s="17">
        <v>0</v>
      </c>
      <c r="AU50" s="17"/>
      <c r="AV50" s="17"/>
      <c r="AW50" s="17"/>
      <c r="AX50" s="17"/>
      <c r="AY50" s="17"/>
      <c r="AZ50" s="17"/>
      <c r="BA50" s="17"/>
      <c r="BB50" s="17"/>
      <c r="BC50" s="17"/>
    </row>
    <row r="51" spans="1:55" x14ac:dyDescent="0.35">
      <c r="A51" s="15">
        <f>DATE(([1]a4data!$K$1-1),5,1)</f>
        <v>42856</v>
      </c>
      <c r="B51" s="16" t="s">
        <v>97</v>
      </c>
      <c r="C51" s="16">
        <f t="shared" si="1"/>
        <v>71</v>
      </c>
      <c r="D51" s="16" t="s">
        <v>74</v>
      </c>
      <c r="E51" s="16" t="s">
        <v>33</v>
      </c>
      <c r="F51" s="17">
        <v>4500</v>
      </c>
      <c r="G51" s="20" t="s">
        <v>75</v>
      </c>
      <c r="H51" s="19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>
        <v>33</v>
      </c>
      <c r="AK51" s="17">
        <v>4</v>
      </c>
      <c r="AL51" s="17">
        <v>12</v>
      </c>
      <c r="AM51" s="17">
        <v>9</v>
      </c>
      <c r="AN51" s="17">
        <v>3</v>
      </c>
      <c r="AO51" s="17">
        <v>2</v>
      </c>
      <c r="AP51" s="17">
        <v>1</v>
      </c>
      <c r="AQ51" s="17">
        <v>3</v>
      </c>
      <c r="AR51" s="17">
        <v>0</v>
      </c>
      <c r="AS51" s="17">
        <v>0</v>
      </c>
      <c r="AT51" s="17">
        <v>1</v>
      </c>
      <c r="AU51" s="17">
        <v>2</v>
      </c>
      <c r="AV51" s="17">
        <v>1</v>
      </c>
      <c r="AW51" s="17"/>
      <c r="AX51" s="17"/>
      <c r="AY51" s="17"/>
      <c r="AZ51" s="17"/>
      <c r="BA51" s="17"/>
      <c r="BB51" s="17"/>
      <c r="BC51" s="17"/>
    </row>
    <row r="52" spans="1:55" x14ac:dyDescent="0.35">
      <c r="A52" s="15">
        <f>DATE(([1]a4data!$K$1-1),5,1)</f>
        <v>42856</v>
      </c>
      <c r="B52" s="16" t="s">
        <v>97</v>
      </c>
      <c r="C52" s="16">
        <f t="shared" si="1"/>
        <v>64</v>
      </c>
      <c r="D52" s="16" t="s">
        <v>74</v>
      </c>
      <c r="E52" s="16" t="s">
        <v>33</v>
      </c>
      <c r="F52" s="17">
        <v>4500</v>
      </c>
      <c r="G52" s="20" t="s">
        <v>76</v>
      </c>
      <c r="H52" s="19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>
        <v>0</v>
      </c>
      <c r="AK52" s="17">
        <v>8</v>
      </c>
      <c r="AL52" s="17">
        <v>8</v>
      </c>
      <c r="AM52" s="17">
        <v>6</v>
      </c>
      <c r="AN52" s="17">
        <v>5</v>
      </c>
      <c r="AO52" s="17">
        <v>7</v>
      </c>
      <c r="AP52" s="17">
        <v>7</v>
      </c>
      <c r="AQ52" s="17">
        <v>2</v>
      </c>
      <c r="AR52" s="17">
        <v>7</v>
      </c>
      <c r="AS52" s="17">
        <v>6</v>
      </c>
      <c r="AT52" s="17">
        <v>7</v>
      </c>
      <c r="AU52" s="17">
        <v>1</v>
      </c>
      <c r="AV52" s="17">
        <v>0</v>
      </c>
      <c r="AW52" s="17"/>
      <c r="AX52" s="17"/>
      <c r="AY52" s="17"/>
      <c r="AZ52" s="17"/>
      <c r="BA52" s="17"/>
      <c r="BB52" s="17"/>
      <c r="BC52" s="17"/>
    </row>
    <row r="53" spans="1:55" x14ac:dyDescent="0.35">
      <c r="A53" s="15">
        <f>DATE(([1]a4data!$K$1-1),6,1)</f>
        <v>42887</v>
      </c>
      <c r="B53" s="16" t="s">
        <v>98</v>
      </c>
      <c r="C53" s="16">
        <f t="shared" si="1"/>
        <v>87</v>
      </c>
      <c r="D53" s="16" t="s">
        <v>74</v>
      </c>
      <c r="E53" s="16" t="s">
        <v>33</v>
      </c>
      <c r="F53" s="17">
        <v>5600</v>
      </c>
      <c r="G53" s="20" t="s">
        <v>75</v>
      </c>
      <c r="H53" s="19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>
        <v>45</v>
      </c>
      <c r="AL53" s="17">
        <v>7</v>
      </c>
      <c r="AM53" s="17">
        <v>14</v>
      </c>
      <c r="AN53" s="17">
        <v>10</v>
      </c>
      <c r="AO53" s="17">
        <v>5</v>
      </c>
      <c r="AP53" s="17">
        <v>2</v>
      </c>
      <c r="AQ53" s="17">
        <v>1</v>
      </c>
      <c r="AR53" s="17">
        <v>2</v>
      </c>
      <c r="AS53" s="17">
        <v>1</v>
      </c>
      <c r="AT53" s="17">
        <v>0</v>
      </c>
      <c r="AU53" s="17">
        <v>0</v>
      </c>
      <c r="AV53" s="17">
        <v>0</v>
      </c>
      <c r="AW53" s="17">
        <v>0</v>
      </c>
      <c r="AX53" s="17"/>
      <c r="AY53" s="17"/>
      <c r="AZ53" s="17"/>
      <c r="BA53" s="17"/>
      <c r="BB53" s="17"/>
      <c r="BC53" s="17"/>
    </row>
    <row r="54" spans="1:55" x14ac:dyDescent="0.35">
      <c r="A54" s="15">
        <f>DATE(([1]a4data!$K$1-1),6,1)</f>
        <v>42887</v>
      </c>
      <c r="B54" s="16" t="s">
        <v>98</v>
      </c>
      <c r="C54" s="16">
        <f t="shared" si="1"/>
        <v>72</v>
      </c>
      <c r="D54" s="16" t="s">
        <v>74</v>
      </c>
      <c r="E54" s="16" t="s">
        <v>33</v>
      </c>
      <c r="F54" s="17">
        <v>5600</v>
      </c>
      <c r="G54" s="20" t="s">
        <v>76</v>
      </c>
      <c r="H54" s="19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>
        <v>0</v>
      </c>
      <c r="AL54" s="17">
        <v>5</v>
      </c>
      <c r="AM54" s="17">
        <v>7</v>
      </c>
      <c r="AN54" s="17">
        <v>6</v>
      </c>
      <c r="AO54" s="17">
        <v>6</v>
      </c>
      <c r="AP54" s="17">
        <v>7</v>
      </c>
      <c r="AQ54" s="17">
        <v>5</v>
      </c>
      <c r="AR54" s="17">
        <v>8</v>
      </c>
      <c r="AS54" s="17">
        <v>12</v>
      </c>
      <c r="AT54" s="17">
        <v>5</v>
      </c>
      <c r="AU54" s="17">
        <v>6</v>
      </c>
      <c r="AV54" s="17">
        <v>5</v>
      </c>
      <c r="AW54" s="17">
        <v>0</v>
      </c>
      <c r="AX54" s="17"/>
      <c r="AY54" s="17"/>
      <c r="AZ54" s="17"/>
      <c r="BA54" s="17"/>
      <c r="BB54" s="17"/>
      <c r="BC54" s="17"/>
    </row>
    <row r="55" spans="1:55" x14ac:dyDescent="0.35">
      <c r="A55" s="15">
        <f>DATE(([1]a4data!$K$1-1),7,30)</f>
        <v>42946</v>
      </c>
      <c r="B55" s="16" t="s">
        <v>99</v>
      </c>
      <c r="C55" s="16">
        <f t="shared" si="1"/>
        <v>97</v>
      </c>
      <c r="D55" s="16" t="s">
        <v>74</v>
      </c>
      <c r="E55" s="16" t="s">
        <v>33</v>
      </c>
      <c r="F55" s="17">
        <v>5600</v>
      </c>
      <c r="G55" s="20" t="s">
        <v>75</v>
      </c>
      <c r="H55" s="19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>
        <v>46</v>
      </c>
      <c r="AM55" s="17">
        <v>10</v>
      </c>
      <c r="AN55" s="17">
        <v>16</v>
      </c>
      <c r="AO55" s="17">
        <v>8</v>
      </c>
      <c r="AP55" s="17">
        <v>5</v>
      </c>
      <c r="AQ55" s="17">
        <v>1</v>
      </c>
      <c r="AR55" s="17">
        <v>6</v>
      </c>
      <c r="AS55" s="17">
        <v>3</v>
      </c>
      <c r="AT55" s="17">
        <v>1</v>
      </c>
      <c r="AU55" s="17">
        <v>0</v>
      </c>
      <c r="AV55" s="17">
        <v>1</v>
      </c>
      <c r="AW55" s="17">
        <v>0</v>
      </c>
      <c r="AX55" s="17">
        <v>0</v>
      </c>
      <c r="AY55" s="17"/>
      <c r="AZ55" s="17"/>
      <c r="BA55" s="17"/>
      <c r="BB55" s="17"/>
      <c r="BC55" s="17"/>
    </row>
    <row r="56" spans="1:55" x14ac:dyDescent="0.35">
      <c r="A56" s="15">
        <f>DATE(([1]a4data!$K$1-1),7,30)</f>
        <v>42946</v>
      </c>
      <c r="B56" s="16" t="s">
        <v>99</v>
      </c>
      <c r="C56" s="16">
        <f t="shared" si="1"/>
        <v>69</v>
      </c>
      <c r="D56" s="16" t="s">
        <v>74</v>
      </c>
      <c r="E56" s="16" t="s">
        <v>33</v>
      </c>
      <c r="F56" s="17">
        <v>5600</v>
      </c>
      <c r="G56" s="20" t="s">
        <v>76</v>
      </c>
      <c r="H56" s="19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>
        <v>0</v>
      </c>
      <c r="AM56" s="17">
        <v>4</v>
      </c>
      <c r="AN56" s="17">
        <v>11</v>
      </c>
      <c r="AO56" s="17">
        <v>5</v>
      </c>
      <c r="AP56" s="17">
        <v>8</v>
      </c>
      <c r="AQ56" s="17">
        <v>6</v>
      </c>
      <c r="AR56" s="17">
        <v>4</v>
      </c>
      <c r="AS56" s="17">
        <v>6</v>
      </c>
      <c r="AT56" s="17">
        <v>8</v>
      </c>
      <c r="AU56" s="17">
        <v>3</v>
      </c>
      <c r="AV56" s="17">
        <v>5</v>
      </c>
      <c r="AW56" s="17">
        <v>9</v>
      </c>
      <c r="AX56" s="17">
        <v>0</v>
      </c>
      <c r="AY56" s="17"/>
      <c r="AZ56" s="17"/>
      <c r="BA56" s="17"/>
      <c r="BB56" s="17"/>
      <c r="BC56" s="17"/>
    </row>
    <row r="57" spans="1:55" x14ac:dyDescent="0.35">
      <c r="A57" s="15">
        <f>DATE(([1]a4data!$K$1-1),8,1)</f>
        <v>42948</v>
      </c>
      <c r="B57" s="16" t="s">
        <v>100</v>
      </c>
      <c r="C57" s="16">
        <f t="shared" si="1"/>
        <v>123</v>
      </c>
      <c r="D57" s="16" t="s">
        <v>31</v>
      </c>
      <c r="E57" s="16" t="s">
        <v>33</v>
      </c>
      <c r="F57" s="17">
        <v>6100</v>
      </c>
      <c r="G57" s="20" t="s">
        <v>75</v>
      </c>
      <c r="H57" s="19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>
        <v>60</v>
      </c>
      <c r="AN57" s="17">
        <v>15</v>
      </c>
      <c r="AO57" s="17">
        <v>13</v>
      </c>
      <c r="AP57" s="17">
        <v>14</v>
      </c>
      <c r="AQ57" s="17">
        <v>8</v>
      </c>
      <c r="AR57" s="17">
        <v>6</v>
      </c>
      <c r="AS57" s="17">
        <v>2</v>
      </c>
      <c r="AT57" s="17">
        <v>1</v>
      </c>
      <c r="AU57" s="17">
        <v>1</v>
      </c>
      <c r="AV57" s="17">
        <v>0</v>
      </c>
      <c r="AW57" s="17">
        <v>1</v>
      </c>
      <c r="AX57" s="17">
        <v>2</v>
      </c>
      <c r="AY57" s="17">
        <v>0</v>
      </c>
      <c r="AZ57" s="17"/>
      <c r="BA57" s="17"/>
      <c r="BB57" s="17"/>
      <c r="BC57" s="17"/>
    </row>
    <row r="58" spans="1:55" x14ac:dyDescent="0.35">
      <c r="A58" s="15">
        <f>DATE(([1]a4data!$K$1-1),8,1)</f>
        <v>42948</v>
      </c>
      <c r="B58" s="16" t="s">
        <v>100</v>
      </c>
      <c r="C58" s="16">
        <f t="shared" si="1"/>
        <v>99</v>
      </c>
      <c r="D58" s="16" t="s">
        <v>31</v>
      </c>
      <c r="E58" s="16" t="s">
        <v>33</v>
      </c>
      <c r="F58" s="17">
        <v>6100</v>
      </c>
      <c r="G58" s="20" t="s">
        <v>76</v>
      </c>
      <c r="H58" s="19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>
        <v>0</v>
      </c>
      <c r="AN58" s="17">
        <v>6</v>
      </c>
      <c r="AO58" s="17">
        <v>8</v>
      </c>
      <c r="AP58" s="17">
        <v>7</v>
      </c>
      <c r="AQ58" s="17">
        <v>7</v>
      </c>
      <c r="AR58" s="17">
        <v>6</v>
      </c>
      <c r="AS58" s="17">
        <v>5</v>
      </c>
      <c r="AT58" s="17">
        <v>10</v>
      </c>
      <c r="AU58" s="17">
        <v>12</v>
      </c>
      <c r="AV58" s="17">
        <v>15</v>
      </c>
      <c r="AW58" s="17">
        <v>16</v>
      </c>
      <c r="AX58" s="17">
        <v>7</v>
      </c>
      <c r="AY58" s="17">
        <v>0</v>
      </c>
      <c r="AZ58" s="17"/>
      <c r="BA58" s="17"/>
      <c r="BB58" s="17"/>
      <c r="BC58" s="17"/>
    </row>
    <row r="59" spans="1:55" x14ac:dyDescent="0.35">
      <c r="A59" s="15">
        <f>DATE(([1]a4data!$K$1-1),10,1)</f>
        <v>43009</v>
      </c>
      <c r="B59" s="16" t="s">
        <v>101</v>
      </c>
      <c r="C59" s="16">
        <f t="shared" si="1"/>
        <v>102</v>
      </c>
      <c r="D59" s="16" t="s">
        <v>74</v>
      </c>
      <c r="E59" s="16" t="s">
        <v>32</v>
      </c>
      <c r="F59" s="17">
        <v>6750</v>
      </c>
      <c r="G59" s="20" t="s">
        <v>75</v>
      </c>
      <c r="H59" s="19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>
        <v>55</v>
      </c>
      <c r="AP59" s="17">
        <v>14</v>
      </c>
      <c r="AQ59" s="17">
        <v>12</v>
      </c>
      <c r="AR59" s="17">
        <v>9</v>
      </c>
      <c r="AS59" s="17">
        <v>3</v>
      </c>
      <c r="AT59" s="17">
        <v>2</v>
      </c>
      <c r="AU59" s="17">
        <v>1</v>
      </c>
      <c r="AV59" s="17">
        <v>3</v>
      </c>
      <c r="AW59" s="17">
        <v>0</v>
      </c>
      <c r="AX59" s="17">
        <v>0</v>
      </c>
      <c r="AY59" s="17">
        <v>1</v>
      </c>
      <c r="AZ59" s="17">
        <v>2</v>
      </c>
      <c r="BA59" s="17">
        <v>0</v>
      </c>
      <c r="BB59" s="17"/>
      <c r="BC59" s="17"/>
    </row>
    <row r="60" spans="1:55" x14ac:dyDescent="0.35">
      <c r="A60" s="15">
        <f>DATE(([1]a4data!$K$1-1),10,1)</f>
        <v>43009</v>
      </c>
      <c r="B60" s="16" t="s">
        <v>101</v>
      </c>
      <c r="C60" s="16">
        <f t="shared" si="1"/>
        <v>88</v>
      </c>
      <c r="D60" s="16" t="s">
        <v>74</v>
      </c>
      <c r="E60" s="16" t="s">
        <v>32</v>
      </c>
      <c r="F60" s="17">
        <v>6750</v>
      </c>
      <c r="G60" s="20" t="s">
        <v>76</v>
      </c>
      <c r="H60" s="19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>
        <v>0</v>
      </c>
      <c r="AP60" s="17">
        <v>8</v>
      </c>
      <c r="AQ60" s="17">
        <v>8</v>
      </c>
      <c r="AR60" s="17">
        <v>16</v>
      </c>
      <c r="AS60" s="17">
        <v>9</v>
      </c>
      <c r="AT60" s="17">
        <v>7</v>
      </c>
      <c r="AU60" s="17">
        <v>7</v>
      </c>
      <c r="AV60" s="17">
        <v>2</v>
      </c>
      <c r="AW60" s="17">
        <v>17</v>
      </c>
      <c r="AX60" s="17">
        <v>6</v>
      </c>
      <c r="AY60" s="17">
        <v>7</v>
      </c>
      <c r="AZ60" s="17">
        <v>1</v>
      </c>
      <c r="BA60" s="17">
        <v>0</v>
      </c>
      <c r="BB60" s="17"/>
      <c r="BC60" s="17"/>
    </row>
    <row r="61" spans="1:55" x14ac:dyDescent="0.35">
      <c r="A61" s="15">
        <f>DATE(([1]a4data!$K$1-1),11,1)</f>
        <v>43040</v>
      </c>
      <c r="B61" s="16" t="s">
        <v>102</v>
      </c>
      <c r="C61" s="16">
        <f t="shared" si="1"/>
        <v>101</v>
      </c>
      <c r="D61" s="16" t="s">
        <v>74</v>
      </c>
      <c r="E61" s="16" t="s">
        <v>33</v>
      </c>
      <c r="F61" s="17">
        <v>7504</v>
      </c>
      <c r="G61" s="20" t="s">
        <v>75</v>
      </c>
      <c r="H61" s="19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>
        <v>50</v>
      </c>
      <c r="AQ61" s="17">
        <v>10</v>
      </c>
      <c r="AR61" s="17">
        <v>16</v>
      </c>
      <c r="AS61" s="17">
        <v>8</v>
      </c>
      <c r="AT61" s="17">
        <v>5</v>
      </c>
      <c r="AU61" s="17">
        <v>1</v>
      </c>
      <c r="AV61" s="17">
        <v>6</v>
      </c>
      <c r="AW61" s="17">
        <v>3</v>
      </c>
      <c r="AX61" s="17">
        <v>1</v>
      </c>
      <c r="AY61" s="17">
        <v>0</v>
      </c>
      <c r="AZ61" s="17">
        <v>1</v>
      </c>
      <c r="BA61" s="17">
        <v>0</v>
      </c>
      <c r="BB61" s="17">
        <v>0</v>
      </c>
      <c r="BC61" s="17"/>
    </row>
    <row r="62" spans="1:55" x14ac:dyDescent="0.35">
      <c r="A62" s="15">
        <f>DATE(([1]a4data!$K$1-1),11,1)</f>
        <v>43040</v>
      </c>
      <c r="B62" s="16" t="s">
        <v>102</v>
      </c>
      <c r="C62" s="16">
        <f t="shared" si="1"/>
        <v>69</v>
      </c>
      <c r="D62" s="16" t="s">
        <v>74</v>
      </c>
      <c r="E62" s="16" t="s">
        <v>33</v>
      </c>
      <c r="F62" s="17">
        <v>7504</v>
      </c>
      <c r="G62" s="20" t="s">
        <v>76</v>
      </c>
      <c r="H62" s="19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>
        <v>0</v>
      </c>
      <c r="AQ62" s="17">
        <v>4</v>
      </c>
      <c r="AR62" s="17">
        <v>11</v>
      </c>
      <c r="AS62" s="17">
        <v>5</v>
      </c>
      <c r="AT62" s="17">
        <v>8</v>
      </c>
      <c r="AU62" s="17">
        <v>6</v>
      </c>
      <c r="AV62" s="17">
        <v>4</v>
      </c>
      <c r="AW62" s="17">
        <v>6</v>
      </c>
      <c r="AX62" s="17">
        <v>8</v>
      </c>
      <c r="AY62" s="17">
        <v>3</v>
      </c>
      <c r="AZ62" s="17">
        <v>5</v>
      </c>
      <c r="BA62" s="17">
        <v>9</v>
      </c>
      <c r="BB62" s="17">
        <v>0</v>
      </c>
      <c r="BC62" s="17"/>
    </row>
    <row r="63" spans="1:55" x14ac:dyDescent="0.35">
      <c r="A63" s="15">
        <f>DATE(([1]a4data!$K$1-1),12,1)</f>
        <v>43070</v>
      </c>
      <c r="B63" s="16" t="s">
        <v>26</v>
      </c>
      <c r="C63" s="16">
        <f t="shared" si="1"/>
        <v>126</v>
      </c>
      <c r="D63" s="16" t="s">
        <v>31</v>
      </c>
      <c r="E63" s="16" t="s">
        <v>32</v>
      </c>
      <c r="F63" s="17">
        <v>4932</v>
      </c>
      <c r="G63" s="20" t="s">
        <v>75</v>
      </c>
      <c r="H63" s="19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>
        <v>63</v>
      </c>
      <c r="AR63" s="17">
        <v>15</v>
      </c>
      <c r="AS63" s="17">
        <v>13</v>
      </c>
      <c r="AT63" s="17">
        <v>14</v>
      </c>
      <c r="AU63" s="17">
        <v>8</v>
      </c>
      <c r="AV63" s="17">
        <v>6</v>
      </c>
      <c r="AW63" s="17">
        <v>2</v>
      </c>
      <c r="AX63" s="17">
        <v>1</v>
      </c>
      <c r="AY63" s="17">
        <v>1</v>
      </c>
      <c r="AZ63" s="17">
        <v>0</v>
      </c>
      <c r="BA63" s="17">
        <v>1</v>
      </c>
      <c r="BB63" s="17">
        <v>2</v>
      </c>
      <c r="BC63" s="17">
        <v>0</v>
      </c>
    </row>
    <row r="64" spans="1:55" x14ac:dyDescent="0.35">
      <c r="A64" s="15">
        <f>DATE(([1]a4data!$K$1-1),12,1)</f>
        <v>43070</v>
      </c>
      <c r="B64" s="16" t="s">
        <v>26</v>
      </c>
      <c r="C64" s="16">
        <f t="shared" si="1"/>
        <v>99</v>
      </c>
      <c r="D64" s="16" t="s">
        <v>31</v>
      </c>
      <c r="E64" s="16" t="s">
        <v>32</v>
      </c>
      <c r="F64" s="17">
        <v>4932</v>
      </c>
      <c r="G64" s="20" t="s">
        <v>76</v>
      </c>
      <c r="H64" s="19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>
        <v>0</v>
      </c>
      <c r="AR64" s="17">
        <v>6</v>
      </c>
      <c r="AS64" s="17">
        <v>8</v>
      </c>
      <c r="AT64" s="17">
        <v>7</v>
      </c>
      <c r="AU64" s="17">
        <v>7</v>
      </c>
      <c r="AV64" s="17">
        <v>6</v>
      </c>
      <c r="AW64" s="17">
        <v>5</v>
      </c>
      <c r="AX64" s="17">
        <v>10</v>
      </c>
      <c r="AY64" s="17">
        <v>12</v>
      </c>
      <c r="AZ64" s="17">
        <v>15</v>
      </c>
      <c r="BA64" s="17">
        <v>16</v>
      </c>
      <c r="BB64" s="17">
        <v>7</v>
      </c>
      <c r="BC64" s="17">
        <v>0</v>
      </c>
    </row>
    <row r="75" spans="8:14" ht="15.5" x14ac:dyDescent="0.35">
      <c r="H75" s="33" t="s">
        <v>3</v>
      </c>
      <c r="I75" s="33"/>
      <c r="J75" s="33"/>
      <c r="K75" s="33"/>
      <c r="L75" s="33"/>
      <c r="M75" s="33"/>
      <c r="N75" s="33"/>
    </row>
    <row r="93" ht="15" customHeight="1" x14ac:dyDescent="0.35"/>
    <row r="102" spans="5:19" x14ac:dyDescent="0.35">
      <c r="E102" s="34" t="s">
        <v>24</v>
      </c>
      <c r="F102" s="35" t="s">
        <v>29</v>
      </c>
      <c r="G102" s="32">
        <v>43084</v>
      </c>
      <c r="H102" s="32">
        <v>42750</v>
      </c>
      <c r="I102" s="32">
        <v>42781</v>
      </c>
      <c r="J102" s="32">
        <v>42809</v>
      </c>
      <c r="K102" s="32">
        <v>42840</v>
      </c>
      <c r="L102" s="32">
        <v>42870</v>
      </c>
      <c r="M102" s="32">
        <v>42901</v>
      </c>
      <c r="N102" s="32">
        <v>42931</v>
      </c>
      <c r="O102" s="32">
        <v>42962</v>
      </c>
      <c r="P102" s="32">
        <v>42993</v>
      </c>
      <c r="Q102" s="32">
        <v>43023</v>
      </c>
      <c r="R102" s="32">
        <v>43054</v>
      </c>
      <c r="S102" s="32">
        <v>43085</v>
      </c>
    </row>
    <row r="103" spans="5:19" x14ac:dyDescent="0.35">
      <c r="E103" s="34"/>
      <c r="F103" s="35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</row>
    <row r="104" spans="5:19" x14ac:dyDescent="0.35">
      <c r="E104" s="5" t="s">
        <v>26</v>
      </c>
      <c r="F104" s="5" t="s">
        <v>23</v>
      </c>
      <c r="G104" s="8">
        <v>63</v>
      </c>
      <c r="H104" s="8">
        <v>15</v>
      </c>
      <c r="I104" s="8">
        <v>13</v>
      </c>
      <c r="J104" s="8">
        <v>14</v>
      </c>
      <c r="K104" s="8">
        <v>8</v>
      </c>
      <c r="L104" s="8">
        <v>6</v>
      </c>
      <c r="M104" s="8">
        <v>2</v>
      </c>
      <c r="N104" s="8">
        <v>1</v>
      </c>
      <c r="O104" s="8">
        <v>1</v>
      </c>
      <c r="P104" s="8">
        <v>0</v>
      </c>
      <c r="Q104" s="8">
        <v>1</v>
      </c>
      <c r="R104" s="8">
        <v>2</v>
      </c>
      <c r="S104" s="8">
        <v>0</v>
      </c>
    </row>
    <row r="105" spans="5:19" x14ac:dyDescent="0.35">
      <c r="E105" s="5" t="s">
        <v>26</v>
      </c>
      <c r="F105" s="5" t="s">
        <v>25</v>
      </c>
      <c r="G105" s="8">
        <v>0</v>
      </c>
      <c r="H105" s="8">
        <v>6</v>
      </c>
      <c r="I105" s="8">
        <v>8</v>
      </c>
      <c r="J105" s="8">
        <v>7</v>
      </c>
      <c r="K105" s="8">
        <v>7</v>
      </c>
      <c r="L105" s="8">
        <v>6</v>
      </c>
      <c r="M105" s="8">
        <v>5</v>
      </c>
      <c r="N105" s="8">
        <v>10</v>
      </c>
      <c r="O105" s="8">
        <v>12</v>
      </c>
      <c r="P105" s="8">
        <v>15</v>
      </c>
      <c r="Q105" s="8">
        <v>16</v>
      </c>
      <c r="R105" s="8">
        <v>7</v>
      </c>
      <c r="S105" s="8">
        <v>0</v>
      </c>
    </row>
    <row r="106" spans="5:19" ht="15.5" x14ac:dyDescent="0.35">
      <c r="E106" s="36" t="s">
        <v>27</v>
      </c>
      <c r="F106" s="36"/>
      <c r="G106" s="5">
        <v>63</v>
      </c>
      <c r="H106" s="5">
        <v>78</v>
      </c>
      <c r="I106" s="5">
        <v>91</v>
      </c>
      <c r="J106" s="5">
        <v>105</v>
      </c>
      <c r="K106" s="5">
        <v>113</v>
      </c>
      <c r="L106" s="5">
        <v>108</v>
      </c>
      <c r="M106" s="5">
        <v>110</v>
      </c>
      <c r="N106" s="5">
        <v>111</v>
      </c>
      <c r="O106" s="5">
        <v>112</v>
      </c>
      <c r="P106" s="5">
        <v>112</v>
      </c>
      <c r="Q106" s="5">
        <v>113</v>
      </c>
      <c r="R106" s="5">
        <v>115</v>
      </c>
      <c r="S106" s="5">
        <v>115</v>
      </c>
    </row>
    <row r="107" spans="5:19" x14ac:dyDescent="0.35">
      <c r="E107" s="37" t="s">
        <v>28</v>
      </c>
      <c r="F107" s="37"/>
      <c r="G107" s="5">
        <v>63</v>
      </c>
      <c r="H107" s="5">
        <v>72</v>
      </c>
      <c r="I107" s="5">
        <v>77</v>
      </c>
      <c r="J107" s="5">
        <v>84</v>
      </c>
      <c r="K107" s="5">
        <v>85</v>
      </c>
      <c r="L107" s="5">
        <v>74</v>
      </c>
      <c r="M107" s="5">
        <v>71</v>
      </c>
      <c r="N107" s="5">
        <v>62</v>
      </c>
      <c r="O107" s="5">
        <v>61</v>
      </c>
      <c r="P107" s="5">
        <v>46</v>
      </c>
      <c r="Q107" s="5">
        <v>31</v>
      </c>
      <c r="R107" s="5">
        <v>26</v>
      </c>
      <c r="S107" s="5">
        <v>26</v>
      </c>
    </row>
    <row r="119" spans="11:11" ht="18.5" x14ac:dyDescent="0.45">
      <c r="K119" s="1"/>
    </row>
  </sheetData>
  <mergeCells count="18">
    <mergeCell ref="E102:E103"/>
    <mergeCell ref="F102:F103"/>
    <mergeCell ref="E106:F106"/>
    <mergeCell ref="E107:F107"/>
    <mergeCell ref="G102:G103"/>
    <mergeCell ref="P102:P103"/>
    <mergeCell ref="Q102:Q103"/>
    <mergeCell ref="R102:R103"/>
    <mergeCell ref="S102:S103"/>
    <mergeCell ref="H75:N75"/>
    <mergeCell ref="M102:M103"/>
    <mergeCell ref="N102:N103"/>
    <mergeCell ref="O102:O103"/>
    <mergeCell ref="H102:H103"/>
    <mergeCell ref="I102:I103"/>
    <mergeCell ref="J102:J103"/>
    <mergeCell ref="K102:K103"/>
    <mergeCell ref="L102:L10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W17"/>
  <sheetViews>
    <sheetView topLeftCell="D1" workbookViewId="0">
      <selection activeCell="V21" sqref="V21"/>
    </sheetView>
  </sheetViews>
  <sheetFormatPr defaultRowHeight="14.5" x14ac:dyDescent="0.35"/>
  <sheetData>
    <row r="2" spans="7:23" x14ac:dyDescent="0.35">
      <c r="S2" s="39" t="s">
        <v>17</v>
      </c>
      <c r="T2" s="38" t="s">
        <v>22</v>
      </c>
      <c r="U2" s="38"/>
      <c r="V2" s="38"/>
      <c r="W2" s="38"/>
    </row>
    <row r="3" spans="7:23" x14ac:dyDescent="0.35">
      <c r="S3" s="39"/>
      <c r="T3" s="42" t="s">
        <v>18</v>
      </c>
      <c r="U3" s="41" t="s">
        <v>19</v>
      </c>
      <c r="V3" s="40" t="s">
        <v>20</v>
      </c>
      <c r="W3" s="40" t="s">
        <v>21</v>
      </c>
    </row>
    <row r="4" spans="7:23" ht="15.75" customHeight="1" x14ac:dyDescent="0.35">
      <c r="G4" s="2" t="s">
        <v>0</v>
      </c>
      <c r="H4" s="2"/>
      <c r="I4" s="2"/>
      <c r="J4" s="2"/>
      <c r="K4" s="2"/>
      <c r="L4" s="2"/>
      <c r="M4" s="2"/>
      <c r="N4" s="2"/>
      <c r="O4" s="2"/>
      <c r="P4" s="2"/>
      <c r="S4" s="39"/>
      <c r="T4" s="42"/>
      <c r="U4" s="41"/>
      <c r="V4" s="40"/>
      <c r="W4" s="40"/>
    </row>
    <row r="5" spans="7:23" x14ac:dyDescent="0.35">
      <c r="S5" s="39"/>
      <c r="T5" s="42"/>
      <c r="U5" s="41"/>
      <c r="V5" s="40"/>
      <c r="W5" s="40"/>
    </row>
    <row r="6" spans="7:23" x14ac:dyDescent="0.35">
      <c r="S6" s="3" t="s">
        <v>5</v>
      </c>
      <c r="T6" s="3">
        <v>14.275</v>
      </c>
      <c r="U6" s="3">
        <v>15.815</v>
      </c>
      <c r="V6" s="3">
        <v>5.6487999999999996</v>
      </c>
      <c r="W6" s="3">
        <v>14.598000000000001</v>
      </c>
    </row>
    <row r="7" spans="7:23" x14ac:dyDescent="0.35">
      <c r="S7" s="3" t="s">
        <v>6</v>
      </c>
      <c r="T7" s="3">
        <v>12.962999999999999</v>
      </c>
      <c r="U7" s="3">
        <v>18.45</v>
      </c>
      <c r="V7" s="3">
        <v>5.68</v>
      </c>
      <c r="W7" s="3">
        <v>15.612</v>
      </c>
    </row>
    <row r="8" spans="7:23" x14ac:dyDescent="0.35">
      <c r="S8" s="3" t="s">
        <v>7</v>
      </c>
      <c r="T8" s="3">
        <v>12.695</v>
      </c>
      <c r="U8" s="3">
        <v>21.289000000000001</v>
      </c>
      <c r="V8" s="3">
        <v>5.7343000000000002</v>
      </c>
      <c r="W8" s="3">
        <v>17.030999999999999</v>
      </c>
    </row>
    <row r="9" spans="7:23" x14ac:dyDescent="0.35">
      <c r="S9" s="3" t="s">
        <v>8</v>
      </c>
      <c r="T9" s="3">
        <v>13.304</v>
      </c>
      <c r="U9" s="3">
        <v>22.911000000000001</v>
      </c>
      <c r="V9" s="3">
        <v>5.6433999999999997</v>
      </c>
      <c r="W9" s="3">
        <v>17.234000000000002</v>
      </c>
    </row>
    <row r="10" spans="7:23" x14ac:dyDescent="0.35">
      <c r="S10" s="3" t="s">
        <v>9</v>
      </c>
      <c r="T10" s="3">
        <v>13.228</v>
      </c>
      <c r="U10" s="3">
        <v>24.128</v>
      </c>
      <c r="V10" s="3">
        <v>5.3227000000000002</v>
      </c>
      <c r="W10" s="3">
        <v>17.234000000000002</v>
      </c>
    </row>
    <row r="11" spans="7:23" x14ac:dyDescent="0.35">
      <c r="S11" s="3" t="s">
        <v>10</v>
      </c>
      <c r="T11" s="3">
        <v>13.2758</v>
      </c>
      <c r="U11" s="3">
        <v>24.533000000000001</v>
      </c>
      <c r="V11" s="3">
        <v>5.57</v>
      </c>
      <c r="W11" s="3">
        <v>16.626000000000001</v>
      </c>
    </row>
    <row r="12" spans="7:23" x14ac:dyDescent="0.35">
      <c r="S12" s="3" t="s">
        <v>11</v>
      </c>
      <c r="T12" s="3">
        <v>13.116400000000001</v>
      </c>
      <c r="U12" s="3">
        <v>24.736000000000001</v>
      </c>
      <c r="V12" s="3">
        <v>5.8109999999999999</v>
      </c>
      <c r="W12" s="3">
        <v>14.801</v>
      </c>
    </row>
    <row r="13" spans="7:23" x14ac:dyDescent="0.35">
      <c r="S13" s="3" t="s">
        <v>12</v>
      </c>
      <c r="T13" s="3">
        <v>13.097300000000001</v>
      </c>
      <c r="U13" s="3">
        <v>24.939</v>
      </c>
      <c r="V13" s="3">
        <v>6.0353000000000003</v>
      </c>
      <c r="W13" s="3">
        <v>12.57</v>
      </c>
    </row>
    <row r="14" spans="7:23" x14ac:dyDescent="0.35">
      <c r="S14" s="3" t="s">
        <v>13</v>
      </c>
      <c r="T14" s="3">
        <v>13.603300000000001</v>
      </c>
      <c r="U14" s="3">
        <v>24.939</v>
      </c>
      <c r="V14" s="3">
        <v>5.8680000000000003</v>
      </c>
      <c r="W14" s="3">
        <v>9.5289999999999999</v>
      </c>
    </row>
    <row r="15" spans="7:23" x14ac:dyDescent="0.35">
      <c r="S15" s="3" t="s">
        <v>14</v>
      </c>
      <c r="T15" s="3">
        <v>13.298400000000001</v>
      </c>
      <c r="U15" s="3">
        <v>25.140999999999998</v>
      </c>
      <c r="V15" s="3">
        <v>5.1665999999999999</v>
      </c>
      <c r="W15" s="3">
        <v>6.4880000000000004</v>
      </c>
    </row>
    <row r="16" spans="7:23" x14ac:dyDescent="0.35">
      <c r="S16" s="3" t="s">
        <v>15</v>
      </c>
      <c r="T16" s="3">
        <v>13.185600000000001</v>
      </c>
      <c r="U16" s="3">
        <v>25.547000000000001</v>
      </c>
      <c r="V16" s="3">
        <v>4.9100999999999999</v>
      </c>
      <c r="W16" s="3">
        <v>5.4740000000000002</v>
      </c>
    </row>
    <row r="17" spans="19:23" x14ac:dyDescent="0.35">
      <c r="S17" s="3" t="s">
        <v>16</v>
      </c>
      <c r="T17" s="3">
        <v>13.5891</v>
      </c>
      <c r="U17" s="3">
        <v>19.16</v>
      </c>
      <c r="V17" s="3">
        <v>4.9413999999999998</v>
      </c>
      <c r="W17" s="3">
        <v>9.1234999999999999</v>
      </c>
    </row>
  </sheetData>
  <mergeCells count="6">
    <mergeCell ref="T2:W2"/>
    <mergeCell ref="S2:S5"/>
    <mergeCell ref="V3:V5"/>
    <mergeCell ref="U3:U5"/>
    <mergeCell ref="T3:T5"/>
    <mergeCell ref="W3:W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:W20"/>
  <sheetViews>
    <sheetView workbookViewId="0">
      <selection activeCell="X15" sqref="X15"/>
    </sheetView>
  </sheetViews>
  <sheetFormatPr defaultRowHeight="14.5" x14ac:dyDescent="0.35"/>
  <sheetData>
    <row r="4" spans="8:23" ht="15.5" x14ac:dyDescent="0.35">
      <c r="H4" s="33" t="s">
        <v>1</v>
      </c>
      <c r="I4" s="33"/>
      <c r="J4" s="33"/>
      <c r="K4" s="33"/>
      <c r="L4" s="33"/>
    </row>
    <row r="6" spans="8:23" x14ac:dyDescent="0.35">
      <c r="S6" s="42" t="s">
        <v>17</v>
      </c>
      <c r="T6" s="38" t="s">
        <v>22</v>
      </c>
      <c r="U6" s="38"/>
      <c r="V6" s="38"/>
      <c r="W6" s="38"/>
    </row>
    <row r="7" spans="8:23" x14ac:dyDescent="0.35">
      <c r="S7" s="42"/>
      <c r="T7" s="38" t="s">
        <v>18</v>
      </c>
      <c r="U7" s="38"/>
      <c r="V7" s="43" t="s">
        <v>20</v>
      </c>
      <c r="W7" s="43"/>
    </row>
    <row r="8" spans="8:23" x14ac:dyDescent="0.35">
      <c r="S8" s="42"/>
      <c r="T8" s="4" t="s">
        <v>30</v>
      </c>
      <c r="U8" s="4" t="s">
        <v>31</v>
      </c>
      <c r="V8" s="4" t="s">
        <v>30</v>
      </c>
      <c r="W8" s="4" t="s">
        <v>31</v>
      </c>
    </row>
    <row r="9" spans="8:23" x14ac:dyDescent="0.35">
      <c r="S9" s="3" t="s">
        <v>5</v>
      </c>
      <c r="T9" s="3">
        <v>16.848400000000002</v>
      </c>
      <c r="U9" s="3">
        <v>10.915800000000001</v>
      </c>
      <c r="V9" s="3">
        <v>6.5811000000000002</v>
      </c>
      <c r="W9" s="3">
        <v>4.45</v>
      </c>
    </row>
    <row r="10" spans="8:23" x14ac:dyDescent="0.35">
      <c r="S10" s="3" t="s">
        <v>6</v>
      </c>
      <c r="T10" s="3">
        <v>14.518700000000001</v>
      </c>
      <c r="U10" s="3">
        <v>11.201499999999999</v>
      </c>
      <c r="V10" s="3">
        <v>6.7080000000000002</v>
      </c>
      <c r="W10" s="3">
        <v>4.5145999999999997</v>
      </c>
    </row>
    <row r="11" spans="8:23" x14ac:dyDescent="0.35">
      <c r="S11" s="3" t="s">
        <v>7</v>
      </c>
      <c r="T11" s="3">
        <v>14.870900000000001</v>
      </c>
      <c r="U11" s="3">
        <v>10.518800000000001</v>
      </c>
      <c r="V11" s="3">
        <v>6.9610000000000003</v>
      </c>
      <c r="W11" s="3">
        <v>4.5076000000000001</v>
      </c>
    </row>
    <row r="12" spans="8:23" x14ac:dyDescent="0.35">
      <c r="S12" s="3" t="s">
        <v>8</v>
      </c>
      <c r="T12" s="3">
        <v>15.7522</v>
      </c>
      <c r="U12" s="3">
        <v>10.6813</v>
      </c>
      <c r="V12" s="3">
        <v>6.8906000000000001</v>
      </c>
      <c r="W12" s="3">
        <v>4.3071999999999999</v>
      </c>
    </row>
    <row r="13" spans="8:23" x14ac:dyDescent="0.35">
      <c r="S13" s="3" t="s">
        <v>9</v>
      </c>
      <c r="T13" s="3">
        <v>15.3</v>
      </c>
      <c r="U13" s="3">
        <v>10.874000000000001</v>
      </c>
      <c r="V13" s="3">
        <v>6.5336999999999996</v>
      </c>
      <c r="W13" s="3">
        <v>3.9502000000000002</v>
      </c>
    </row>
    <row r="14" spans="8:23" x14ac:dyDescent="0.35">
      <c r="S14" s="3" t="s">
        <v>10</v>
      </c>
      <c r="T14" s="3">
        <v>15.2628</v>
      </c>
      <c r="U14" s="3">
        <v>11.2326</v>
      </c>
      <c r="V14" s="3">
        <v>7.1756000000000002</v>
      </c>
      <c r="W14" s="3">
        <v>3.5057999999999998</v>
      </c>
    </row>
    <row r="15" spans="8:23" x14ac:dyDescent="0.35">
      <c r="S15" s="3" t="s">
        <v>11</v>
      </c>
      <c r="T15" s="3">
        <v>14.678100000000001</v>
      </c>
      <c r="U15" s="3">
        <v>11.2165</v>
      </c>
      <c r="V15" s="3">
        <v>8.1843000000000004</v>
      </c>
      <c r="W15" s="3">
        <v>3.1232000000000002</v>
      </c>
    </row>
    <row r="16" spans="8:23" x14ac:dyDescent="0.35">
      <c r="S16" s="3" t="s">
        <v>12</v>
      </c>
      <c r="T16" s="3">
        <v>15.373100000000001</v>
      </c>
      <c r="U16" s="3">
        <v>11.089399999999999</v>
      </c>
      <c r="V16" s="3">
        <v>8.4220000000000006</v>
      </c>
      <c r="W16" s="3">
        <v>3.9289999999999998</v>
      </c>
    </row>
    <row r="17" spans="19:23" x14ac:dyDescent="0.35">
      <c r="S17" s="3" t="s">
        <v>13</v>
      </c>
      <c r="T17" s="3">
        <v>16.590599999999998</v>
      </c>
      <c r="U17" s="3">
        <v>10.8459</v>
      </c>
      <c r="V17" s="3">
        <v>7.5296000000000003</v>
      </c>
      <c r="W17" s="3">
        <v>4.1848999999999998</v>
      </c>
    </row>
    <row r="18" spans="19:23" x14ac:dyDescent="0.35">
      <c r="S18" s="3" t="s">
        <v>14</v>
      </c>
      <c r="T18" s="3">
        <v>15.9938</v>
      </c>
      <c r="U18" s="3">
        <v>10.603</v>
      </c>
      <c r="V18" s="3">
        <v>6.4569999999999999</v>
      </c>
      <c r="W18" s="3">
        <v>3.8763000000000001</v>
      </c>
    </row>
    <row r="19" spans="19:23" x14ac:dyDescent="0.35">
      <c r="S19" s="3" t="s">
        <v>15</v>
      </c>
      <c r="T19" s="3">
        <v>16.2453</v>
      </c>
      <c r="U19" s="3">
        <v>10.454800000000001</v>
      </c>
      <c r="V19" s="3">
        <v>5.9015000000000004</v>
      </c>
      <c r="W19" s="3">
        <v>3.9184000000000001</v>
      </c>
    </row>
    <row r="20" spans="19:23" x14ac:dyDescent="0.35">
      <c r="S20" s="3" t="s">
        <v>16</v>
      </c>
      <c r="T20" s="3">
        <v>16.585699999999999</v>
      </c>
      <c r="U20" s="3">
        <v>10.779</v>
      </c>
      <c r="V20" s="3">
        <v>5.4330999999999996</v>
      </c>
      <c r="W20" s="3">
        <v>4.4805000000000001</v>
      </c>
    </row>
  </sheetData>
  <mergeCells count="5">
    <mergeCell ref="H4:L4"/>
    <mergeCell ref="T7:U7"/>
    <mergeCell ref="V7:W7"/>
    <mergeCell ref="T6:W6"/>
    <mergeCell ref="S6:S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X18"/>
  <sheetViews>
    <sheetView topLeftCell="E1" workbookViewId="0">
      <selection activeCell="V22" sqref="V22"/>
    </sheetView>
  </sheetViews>
  <sheetFormatPr defaultRowHeight="14.5" x14ac:dyDescent="0.35"/>
  <sheetData>
    <row r="4" spans="7:24" ht="15.5" x14ac:dyDescent="0.35">
      <c r="G4" s="33" t="s">
        <v>2</v>
      </c>
      <c r="H4" s="33"/>
      <c r="I4" s="33"/>
      <c r="J4" s="33"/>
      <c r="K4" s="33"/>
      <c r="T4" s="39" t="s">
        <v>17</v>
      </c>
      <c r="U4" s="38" t="s">
        <v>22</v>
      </c>
      <c r="V4" s="38"/>
      <c r="W4" s="38"/>
      <c r="X4" s="38"/>
    </row>
    <row r="5" spans="7:24" x14ac:dyDescent="0.35">
      <c r="T5" s="39"/>
      <c r="U5" s="38" t="s">
        <v>18</v>
      </c>
      <c r="V5" s="38"/>
      <c r="W5" s="43" t="s">
        <v>20</v>
      </c>
      <c r="X5" s="43"/>
    </row>
    <row r="6" spans="7:24" x14ac:dyDescent="0.35">
      <c r="T6" s="39"/>
      <c r="U6" s="4" t="s">
        <v>32</v>
      </c>
      <c r="V6" s="4" t="s">
        <v>33</v>
      </c>
      <c r="W6" s="4" t="s">
        <v>32</v>
      </c>
      <c r="X6" s="4" t="s">
        <v>33</v>
      </c>
    </row>
    <row r="7" spans="7:24" x14ac:dyDescent="0.35">
      <c r="T7" s="3" t="s">
        <v>5</v>
      </c>
      <c r="U7" s="3">
        <v>16.378699999999998</v>
      </c>
      <c r="V7" s="3">
        <v>12.0617</v>
      </c>
      <c r="W7" s="3">
        <v>5.8994</v>
      </c>
      <c r="X7" s="3">
        <v>5.3981000000000003</v>
      </c>
    </row>
    <row r="8" spans="7:24" x14ac:dyDescent="0.35">
      <c r="T8" s="3" t="s">
        <v>6</v>
      </c>
      <c r="U8" s="3">
        <v>14.3436</v>
      </c>
      <c r="V8" s="3">
        <v>12.0572</v>
      </c>
      <c r="W8" s="3">
        <v>6.3342999999999998</v>
      </c>
      <c r="X8" s="3">
        <v>5.1706000000000003</v>
      </c>
    </row>
    <row r="9" spans="7:24" x14ac:dyDescent="0.35">
      <c r="T9" s="3" t="s">
        <v>7</v>
      </c>
      <c r="U9" s="3">
        <v>14.382199999999999</v>
      </c>
      <c r="V9" s="3">
        <v>11.654999999999999</v>
      </c>
      <c r="W9" s="3">
        <v>6.3921000000000001</v>
      </c>
      <c r="X9" s="3">
        <v>5.2226999999999997</v>
      </c>
    </row>
    <row r="10" spans="7:24" x14ac:dyDescent="0.35">
      <c r="T10" s="3" t="s">
        <v>8</v>
      </c>
      <c r="U10" s="3">
        <v>14.9528</v>
      </c>
      <c r="V10" s="3">
        <v>11.705399999999999</v>
      </c>
      <c r="W10" s="3">
        <v>6.1811999999999996</v>
      </c>
      <c r="X10" s="3">
        <v>5.2064000000000004</v>
      </c>
    </row>
    <row r="11" spans="7:24" x14ac:dyDescent="0.35">
      <c r="T11" s="3" t="s">
        <v>9</v>
      </c>
      <c r="U11" s="3">
        <v>14.6714</v>
      </c>
      <c r="V11" s="3">
        <v>11.954000000000001</v>
      </c>
      <c r="W11" s="3">
        <v>5.8507999999999996</v>
      </c>
      <c r="X11" s="3">
        <v>4.8567999999999998</v>
      </c>
    </row>
    <row r="12" spans="7:24" x14ac:dyDescent="0.35">
      <c r="T12" s="3" t="s">
        <v>10</v>
      </c>
      <c r="U12" s="3">
        <v>15.231999999999999</v>
      </c>
      <c r="V12" s="3">
        <v>11.7539</v>
      </c>
      <c r="W12" s="3">
        <v>6.5454999999999997</v>
      </c>
      <c r="X12" s="3">
        <v>4.8113000000000001</v>
      </c>
    </row>
    <row r="13" spans="7:24" x14ac:dyDescent="0.35">
      <c r="T13" s="3" t="s">
        <v>11</v>
      </c>
      <c r="U13" s="3">
        <v>14.5776</v>
      </c>
      <c r="V13" s="3">
        <v>12.053100000000001</v>
      </c>
      <c r="W13" s="3">
        <v>6.8010999999999999</v>
      </c>
      <c r="X13" s="3">
        <v>4.9390000000000001</v>
      </c>
    </row>
    <row r="14" spans="7:24" x14ac:dyDescent="0.35">
      <c r="T14" s="3" t="s">
        <v>12</v>
      </c>
      <c r="U14" s="3">
        <v>14.8447</v>
      </c>
      <c r="V14" s="3">
        <v>11.738</v>
      </c>
      <c r="W14" s="3">
        <v>7.1269999999999998</v>
      </c>
      <c r="X14" s="3">
        <v>5.1856</v>
      </c>
    </row>
    <row r="15" spans="7:24" x14ac:dyDescent="0.35">
      <c r="T15" s="3" t="s">
        <v>13</v>
      </c>
      <c r="U15" s="3">
        <v>15.590400000000001</v>
      </c>
      <c r="V15" s="3">
        <v>11.9892</v>
      </c>
      <c r="W15" s="3">
        <v>6.4560000000000004</v>
      </c>
      <c r="X15" s="3">
        <v>5.3902999999999999</v>
      </c>
    </row>
    <row r="16" spans="7:24" x14ac:dyDescent="0.35">
      <c r="T16" s="3" t="s">
        <v>14</v>
      </c>
      <c r="U16" s="3">
        <v>14.8009</v>
      </c>
      <c r="V16" s="3">
        <v>11.9727</v>
      </c>
      <c r="W16" s="3">
        <v>5.4965000000000002</v>
      </c>
      <c r="X16" s="3">
        <v>4.7827999999999999</v>
      </c>
    </row>
    <row r="17" spans="20:24" x14ac:dyDescent="0.35">
      <c r="T17" s="3" t="s">
        <v>15</v>
      </c>
      <c r="U17" s="3">
        <v>15.641500000000001</v>
      </c>
      <c r="V17" s="3">
        <v>11.5053</v>
      </c>
      <c r="W17" s="3">
        <v>5.1790000000000003</v>
      </c>
      <c r="X17" s="3">
        <v>4.7260999999999997</v>
      </c>
    </row>
    <row r="18" spans="20:24" x14ac:dyDescent="0.35">
      <c r="T18" s="3" t="s">
        <v>16</v>
      </c>
      <c r="U18" s="3">
        <v>16.1373</v>
      </c>
      <c r="V18" s="3">
        <v>11.7483</v>
      </c>
      <c r="W18" s="3">
        <v>4.2968999999999999</v>
      </c>
      <c r="X18" s="3">
        <v>5.4069000000000003</v>
      </c>
    </row>
  </sheetData>
  <mergeCells count="5">
    <mergeCell ref="G4:K4"/>
    <mergeCell ref="U4:X4"/>
    <mergeCell ref="T4:T6"/>
    <mergeCell ref="W5:X5"/>
    <mergeCell ref="U5:V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D35"/>
  <sheetViews>
    <sheetView topLeftCell="E1" workbookViewId="0">
      <selection activeCell="P5" sqref="P5"/>
    </sheetView>
  </sheetViews>
  <sheetFormatPr defaultRowHeight="14.5" x14ac:dyDescent="0.35"/>
  <sheetData>
    <row r="4" spans="7:30" ht="18.5" x14ac:dyDescent="0.45">
      <c r="G4" s="44" t="s">
        <v>104</v>
      </c>
      <c r="H4" s="45"/>
      <c r="I4" s="45"/>
      <c r="J4" s="45"/>
      <c r="K4" s="45"/>
      <c r="L4" s="45"/>
      <c r="M4" s="45"/>
    </row>
    <row r="10" spans="7:30" x14ac:dyDescent="0.35">
      <c r="R10" s="5"/>
      <c r="S10" s="7" t="s">
        <v>37</v>
      </c>
      <c r="T10" s="7" t="s">
        <v>38</v>
      </c>
      <c r="U10" s="7" t="s">
        <v>39</v>
      </c>
      <c r="V10" s="7" t="s">
        <v>40</v>
      </c>
      <c r="W10" s="7" t="s">
        <v>41</v>
      </c>
      <c r="X10" s="7" t="s">
        <v>42</v>
      </c>
      <c r="Y10" s="7" t="s">
        <v>43</v>
      </c>
      <c r="Z10" s="7" t="s">
        <v>44</v>
      </c>
      <c r="AA10" s="7" t="s">
        <v>45</v>
      </c>
      <c r="AB10" s="7" t="s">
        <v>46</v>
      </c>
      <c r="AC10" s="7" t="s">
        <v>47</v>
      </c>
      <c r="AD10" s="7" t="s">
        <v>48</v>
      </c>
    </row>
    <row r="11" spans="7:30" x14ac:dyDescent="0.35">
      <c r="R11" s="5" t="s">
        <v>49</v>
      </c>
      <c r="S11" s="7">
        <f>MIN('[5]PRQ HISTORY'!H42,'[5]PRQ HISTORY'!I43,'[5]PRQ HISTORY'!J44)</f>
        <v>63</v>
      </c>
      <c r="T11" s="7">
        <f>MIN('[5]PRQ HISTORY'!L45,'[5]PRQ HISTORY'!M46)</f>
        <v>53</v>
      </c>
      <c r="U11" s="7">
        <f>MIN('[5]PRQ HISTORY'!N47,'[5]PRQ HISTORY'!O48)</f>
        <v>66</v>
      </c>
      <c r="V11" s="7">
        <f>MIN('[5]PRQ HISTORY'!Q49,'[5]PRQ HISTORY'!R50,'[5]PRQ HISTORY'!S51)</f>
        <v>60</v>
      </c>
      <c r="W11" s="7">
        <f>MIN('[5]PRQ HISTORY'!T52,'[5]PRQ HISTORY'!U53,'[5]PRQ HISTORY'!V54)</f>
        <v>48</v>
      </c>
      <c r="X11" s="7">
        <f>MIN('[5]PRQ HISTORY'!X55,'[5]PRQ HISTORY'!Y56)</f>
        <v>49</v>
      </c>
      <c r="Y11" s="7">
        <f>MIN('[5]PRQ HISTORY'!Z57,'[5]PRQ HISTORY'!AA58)</f>
        <v>53</v>
      </c>
      <c r="Z11" s="7">
        <f>MIN('[5]PRQ HISTORY'!AC59,'[5]PRQ HISTORY'!AD60,'[5]PRQ HISTORY'!AE61)</f>
        <v>45</v>
      </c>
      <c r="AA11" s="7">
        <f>MIN('[5]PRQ HISTORY'!AF62,'[5]PRQ HISTORY'!AG63,'[5]PRQ HISTORY'!AH64)</f>
        <v>81</v>
      </c>
      <c r="AB11" s="7">
        <f>MIN('[5]PRQ HISTORY'!AJ65,'[5]PRQ HISTORY'!AK66)</f>
        <v>70</v>
      </c>
      <c r="AC11" s="7">
        <f>MIN('[5]PRQ HISTORY'!AL67,'[5]PRQ HISTORY'!AM68)</f>
        <v>97</v>
      </c>
      <c r="AD11" s="7">
        <f>MIN('[5]PRQ HISTORY'!AO69,'[5]PRQ HISTORY'!AP70,'[5]PRQ HISTORY'!AQ71)</f>
        <v>101</v>
      </c>
    </row>
    <row r="12" spans="7:30" x14ac:dyDescent="0.35">
      <c r="R12" s="5" t="s">
        <v>50</v>
      </c>
      <c r="S12" s="7">
        <f>AVERAGE('[5]PRQ HISTORY'!H42,'[5]PRQ HISTORY'!I43,'[5]PRQ HISTORY'!J44)</f>
        <v>67.333333333333329</v>
      </c>
      <c r="T12" s="7">
        <f>AVERAGE('[5]PRQ HISTORY'!L45,'[5]PRQ HISTORY'!M46)</f>
        <v>67</v>
      </c>
      <c r="U12" s="7">
        <f>AVERAGE('[5]PRQ HISTORY'!N47,'[5]PRQ HISTORY'!O48)</f>
        <v>76</v>
      </c>
      <c r="V12" s="7">
        <f>AVERAGE('[5]PRQ HISTORY'!Q49,'[5]PRQ HISTORY'!R50,'[5]PRQ HISTORY'!S51)</f>
        <v>61.666666666666664</v>
      </c>
      <c r="W12" s="7">
        <f>AVERAGE('[5]PRQ HISTORY'!T52,'[5]PRQ HISTORY'!U53,'[5]PRQ HISTORY'!V54)</f>
        <v>55.333333333333336</v>
      </c>
      <c r="X12" s="7">
        <f>AVERAGE('[5]PRQ HISTORY'!X55,'[5]PRQ HISTORY'!Y56)</f>
        <v>56</v>
      </c>
      <c r="Y12" s="7">
        <f>AVERAGE('[5]PRQ HISTORY'!Z57,'[5]PRQ HISTORY'!AA58)</f>
        <v>55.5</v>
      </c>
      <c r="Z12" s="7">
        <f>AVERAGE('[5]PRQ HISTORY'!AC59,'[5]PRQ HISTORY'!AD60,'[5]PRQ HISTORY'!AE61)</f>
        <v>49.333333333333336</v>
      </c>
      <c r="AA12" s="7">
        <f>AVERAGE('[5]PRQ HISTORY'!AF62,'[5]PRQ HISTORY'!AG63,'[5]PRQ HISTORY'!AH64)</f>
        <v>87.333333333333329</v>
      </c>
      <c r="AB12" s="7">
        <f>AVERAGE('[5]PRQ HISTORY'!AJ65,'[5]PRQ HISTORY'!AK66)</f>
        <v>78.5</v>
      </c>
      <c r="AC12" s="7">
        <f>AVERAGE('[5]PRQ HISTORY'!AL67,'[5]PRQ HISTORY'!AM68)</f>
        <v>110</v>
      </c>
      <c r="AD12" s="7">
        <f>AVERAGE('[5]PRQ HISTORY'!AO69,'[5]PRQ HISTORY'!AP70,'[5]PRQ HISTORY'!AQ71)</f>
        <v>109.66666666666667</v>
      </c>
    </row>
    <row r="13" spans="7:30" x14ac:dyDescent="0.35">
      <c r="R13" s="5" t="s">
        <v>51</v>
      </c>
      <c r="S13" s="7">
        <f>MAX('[5]PRQ HISTORY'!H42,'[5]PRQ HISTORY'!I43,'[5]PRQ HISTORY'!J44)</f>
        <v>71</v>
      </c>
      <c r="T13" s="7">
        <f>MAX('[5]PRQ HISTORY'!L45,'[5]PRQ HISTORY'!M46)</f>
        <v>81</v>
      </c>
      <c r="U13" s="7">
        <f>MAX('[5]PRQ HISTORY'!N47,'[5]PRQ HISTORY'!O48)</f>
        <v>86</v>
      </c>
      <c r="V13" s="7">
        <f>MAX('[5]PRQ HISTORY'!Q49,'[5]PRQ HISTORY'!R50,'[5]PRQ HISTORY'!S51)</f>
        <v>63</v>
      </c>
      <c r="W13" s="7">
        <f>MAX('[5]PRQ HISTORY'!T52,'[5]PRQ HISTORY'!U53,'[5]PRQ HISTORY'!V54)</f>
        <v>60</v>
      </c>
      <c r="X13" s="7">
        <f>MAX('[5]PRQ HISTORY'!X55,'[5]PRQ HISTORY'!Y56)</f>
        <v>63</v>
      </c>
      <c r="Y13" s="7">
        <f>MAX('[5]PRQ HISTORY'!Z57,'[5]PRQ HISTORY'!AA58)</f>
        <v>58</v>
      </c>
      <c r="Z13" s="7">
        <f>MAX('[5]PRQ HISTORY'!AC59,'[5]PRQ HISTORY'!AD60,'[5]PRQ HISTORY'!AE61)</f>
        <v>54</v>
      </c>
      <c r="AA13" s="7">
        <f>MAX('[5]PRQ HISTORY'!AF62,'[5]PRQ HISTORY'!AG63,'[5]PRQ HISTORY'!AH64)</f>
        <v>91</v>
      </c>
      <c r="AB13" s="7">
        <f>MAX('[5]PRQ HISTORY'!AJ65,'[5]PRQ HISTORY'!AK66,)</f>
        <v>87</v>
      </c>
      <c r="AC13" s="7">
        <f>MAX('[5]PRQ HISTORY'!AL67,'[5]PRQ HISTORY'!AM68)</f>
        <v>123</v>
      </c>
      <c r="AD13" s="7">
        <f>MAX('[5]PRQ HISTORY'!AO69,'[5]PRQ HISTORY'!AP70,'[5]PRQ HISTORY'!AQ71)</f>
        <v>126</v>
      </c>
    </row>
    <row r="27" spans="5:22" ht="18.5" x14ac:dyDescent="0.45">
      <c r="E27" s="45" t="s">
        <v>4</v>
      </c>
      <c r="F27" s="45"/>
      <c r="G27" s="45"/>
      <c r="H27" s="45"/>
      <c r="I27" s="45"/>
      <c r="J27" s="45"/>
      <c r="K27" s="45"/>
      <c r="L27" s="45"/>
    </row>
    <row r="32" spans="5:22" x14ac:dyDescent="0.35">
      <c r="S32" s="6"/>
      <c r="T32" s="7">
        <v>2015</v>
      </c>
      <c r="U32" s="7">
        <v>2016</v>
      </c>
      <c r="V32" s="7">
        <v>2017</v>
      </c>
    </row>
    <row r="33" spans="19:22" x14ac:dyDescent="0.35">
      <c r="S33" s="5" t="s">
        <v>34</v>
      </c>
      <c r="T33" s="4">
        <f>MIN('[5]PRQ HISTORY'!H42,'[5]PRQ HISTORY'!I43,'[5]PRQ HISTORY'!J44,'[5]PRQ HISTORY'!L45,'[5]PRQ HISTORY'!M46,'[5]PRQ HISTORY'!N47,'[5]PRQ HISTORY'!O48,'[5]PRQ HISTORY'!Q49,'[5]PRQ HISTORY'!R50,'[5]PRQ HISTORY'!S51)</f>
        <v>53</v>
      </c>
      <c r="U33" s="4">
        <f>MIN('[5]PRQ HISTORY'!T52,'[5]PRQ HISTORY'!U53,'[5]PRQ HISTORY'!V54,'[5]PRQ HISTORY'!X55,'[5]PRQ HISTORY'!Y56,'[5]PRQ HISTORY'!Z57,'[5]PRQ HISTORY'!AA58,'[5]PRQ HISTORY'!AC59,'[5]PRQ HISTORY'!AD60,'[5]PRQ HISTORY'!AE61)</f>
        <v>45</v>
      </c>
      <c r="V33" s="4">
        <f>MIN('[5]PRQ HISTORY'!AF62,'[5]PRQ HISTORY'!AG63,'[5]PRQ HISTORY'!AH64,'[5]PRQ HISTORY'!AJ65,'[5]PRQ HISTORY'!AK66,'[5]PRQ HISTORY'!AL67,'[5]PRQ HISTORY'!AM68,'[5]PRQ HISTORY'!AO69,'[5]PRQ HISTORY'!AP70,'[5]PRQ HISTORY'!AQ71)</f>
        <v>70</v>
      </c>
    </row>
    <row r="34" spans="19:22" x14ac:dyDescent="0.35">
      <c r="S34" s="5" t="s">
        <v>35</v>
      </c>
      <c r="T34" s="4">
        <f>AVERAGE('[5]PRQ HISTORY'!H42,'[5]PRQ HISTORY'!I43,'[5]PRQ HISTORY'!J44,'[5]PRQ HISTORY'!L45,'[5]PRQ HISTORY'!M46,'[5]PRQ HISTORY'!N47,'[5]PRQ HISTORY'!O48,'[5]PRQ HISTORY'!Q49,'[5]PRQ HISTORY'!R50,'[5]PRQ HISTORY'!S51)</f>
        <v>67.3</v>
      </c>
      <c r="U34" s="4">
        <f>AVERAGE('[5]PRQ HISTORY'!T52,'[5]PRQ HISTORY'!U53,'[5]PRQ HISTORY'!V54,'[5]PRQ HISTORY'!X55,'[5]PRQ HISTORY'!Y56,'[5]PRQ HISTORY'!Z57,'[5]PRQ HISTORY'!AA58,'[5]PRQ HISTORY'!AC59,'[5]PRQ HISTORY'!AD60,'[5]PRQ HISTORY'!AE61)</f>
        <v>53.7</v>
      </c>
      <c r="V34" s="4">
        <f>AVERAGE('[5]PRQ HISTORY'!AF62,'[5]PRQ HISTORY'!AG63,'[5]PRQ HISTORY'!AH64,'[5]PRQ HISTORY'!AJ65,'[5]PRQ HISTORY'!AK66,'[5]PRQ HISTORY'!AL67,'[5]PRQ HISTORY'!AM68,'[5]PRQ HISTORY'!AO69,'[5]PRQ HISTORY'!AP70,'[5]PRQ HISTORY'!AQ71)</f>
        <v>96.8</v>
      </c>
    </row>
    <row r="35" spans="19:22" x14ac:dyDescent="0.35">
      <c r="S35" s="5" t="s">
        <v>36</v>
      </c>
      <c r="T35" s="4">
        <f>MAX('[5]PRQ HISTORY'!H42,'[5]PRQ HISTORY'!I43,'[5]PRQ HISTORY'!J44,'[5]PRQ HISTORY'!K45,'[5]PRQ HISTORY'!L45,'[5]PRQ HISTORY'!M46,'[5]PRQ HISTORY'!N47,'[5]PRQ HISTORY'!O48,'[5]PRQ HISTORY'!Q49,'[5]PRQ HISTORY'!R50,'[5]PRQ HISTORY'!S51)</f>
        <v>86</v>
      </c>
      <c r="U35" s="4">
        <f>MAX('[5]PRQ HISTORY'!T52,'[5]PRQ HISTORY'!U53,'[5]PRQ HISTORY'!V54,'[5]PRQ HISTORY'!X55,'[5]PRQ HISTORY'!Y56,'[5]PRQ HISTORY'!Z57,'[5]PRQ HISTORY'!AA58,'[5]PRQ HISTORY'!AC59,'[5]PRQ HISTORY'!AD60,'[5]PRQ HISTORY'!AE61)</f>
        <v>63</v>
      </c>
      <c r="V35" s="4">
        <f>MAX('[5]PRQ HISTORY'!AF62,'[5]PRQ HISTORY'!AG63,'[5]PRQ HISTORY'!AH64,'[5]PRQ HISTORY'!AJ65,'[5]PRQ HISTORY'!AK66,'[5]PRQ HISTORY'!AL67,'[5]PRQ HISTORY'!AM68,'[5]PRQ HISTORY'!AO69,'[5]PRQ HISTORY'!AP70,'[5]PRQ HISTORY'!AQ71)</f>
        <v>126</v>
      </c>
    </row>
  </sheetData>
  <mergeCells count="2">
    <mergeCell ref="G4:M4"/>
    <mergeCell ref="E27:L2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39"/>
  <sheetViews>
    <sheetView topLeftCell="A18" workbookViewId="0">
      <selection activeCell="R6" sqref="R6"/>
    </sheetView>
  </sheetViews>
  <sheetFormatPr defaultRowHeight="14.5" x14ac:dyDescent="0.35"/>
  <sheetData>
    <row r="2" spans="3:18" x14ac:dyDescent="0.35">
      <c r="F2" s="28" t="s">
        <v>103</v>
      </c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4" spans="3:18" x14ac:dyDescent="0.35">
      <c r="C4" s="3"/>
      <c r="D4" s="9" t="s">
        <v>52</v>
      </c>
      <c r="E4" s="9" t="s">
        <v>53</v>
      </c>
      <c r="F4" s="9" t="s">
        <v>54</v>
      </c>
      <c r="G4" s="9" t="s">
        <v>55</v>
      </c>
      <c r="H4" s="9" t="s">
        <v>56</v>
      </c>
      <c r="I4" s="9" t="s">
        <v>57</v>
      </c>
      <c r="J4" s="9" t="s">
        <v>58</v>
      </c>
      <c r="K4" s="9" t="s">
        <v>59</v>
      </c>
      <c r="L4" s="9" t="s">
        <v>60</v>
      </c>
      <c r="M4" s="9" t="s">
        <v>61</v>
      </c>
      <c r="N4" s="9" t="s">
        <v>62</v>
      </c>
      <c r="O4" s="9" t="s">
        <v>63</v>
      </c>
      <c r="P4" s="9" t="s">
        <v>64</v>
      </c>
    </row>
    <row r="5" spans="3:18" x14ac:dyDescent="0.35">
      <c r="C5" s="10" t="s">
        <v>66</v>
      </c>
      <c r="D5" s="9">
        <v>63</v>
      </c>
      <c r="E5" s="9">
        <v>78</v>
      </c>
      <c r="F5" s="9">
        <v>91</v>
      </c>
      <c r="G5" s="9">
        <v>105</v>
      </c>
      <c r="H5" s="9">
        <v>113</v>
      </c>
      <c r="I5" s="9">
        <v>119</v>
      </c>
      <c r="J5" s="9">
        <v>121</v>
      </c>
      <c r="K5" s="9">
        <v>122</v>
      </c>
      <c r="L5" s="9">
        <v>123</v>
      </c>
      <c r="M5" s="9">
        <v>123</v>
      </c>
      <c r="N5" s="9">
        <v>124</v>
      </c>
      <c r="O5" s="9">
        <v>126</v>
      </c>
      <c r="P5" s="9">
        <v>126</v>
      </c>
    </row>
    <row r="6" spans="3:18" x14ac:dyDescent="0.35">
      <c r="C6" s="3" t="s">
        <v>65</v>
      </c>
      <c r="D6" s="9">
        <v>45</v>
      </c>
      <c r="E6" s="9">
        <v>48</v>
      </c>
      <c r="F6" s="9">
        <v>53</v>
      </c>
      <c r="G6" s="9">
        <v>56</v>
      </c>
      <c r="H6" s="9">
        <v>58</v>
      </c>
      <c r="I6" s="9">
        <v>64</v>
      </c>
      <c r="J6" s="9">
        <v>67</v>
      </c>
      <c r="K6" s="9">
        <v>69</v>
      </c>
      <c r="L6" s="9">
        <v>70</v>
      </c>
      <c r="M6" s="9">
        <v>70</v>
      </c>
      <c r="N6" s="9">
        <v>71</v>
      </c>
      <c r="O6" s="9">
        <v>71</v>
      </c>
      <c r="P6" s="9">
        <v>72</v>
      </c>
    </row>
    <row r="39" spans="17:18" x14ac:dyDescent="0.35">
      <c r="Q39" s="23"/>
      <c r="R39" s="2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workbookViewId="0">
      <selection activeCell="F20" sqref="F20"/>
    </sheetView>
  </sheetViews>
  <sheetFormatPr defaultRowHeight="14.5" x14ac:dyDescent="0.35"/>
  <sheetData>
    <row r="2" spans="2:10" x14ac:dyDescent="0.35">
      <c r="F2" s="47" t="s">
        <v>105</v>
      </c>
      <c r="G2" s="47"/>
      <c r="H2" s="47"/>
      <c r="I2" s="47"/>
      <c r="J2" s="47"/>
    </row>
    <row r="6" spans="2:10" x14ac:dyDescent="0.35">
      <c r="B6" s="24" t="s">
        <v>106</v>
      </c>
      <c r="C6" s="46" t="s">
        <v>20</v>
      </c>
      <c r="D6" s="46"/>
      <c r="E6" s="46"/>
    </row>
    <row r="7" spans="2:10" x14ac:dyDescent="0.35">
      <c r="B7" s="24" t="s">
        <v>5</v>
      </c>
      <c r="C7" s="46">
        <v>50</v>
      </c>
      <c r="D7" s="46"/>
      <c r="E7" s="46"/>
    </row>
    <row r="8" spans="2:10" x14ac:dyDescent="0.35">
      <c r="B8" s="24" t="s">
        <v>6</v>
      </c>
      <c r="C8" s="46">
        <v>33</v>
      </c>
      <c r="D8" s="46"/>
      <c r="E8" s="46"/>
    </row>
    <row r="9" spans="2:10" x14ac:dyDescent="0.35">
      <c r="B9" s="24" t="s">
        <v>7</v>
      </c>
      <c r="C9" s="46">
        <v>39</v>
      </c>
      <c r="D9" s="46"/>
      <c r="E9" s="46"/>
    </row>
    <row r="10" spans="2:10" x14ac:dyDescent="0.35">
      <c r="B10" s="24" t="s">
        <v>8</v>
      </c>
      <c r="C10" s="46">
        <v>0</v>
      </c>
      <c r="D10" s="46"/>
      <c r="E10" s="46"/>
    </row>
    <row r="11" spans="2:10" x14ac:dyDescent="0.35">
      <c r="B11" s="24" t="s">
        <v>9</v>
      </c>
      <c r="C11" s="46">
        <v>18</v>
      </c>
      <c r="D11" s="46"/>
      <c r="E11" s="46"/>
    </row>
    <row r="12" spans="2:10" x14ac:dyDescent="0.35">
      <c r="B12" s="24" t="s">
        <v>10</v>
      </c>
      <c r="C12" s="46">
        <v>40</v>
      </c>
      <c r="D12" s="46"/>
      <c r="E12" s="46"/>
    </row>
    <row r="13" spans="2:10" x14ac:dyDescent="0.35">
      <c r="B13" s="24" t="s">
        <v>11</v>
      </c>
      <c r="C13" s="46">
        <v>50</v>
      </c>
      <c r="D13" s="46"/>
      <c r="E13" s="46"/>
    </row>
    <row r="14" spans="2:10" x14ac:dyDescent="0.35">
      <c r="B14" s="24" t="s">
        <v>12</v>
      </c>
      <c r="C14" s="46">
        <v>82</v>
      </c>
      <c r="D14" s="46"/>
      <c r="E14" s="46"/>
    </row>
    <row r="15" spans="2:10" x14ac:dyDescent="0.35">
      <c r="B15" s="24" t="s">
        <v>13</v>
      </c>
      <c r="C15" s="46">
        <v>0</v>
      </c>
      <c r="D15" s="46"/>
      <c r="E15" s="46"/>
    </row>
    <row r="16" spans="2:10" x14ac:dyDescent="0.35">
      <c r="B16" s="24" t="s">
        <v>14</v>
      </c>
      <c r="C16" s="46">
        <v>3</v>
      </c>
      <c r="D16" s="46"/>
      <c r="E16" s="46"/>
    </row>
    <row r="17" spans="2:5" x14ac:dyDescent="0.35">
      <c r="B17" s="24" t="s">
        <v>15</v>
      </c>
      <c r="C17" s="46">
        <v>20</v>
      </c>
      <c r="D17" s="46"/>
      <c r="E17" s="46"/>
    </row>
    <row r="18" spans="2:5" x14ac:dyDescent="0.35">
      <c r="B18" s="24" t="s">
        <v>16</v>
      </c>
      <c r="C18" s="46">
        <v>63</v>
      </c>
      <c r="D18" s="46"/>
      <c r="E18" s="46"/>
    </row>
  </sheetData>
  <mergeCells count="14">
    <mergeCell ref="C17:E17"/>
    <mergeCell ref="C18:E18"/>
    <mergeCell ref="C11:E11"/>
    <mergeCell ref="C12:E12"/>
    <mergeCell ref="C13:E13"/>
    <mergeCell ref="C14:E14"/>
    <mergeCell ref="C15:E15"/>
    <mergeCell ref="C16:E16"/>
    <mergeCell ref="C10:E10"/>
    <mergeCell ref="F2:J2"/>
    <mergeCell ref="C6:E6"/>
    <mergeCell ref="C7:E7"/>
    <mergeCell ref="C8:E8"/>
    <mergeCell ref="C9:E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9"/>
  <sheetViews>
    <sheetView workbookViewId="0">
      <selection activeCell="T18" sqref="T18"/>
    </sheetView>
  </sheetViews>
  <sheetFormatPr defaultRowHeight="14.5" x14ac:dyDescent="0.35"/>
  <sheetData>
    <row r="3" spans="2:9" ht="15.5" x14ac:dyDescent="0.35">
      <c r="E3" s="33" t="s">
        <v>107</v>
      </c>
      <c r="F3" s="33"/>
      <c r="G3" s="33"/>
      <c r="H3" s="33"/>
      <c r="I3" s="33"/>
    </row>
    <row r="5" spans="2:9" x14ac:dyDescent="0.35">
      <c r="B5" s="60" t="s">
        <v>106</v>
      </c>
      <c r="C5" s="51" t="s">
        <v>108</v>
      </c>
      <c r="D5" s="52"/>
      <c r="E5" s="53"/>
    </row>
    <row r="6" spans="2:9" x14ac:dyDescent="0.35">
      <c r="B6" s="61"/>
      <c r="C6" s="54"/>
      <c r="D6" s="55"/>
      <c r="E6" s="56"/>
    </row>
    <row r="7" spans="2:9" x14ac:dyDescent="0.35">
      <c r="B7" s="62"/>
      <c r="C7" s="57"/>
      <c r="D7" s="58"/>
      <c r="E7" s="59"/>
    </row>
    <row r="8" spans="2:9" x14ac:dyDescent="0.35">
      <c r="B8" s="25" t="s">
        <v>5</v>
      </c>
      <c r="C8" s="48">
        <v>195.35990000000001</v>
      </c>
      <c r="D8" s="49"/>
      <c r="E8" s="50"/>
    </row>
    <row r="9" spans="2:9" x14ac:dyDescent="0.35">
      <c r="B9" s="25" t="s">
        <v>6</v>
      </c>
      <c r="C9" s="48">
        <v>202.273</v>
      </c>
      <c r="D9" s="49"/>
      <c r="E9" s="50"/>
    </row>
    <row r="10" spans="2:9" x14ac:dyDescent="0.35">
      <c r="B10" s="25" t="s">
        <v>7</v>
      </c>
      <c r="C10" s="48">
        <v>200.53049999999999</v>
      </c>
      <c r="D10" s="49"/>
      <c r="E10" s="50"/>
    </row>
    <row r="11" spans="2:9" x14ac:dyDescent="0.35">
      <c r="B11" s="25" t="s">
        <v>8</v>
      </c>
      <c r="C11" s="48">
        <v>180.89439999999999</v>
      </c>
      <c r="D11" s="49"/>
      <c r="E11" s="50"/>
    </row>
    <row r="12" spans="2:9" x14ac:dyDescent="0.35">
      <c r="B12" s="25" t="s">
        <v>9</v>
      </c>
      <c r="C12" s="48">
        <v>187.827</v>
      </c>
      <c r="D12" s="49"/>
      <c r="E12" s="50"/>
    </row>
    <row r="13" spans="2:9" x14ac:dyDescent="0.35">
      <c r="B13" s="25" t="s">
        <v>10</v>
      </c>
      <c r="C13" s="48">
        <v>192.191</v>
      </c>
      <c r="D13" s="49"/>
      <c r="E13" s="50"/>
    </row>
    <row r="14" spans="2:9" x14ac:dyDescent="0.35">
      <c r="B14" s="25" t="s">
        <v>11</v>
      </c>
      <c r="C14" s="48">
        <v>200.78299999999999</v>
      </c>
      <c r="D14" s="49"/>
      <c r="E14" s="50"/>
    </row>
    <row r="15" spans="2:9" x14ac:dyDescent="0.35">
      <c r="B15" s="25" t="s">
        <v>12</v>
      </c>
      <c r="C15" s="48">
        <v>206.1575</v>
      </c>
      <c r="D15" s="49"/>
      <c r="E15" s="50"/>
    </row>
    <row r="16" spans="2:9" ht="15" customHeight="1" x14ac:dyDescent="0.35">
      <c r="B16" s="25" t="s">
        <v>13</v>
      </c>
      <c r="C16" s="48">
        <v>179.70419999999999</v>
      </c>
      <c r="D16" s="49"/>
      <c r="E16" s="50"/>
      <c r="F16" s="27"/>
      <c r="G16" s="27"/>
      <c r="H16" s="26"/>
    </row>
    <row r="17" spans="2:7" x14ac:dyDescent="0.35">
      <c r="B17" s="25" t="s">
        <v>14</v>
      </c>
      <c r="C17" s="48">
        <v>171.82230000000001</v>
      </c>
      <c r="D17" s="49"/>
      <c r="E17" s="50"/>
      <c r="F17" s="27"/>
      <c r="G17" s="27"/>
    </row>
    <row r="18" spans="2:7" x14ac:dyDescent="0.35">
      <c r="B18" s="25" t="s">
        <v>15</v>
      </c>
      <c r="C18" s="48">
        <v>162.99209999999999</v>
      </c>
      <c r="D18" s="49"/>
      <c r="E18" s="50"/>
      <c r="F18" s="27"/>
      <c r="G18" s="27"/>
    </row>
    <row r="19" spans="2:7" x14ac:dyDescent="0.35">
      <c r="B19" s="25" t="s">
        <v>16</v>
      </c>
      <c r="C19" s="48">
        <v>171.423</v>
      </c>
      <c r="D19" s="49"/>
      <c r="E19" s="50"/>
      <c r="F19" s="27"/>
      <c r="G19" s="27"/>
    </row>
  </sheetData>
  <mergeCells count="15">
    <mergeCell ref="C14:E14"/>
    <mergeCell ref="E3:I3"/>
    <mergeCell ref="C5:E7"/>
    <mergeCell ref="B5:B7"/>
    <mergeCell ref="C8:E8"/>
    <mergeCell ref="C9:E9"/>
    <mergeCell ref="C10:E10"/>
    <mergeCell ref="C11:E11"/>
    <mergeCell ref="C12:E12"/>
    <mergeCell ref="C13:E13"/>
    <mergeCell ref="C15:E15"/>
    <mergeCell ref="C16:E16"/>
    <mergeCell ref="C17:E17"/>
    <mergeCell ref="C18:E18"/>
    <mergeCell ref="C19:E1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6"/>
  <sheetViews>
    <sheetView tabSelected="1" zoomScale="42" zoomScaleNormal="42" workbookViewId="0">
      <selection activeCell="T35" sqref="T35"/>
    </sheetView>
  </sheetViews>
  <sheetFormatPr defaultColWidth="12.54296875" defaultRowHeight="14.5" x14ac:dyDescent="0.35"/>
  <sheetData>
    <row r="1" spans="1:55" x14ac:dyDescent="0.35">
      <c r="A1" s="17" t="s">
        <v>110</v>
      </c>
      <c r="B1" s="17"/>
      <c r="C1" s="17"/>
      <c r="D1" s="17">
        <v>1001520125</v>
      </c>
      <c r="E1" s="17"/>
      <c r="F1" s="17" t="s">
        <v>111</v>
      </c>
      <c r="G1" s="17"/>
      <c r="H1" s="17"/>
      <c r="I1" s="17"/>
      <c r="J1" s="17">
        <v>1001540208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</row>
    <row r="2" spans="1:55" x14ac:dyDescent="0.35">
      <c r="A2" s="22"/>
      <c r="B2" s="22"/>
      <c r="C2" s="22"/>
      <c r="D2" s="22"/>
      <c r="E2" s="22"/>
      <c r="F2" s="22"/>
      <c r="G2" s="22" t="s">
        <v>23</v>
      </c>
      <c r="H2" s="21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</row>
    <row r="3" spans="1:55" ht="15" thickBot="1" x14ac:dyDescent="0.4">
      <c r="A3" s="11" t="s">
        <v>67</v>
      </c>
      <c r="B3" s="12" t="s">
        <v>24</v>
      </c>
      <c r="C3" s="12" t="s">
        <v>68</v>
      </c>
      <c r="D3" s="12" t="s">
        <v>69</v>
      </c>
      <c r="E3" s="12" t="s">
        <v>70</v>
      </c>
      <c r="F3" s="12" t="s">
        <v>71</v>
      </c>
      <c r="G3" s="13" t="s">
        <v>72</v>
      </c>
      <c r="H3" s="29">
        <v>42019</v>
      </c>
      <c r="I3" s="29">
        <v>42051</v>
      </c>
      <c r="J3" s="29">
        <v>5540</v>
      </c>
      <c r="K3" s="29">
        <v>42112</v>
      </c>
      <c r="L3" s="29">
        <v>42143</v>
      </c>
      <c r="M3" s="29">
        <v>42175</v>
      </c>
      <c r="N3" s="29">
        <v>42206</v>
      </c>
      <c r="O3" s="29">
        <v>42238</v>
      </c>
      <c r="P3" s="29">
        <v>42270</v>
      </c>
      <c r="Q3" s="29">
        <v>42301</v>
      </c>
      <c r="R3" s="29">
        <v>42333</v>
      </c>
      <c r="S3" s="29">
        <v>42364</v>
      </c>
      <c r="T3" s="29">
        <v>42396</v>
      </c>
      <c r="U3" s="29">
        <v>42428</v>
      </c>
      <c r="V3" s="29">
        <v>42458</v>
      </c>
      <c r="W3" s="29">
        <v>42490</v>
      </c>
      <c r="X3" s="29">
        <v>42521</v>
      </c>
      <c r="Y3" s="29">
        <v>42522</v>
      </c>
      <c r="Z3" s="29">
        <v>42553</v>
      </c>
      <c r="AA3" s="29">
        <v>42585</v>
      </c>
      <c r="AB3" s="29">
        <v>42617</v>
      </c>
      <c r="AC3" s="29">
        <v>42648</v>
      </c>
      <c r="AD3" s="29">
        <v>42680</v>
      </c>
      <c r="AE3" s="29">
        <v>42711</v>
      </c>
      <c r="AF3" s="29">
        <v>42742</v>
      </c>
      <c r="AG3" s="29">
        <v>42774</v>
      </c>
      <c r="AH3" s="29">
        <v>42803</v>
      </c>
      <c r="AI3" s="29">
        <v>42835</v>
      </c>
      <c r="AJ3" s="29">
        <v>42866</v>
      </c>
      <c r="AK3" s="29">
        <v>42898</v>
      </c>
      <c r="AL3" s="29">
        <v>42929</v>
      </c>
      <c r="AM3" s="29">
        <v>42961</v>
      </c>
      <c r="AN3" s="29">
        <v>42993</v>
      </c>
      <c r="AO3" s="29">
        <v>43024</v>
      </c>
      <c r="AP3" s="29">
        <v>43056</v>
      </c>
      <c r="AQ3" s="29">
        <v>43087</v>
      </c>
      <c r="AR3" s="29">
        <v>43120</v>
      </c>
      <c r="AS3" s="29">
        <v>43152</v>
      </c>
      <c r="AT3" s="29">
        <v>43181</v>
      </c>
      <c r="AU3" s="29">
        <v>43213</v>
      </c>
      <c r="AV3" s="29">
        <v>43244</v>
      </c>
      <c r="AW3" s="29">
        <v>43275</v>
      </c>
      <c r="AX3" s="29">
        <v>43307</v>
      </c>
      <c r="AY3" s="29">
        <v>43339</v>
      </c>
      <c r="AZ3" s="29">
        <v>43371</v>
      </c>
      <c r="BA3" s="29">
        <v>43402</v>
      </c>
      <c r="BB3" s="29">
        <v>43434</v>
      </c>
      <c r="BC3" s="29">
        <v>43465</v>
      </c>
    </row>
    <row r="4" spans="1:55" ht="15" thickTop="1" x14ac:dyDescent="0.35">
      <c r="A4" s="15" t="str">
        <f>('[2]PRQ HISTORY'!A4)</f>
        <v>Rel Date</v>
      </c>
      <c r="B4" s="16" t="s">
        <v>73</v>
      </c>
      <c r="C4" s="16">
        <f t="shared" ref="C4:C33" si="0">SUM(H4:BC4)</f>
        <v>78</v>
      </c>
      <c r="D4" s="16" t="s">
        <v>74</v>
      </c>
      <c r="E4" s="16" t="s">
        <v>32</v>
      </c>
      <c r="F4" s="17">
        <v>2400</v>
      </c>
      <c r="G4" s="18" t="s">
        <v>75</v>
      </c>
      <c r="H4">
        <f>('[2]PRQ AVERAGE normalized by size'!P67)</f>
        <v>0</v>
      </c>
      <c r="I4">
        <f>('[2]PRQ AVERAGE normalized by size'!Q67)</f>
        <v>1</v>
      </c>
      <c r="J4">
        <f>('[2]PRQ AVERAGE normalized by size'!R67)</f>
        <v>2</v>
      </c>
      <c r="K4">
        <f>('[2]PRQ AVERAGE normalized by size'!S67)</f>
        <v>3</v>
      </c>
      <c r="L4">
        <f>('[2]PRQ AVERAGE normalized by size'!T67)</f>
        <v>4</v>
      </c>
      <c r="M4">
        <f>('[2]PRQ AVERAGE normalized by size'!U67)</f>
        <v>5</v>
      </c>
      <c r="N4">
        <f>('[2]PRQ AVERAGE normalized by size'!V67)</f>
        <v>6</v>
      </c>
      <c r="O4">
        <f>('[2]PRQ AVERAGE normalized by size'!W67)</f>
        <v>7</v>
      </c>
      <c r="P4">
        <f>('[2]PRQ AVERAGE normalized by size'!X67)</f>
        <v>8</v>
      </c>
      <c r="Q4">
        <f>('[2]PRQ AVERAGE normalized by size'!Y67)</f>
        <v>9</v>
      </c>
      <c r="R4">
        <f>('[2]PRQ AVERAGE normalized by size'!Z67)</f>
        <v>10</v>
      </c>
      <c r="S4">
        <f>('[2]PRQ AVERAGE normalized by size'!AA67)</f>
        <v>11</v>
      </c>
      <c r="T4">
        <f>('[2]PRQ AVERAGE normalized by size'!AB67)</f>
        <v>12</v>
      </c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</row>
    <row r="5" spans="1:55" x14ac:dyDescent="0.35">
      <c r="A5" s="15">
        <f>('[2]PRQ HISTORY'!A5)</f>
        <v>42005</v>
      </c>
      <c r="B5" s="16" t="s">
        <v>77</v>
      </c>
      <c r="C5" s="16">
        <f t="shared" si="0"/>
        <v>350000</v>
      </c>
      <c r="D5" s="16" t="s">
        <v>31</v>
      </c>
      <c r="E5" s="16" t="s">
        <v>32</v>
      </c>
      <c r="F5" s="17">
        <v>3780</v>
      </c>
      <c r="G5" s="20" t="s">
        <v>75</v>
      </c>
      <c r="I5" s="19">
        <f>('[2]PRQ AVERAGE normalized by size'!P68)</f>
        <v>45000</v>
      </c>
      <c r="J5" s="19">
        <f>('[2]PRQ AVERAGE normalized by size'!Q68)</f>
        <v>43000</v>
      </c>
      <c r="K5" s="19">
        <f>('[2]PRQ AVERAGE normalized by size'!R68)</f>
        <v>41000</v>
      </c>
      <c r="L5" s="19">
        <f>('[2]PRQ AVERAGE normalized by size'!S68)</f>
        <v>38000</v>
      </c>
      <c r="M5" s="19">
        <f>('[2]PRQ AVERAGE normalized by size'!T68)</f>
        <v>34000</v>
      </c>
      <c r="N5" s="19">
        <f>('[2]PRQ AVERAGE normalized by size'!U68)</f>
        <v>37000</v>
      </c>
      <c r="O5" s="19">
        <f>('[2]PRQ AVERAGE normalized by size'!V68)</f>
        <v>35000</v>
      </c>
      <c r="P5" s="19">
        <f>('[2]PRQ AVERAGE normalized by size'!W68)</f>
        <v>29000</v>
      </c>
      <c r="Q5" s="19">
        <f>('[2]PRQ AVERAGE normalized by size'!X68)</f>
        <v>18000</v>
      </c>
      <c r="R5" s="19">
        <f>('[2]PRQ AVERAGE normalized by size'!Y68)</f>
        <v>13000</v>
      </c>
      <c r="S5" s="19">
        <f>('[2]PRQ AVERAGE normalized by size'!Z68)</f>
        <v>8000</v>
      </c>
      <c r="T5" s="19">
        <f>('[2]PRQ AVERAGE normalized by size'!AA68)</f>
        <v>4000</v>
      </c>
      <c r="U5" s="19">
        <f>('[2]PRQ AVERAGE normalized by size'!AB68)</f>
        <v>5000</v>
      </c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</row>
    <row r="6" spans="1:55" x14ac:dyDescent="0.35">
      <c r="A6" s="15">
        <f>('[2]PRQ HISTORY'!A6)</f>
        <v>42036</v>
      </c>
      <c r="B6" s="16" t="s">
        <v>76</v>
      </c>
      <c r="C6" s="16">
        <f t="shared" si="0"/>
        <v>324000</v>
      </c>
      <c r="D6" s="16" t="s">
        <v>74</v>
      </c>
      <c r="E6" s="16" t="s">
        <v>33</v>
      </c>
      <c r="F6" s="17">
        <v>4593</v>
      </c>
      <c r="G6" s="20" t="s">
        <v>75</v>
      </c>
      <c r="H6" s="19"/>
      <c r="I6" s="17"/>
      <c r="J6" s="17">
        <f>('[2]PRQ AVERAGE normalized by size'!P69)</f>
        <v>38000</v>
      </c>
      <c r="K6" s="17">
        <f>('[2]PRQ AVERAGE normalized by size'!Q69)</f>
        <v>40000</v>
      </c>
      <c r="L6" s="17">
        <f>('[2]PRQ AVERAGE normalized by size'!R69)</f>
        <v>40000</v>
      </c>
      <c r="M6" s="17">
        <f>('[2]PRQ AVERAGE normalized by size'!S69)</f>
        <v>39000</v>
      </c>
      <c r="N6" s="17">
        <f>('[2]PRQ AVERAGE normalized by size'!T69)</f>
        <v>37000</v>
      </c>
      <c r="O6" s="17">
        <f>('[2]PRQ AVERAGE normalized by size'!U69)</f>
        <v>36000</v>
      </c>
      <c r="P6" s="17">
        <f>('[2]PRQ AVERAGE normalized by size'!V69)</f>
        <v>30000</v>
      </c>
      <c r="Q6" s="17">
        <f>('[2]PRQ AVERAGE normalized by size'!W69)</f>
        <v>27000</v>
      </c>
      <c r="R6" s="17">
        <f>('[2]PRQ AVERAGE normalized by size'!X69)</f>
        <v>17000</v>
      </c>
      <c r="S6" s="17">
        <f>('[2]PRQ AVERAGE normalized by size'!Y69)</f>
        <v>11000</v>
      </c>
      <c r="T6" s="17">
        <f>('[2]PRQ AVERAGE normalized by size'!Z69)</f>
        <v>5000</v>
      </c>
      <c r="U6" s="17">
        <f>('[2]PRQ AVERAGE normalized by size'!AA69)</f>
        <v>2000</v>
      </c>
      <c r="V6" s="17">
        <f>('[2]PRQ AVERAGE normalized by size'!AB69)</f>
        <v>2000</v>
      </c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</row>
    <row r="7" spans="1:55" x14ac:dyDescent="0.35">
      <c r="A7" s="15">
        <f>('[2]PRQ HISTORY'!A7)</f>
        <v>42064</v>
      </c>
      <c r="B7" s="16" t="s">
        <v>78</v>
      </c>
      <c r="C7" s="16">
        <f t="shared" si="0"/>
        <v>264000</v>
      </c>
      <c r="D7" s="16" t="s">
        <v>74</v>
      </c>
      <c r="E7" s="16" t="s">
        <v>32</v>
      </c>
      <c r="F7" s="17">
        <v>3690</v>
      </c>
      <c r="G7" s="20" t="s">
        <v>75</v>
      </c>
      <c r="H7" s="19"/>
      <c r="I7" s="17"/>
      <c r="J7" s="17"/>
      <c r="K7" s="17"/>
      <c r="L7" s="17">
        <f>('[2]PRQ AVERAGE normalized by size'!P70)</f>
        <v>41000</v>
      </c>
      <c r="M7" s="17">
        <f>('[2]PRQ AVERAGE normalized by size'!Q70)</f>
        <v>40000</v>
      </c>
      <c r="N7" s="17">
        <f>('[2]PRQ AVERAGE normalized by size'!R70)</f>
        <v>35000</v>
      </c>
      <c r="O7" s="17">
        <f>('[2]PRQ AVERAGE normalized by size'!S70)</f>
        <v>32000</v>
      </c>
      <c r="P7" s="17">
        <f>('[2]PRQ AVERAGE normalized by size'!T70)</f>
        <v>31000</v>
      </c>
      <c r="Q7" s="17">
        <f>('[2]PRQ AVERAGE normalized by size'!U70)</f>
        <v>28000</v>
      </c>
      <c r="R7" s="17">
        <f>('[2]PRQ AVERAGE normalized by size'!V70)</f>
        <v>27000</v>
      </c>
      <c r="S7" s="17">
        <f>('[2]PRQ AVERAGE normalized by size'!W70)</f>
        <v>18000</v>
      </c>
      <c r="T7" s="17">
        <f>('[2]PRQ AVERAGE normalized by size'!X70)</f>
        <v>7000</v>
      </c>
      <c r="U7" s="17">
        <f>('[2]PRQ AVERAGE normalized by size'!Y70)</f>
        <v>2000</v>
      </c>
      <c r="V7" s="17">
        <f>('[2]PRQ AVERAGE normalized by size'!Z70)</f>
        <v>1000</v>
      </c>
      <c r="W7" s="17">
        <f>('[2]PRQ AVERAGE normalized by size'!AA70)</f>
        <v>1000</v>
      </c>
      <c r="X7" s="17">
        <f>('[2]PRQ AVERAGE normalized by size'!AB70)</f>
        <v>1000</v>
      </c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</row>
    <row r="8" spans="1:55" x14ac:dyDescent="0.35">
      <c r="A8" s="15">
        <f>('[2]PRQ HISTORY'!A8)</f>
        <v>42125</v>
      </c>
      <c r="B8" s="16" t="s">
        <v>79</v>
      </c>
      <c r="C8" s="16">
        <f t="shared" si="0"/>
        <v>206000</v>
      </c>
      <c r="D8" s="16" t="s">
        <v>74</v>
      </c>
      <c r="E8" s="16" t="s">
        <v>32</v>
      </c>
      <c r="F8" s="17">
        <v>4400</v>
      </c>
      <c r="G8" s="20" t="s">
        <v>75</v>
      </c>
      <c r="H8" s="19"/>
      <c r="I8" s="17"/>
      <c r="J8" s="17"/>
      <c r="K8" s="17"/>
      <c r="L8" s="17"/>
      <c r="M8" s="17">
        <f>('[2]PRQ AVERAGE normalized by size'!P71)</f>
        <v>33000</v>
      </c>
      <c r="N8" s="17">
        <f>('[2]PRQ AVERAGE normalized by size'!Q71)</f>
        <v>29000</v>
      </c>
      <c r="O8" s="17">
        <f>('[2]PRQ AVERAGE normalized by size'!R71)</f>
        <v>27000</v>
      </c>
      <c r="P8" s="17">
        <f>('[2]PRQ AVERAGE normalized by size'!S71)</f>
        <v>28000</v>
      </c>
      <c r="Q8" s="17">
        <f>('[2]PRQ AVERAGE normalized by size'!T71)</f>
        <v>25000</v>
      </c>
      <c r="R8" s="17">
        <f>('[2]PRQ AVERAGE normalized by size'!U71)</f>
        <v>24000</v>
      </c>
      <c r="S8" s="17">
        <f>('[2]PRQ AVERAGE normalized by size'!V71)</f>
        <v>18000</v>
      </c>
      <c r="T8" s="17">
        <f>('[2]PRQ AVERAGE normalized by size'!W71)</f>
        <v>13000</v>
      </c>
      <c r="U8" s="17">
        <f>('[2]PRQ AVERAGE normalized by size'!X71)</f>
        <v>6000</v>
      </c>
      <c r="V8" s="17">
        <f>('[2]PRQ AVERAGE normalized by size'!Y71)</f>
        <v>2000</v>
      </c>
      <c r="W8" s="17">
        <f>('[2]PRQ AVERAGE normalized by size'!Z71)</f>
        <v>1000</v>
      </c>
      <c r="X8" s="17">
        <f>('[2]PRQ AVERAGE normalized by size'!AA71)</f>
        <v>0</v>
      </c>
      <c r="Y8" s="17">
        <f>('[2]PRQ AVERAGE normalized by size'!AB71)</f>
        <v>0</v>
      </c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</row>
    <row r="9" spans="1:55" x14ac:dyDescent="0.35">
      <c r="A9" s="15">
        <f>('[2]PRQ HISTORY'!A9)</f>
        <v>42156</v>
      </c>
      <c r="B9" s="16" t="s">
        <v>80</v>
      </c>
      <c r="C9" s="16">
        <f t="shared" si="0"/>
        <v>397000</v>
      </c>
      <c r="D9" s="16" t="s">
        <v>74</v>
      </c>
      <c r="E9" s="16" t="s">
        <v>32</v>
      </c>
      <c r="F9" s="17">
        <v>4450</v>
      </c>
      <c r="G9" s="20" t="s">
        <v>75</v>
      </c>
      <c r="H9" s="19"/>
      <c r="I9" s="17"/>
      <c r="J9" s="17"/>
      <c r="K9" s="17"/>
      <c r="L9" s="17"/>
      <c r="M9" s="17"/>
      <c r="N9" s="17">
        <f>('[2]PRQ AVERAGE normalized by size'!P72)</f>
        <v>55000</v>
      </c>
      <c r="O9" s="17">
        <f>('[2]PRQ AVERAGE normalized by size'!Q72)</f>
        <v>50000</v>
      </c>
      <c r="P9" s="17">
        <f>('[2]PRQ AVERAGE normalized by size'!R72)</f>
        <v>48000</v>
      </c>
      <c r="Q9" s="17">
        <f>('[2]PRQ AVERAGE normalized by size'!S72)</f>
        <v>42000</v>
      </c>
      <c r="R9" s="17">
        <f>('[2]PRQ AVERAGE normalized by size'!T72)</f>
        <v>38000</v>
      </c>
      <c r="S9" s="17">
        <f>('[2]PRQ AVERAGE normalized by size'!U72)</f>
        <v>39000</v>
      </c>
      <c r="T9" s="17">
        <f>('[2]PRQ AVERAGE normalized by size'!V72)</f>
        <v>37000</v>
      </c>
      <c r="U9" s="17">
        <f>('[2]PRQ AVERAGE normalized by size'!W72)</f>
        <v>31000</v>
      </c>
      <c r="V9" s="17">
        <f>('[2]PRQ AVERAGE normalized by size'!X72)</f>
        <v>20000</v>
      </c>
      <c r="W9" s="17">
        <f>('[2]PRQ AVERAGE normalized by size'!Y72)</f>
        <v>15000</v>
      </c>
      <c r="X9" s="17">
        <f>('[2]PRQ AVERAGE normalized by size'!Z72)</f>
        <v>10000</v>
      </c>
      <c r="Y9" s="17">
        <f>('[2]PRQ AVERAGE normalized by size'!AA72)</f>
        <v>6000</v>
      </c>
      <c r="Z9" s="17">
        <f>('[2]PRQ AVERAGE normalized by size'!AB72)</f>
        <v>6000</v>
      </c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</row>
    <row r="10" spans="1:55" x14ac:dyDescent="0.35">
      <c r="A10" s="15">
        <f>('[2]PRQ HISTORY'!A10)</f>
        <v>42186</v>
      </c>
      <c r="B10" s="16" t="s">
        <v>81</v>
      </c>
      <c r="C10" s="16">
        <f t="shared" si="0"/>
        <v>372000</v>
      </c>
      <c r="D10" s="16" t="s">
        <v>31</v>
      </c>
      <c r="E10" s="16" t="s">
        <v>32</v>
      </c>
      <c r="F10" s="17">
        <v>4925</v>
      </c>
      <c r="G10" s="20" t="s">
        <v>75</v>
      </c>
      <c r="H10" s="19"/>
      <c r="I10" s="17"/>
      <c r="J10" s="17"/>
      <c r="K10" s="17"/>
      <c r="L10" s="17"/>
      <c r="M10" s="17"/>
      <c r="N10" s="17"/>
      <c r="O10" s="17">
        <f>('[2]PRQ AVERAGE normalized by size'!P73)</f>
        <v>56000</v>
      </c>
      <c r="P10" s="17">
        <f>('[2]PRQ AVERAGE normalized by size'!Q73)</f>
        <v>52000</v>
      </c>
      <c r="Q10" s="17">
        <f>('[2]PRQ AVERAGE normalized by size'!R73)</f>
        <v>52000</v>
      </c>
      <c r="R10" s="17">
        <f>('[2]PRQ AVERAGE normalized by size'!S73)</f>
        <v>41000</v>
      </c>
      <c r="S10" s="17">
        <f>('[2]PRQ AVERAGE normalized by size'!T73)</f>
        <v>39000</v>
      </c>
      <c r="T10" s="17">
        <f>('[2]PRQ AVERAGE normalized by size'!U73)</f>
        <v>38000</v>
      </c>
      <c r="U10" s="17">
        <f>('[2]PRQ AVERAGE normalized by size'!V73)</f>
        <v>30000</v>
      </c>
      <c r="V10" s="17">
        <f>('[2]PRQ AVERAGE normalized by size'!W73)</f>
        <v>27000</v>
      </c>
      <c r="W10" s="17">
        <f>('[2]PRQ AVERAGE normalized by size'!X73)</f>
        <v>17000</v>
      </c>
      <c r="X10" s="17">
        <f>('[2]PRQ AVERAGE normalized by size'!Y73)</f>
        <v>11000</v>
      </c>
      <c r="Y10" s="17">
        <f>('[2]PRQ AVERAGE normalized by size'!Z73)</f>
        <v>5000</v>
      </c>
      <c r="Z10" s="17">
        <f>('[2]PRQ AVERAGE normalized by size'!AA73)</f>
        <v>2000</v>
      </c>
      <c r="AA10" s="17">
        <f>('[2]PRQ AVERAGE normalized by size'!AB73)</f>
        <v>2000</v>
      </c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</row>
    <row r="11" spans="1:55" x14ac:dyDescent="0.35">
      <c r="A11" s="15">
        <f>('[2]PRQ HISTORY'!A11)</f>
        <v>42217</v>
      </c>
      <c r="B11" s="16" t="s">
        <v>82</v>
      </c>
      <c r="C11" s="16">
        <f t="shared" si="0"/>
        <v>275000</v>
      </c>
      <c r="D11" s="16" t="s">
        <v>31</v>
      </c>
      <c r="E11" s="16" t="s">
        <v>32</v>
      </c>
      <c r="F11" s="17">
        <v>5645</v>
      </c>
      <c r="G11" s="20" t="s">
        <v>75</v>
      </c>
      <c r="H11" s="19"/>
      <c r="I11" s="17"/>
      <c r="J11" s="17"/>
      <c r="K11" s="17"/>
      <c r="L11" s="17"/>
      <c r="M11" s="17"/>
      <c r="N11" s="17"/>
      <c r="O11" s="17"/>
      <c r="P11" s="17"/>
      <c r="Q11" s="17">
        <f>('[2]PRQ AVERAGE normalized by size'!P74)</f>
        <v>44000</v>
      </c>
      <c r="R11" s="17">
        <f>('[2]PRQ AVERAGE normalized by size'!Q74)</f>
        <v>42000</v>
      </c>
      <c r="S11" s="17">
        <f>('[2]PRQ AVERAGE normalized by size'!R74)</f>
        <v>37000</v>
      </c>
      <c r="T11" s="17">
        <f>('[2]PRQ AVERAGE normalized by size'!S74)</f>
        <v>35000</v>
      </c>
      <c r="U11" s="17">
        <f>('[2]PRQ AVERAGE normalized by size'!T74)</f>
        <v>33000</v>
      </c>
      <c r="V11" s="17">
        <f>('[2]PRQ AVERAGE normalized by size'!U74)</f>
        <v>29000</v>
      </c>
      <c r="W11" s="17">
        <f>('[2]PRQ AVERAGE normalized by size'!V74)</f>
        <v>26000</v>
      </c>
      <c r="X11" s="17">
        <f>('[2]PRQ AVERAGE normalized by size'!W74)</f>
        <v>17000</v>
      </c>
      <c r="Y11" s="17">
        <f>('[2]PRQ AVERAGE normalized by size'!X74)</f>
        <v>7000</v>
      </c>
      <c r="Z11" s="17">
        <f>('[2]PRQ AVERAGE normalized by size'!Y74)</f>
        <v>2000</v>
      </c>
      <c r="AA11" s="17">
        <f>('[2]PRQ AVERAGE normalized by size'!Z74)</f>
        <v>1000</v>
      </c>
      <c r="AB11" s="17">
        <f>('[2]PRQ AVERAGE normalized by size'!AA74)</f>
        <v>1000</v>
      </c>
      <c r="AC11" s="17">
        <f>('[2]PRQ AVERAGE normalized by size'!AB74)</f>
        <v>1000</v>
      </c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</row>
    <row r="12" spans="1:55" x14ac:dyDescent="0.35">
      <c r="A12" s="15">
        <f>('[2]PRQ HISTORY'!A12)</f>
        <v>42278</v>
      </c>
      <c r="B12" s="16" t="s">
        <v>83</v>
      </c>
      <c r="C12" s="16">
        <f t="shared" si="0"/>
        <v>281000</v>
      </c>
      <c r="D12" s="16" t="s">
        <v>31</v>
      </c>
      <c r="E12" s="16" t="s">
        <v>33</v>
      </c>
      <c r="F12" s="17">
        <v>6323</v>
      </c>
      <c r="G12" s="20" t="s">
        <v>75</v>
      </c>
      <c r="H12" s="19"/>
      <c r="I12" s="17"/>
      <c r="J12" s="17"/>
      <c r="K12" s="17"/>
      <c r="L12" s="17"/>
      <c r="M12" s="17"/>
      <c r="N12" s="17"/>
      <c r="O12" s="17"/>
      <c r="P12" s="17"/>
      <c r="Q12" s="17"/>
      <c r="R12" s="17">
        <f>('[2]PRQ AVERAGE normalized by size'!P75)</f>
        <v>43000</v>
      </c>
      <c r="S12" s="17">
        <f>('[2]PRQ AVERAGE normalized by size'!Q75)</f>
        <v>37000</v>
      </c>
      <c r="T12" s="17">
        <f>('[2]PRQ AVERAGE normalized by size'!R75)</f>
        <v>35000</v>
      </c>
      <c r="U12" s="17">
        <f>('[2]PRQ AVERAGE normalized by size'!S75)</f>
        <v>34000</v>
      </c>
      <c r="V12" s="17">
        <f>('[2]PRQ AVERAGE normalized by size'!T75)</f>
        <v>33000</v>
      </c>
      <c r="W12" s="17">
        <f>('[2]PRQ AVERAGE normalized by size'!U75)</f>
        <v>30000</v>
      </c>
      <c r="X12" s="17">
        <f>('[2]PRQ AVERAGE normalized by size'!V75)</f>
        <v>24000</v>
      </c>
      <c r="Y12" s="17">
        <f>('[2]PRQ AVERAGE normalized by size'!W75)</f>
        <v>19000</v>
      </c>
      <c r="Z12" s="17">
        <f>('[2]PRQ AVERAGE normalized by size'!X75)</f>
        <v>12000</v>
      </c>
      <c r="AA12" s="17">
        <f>('[2]PRQ AVERAGE normalized by size'!Y75)</f>
        <v>6000</v>
      </c>
      <c r="AB12" s="17">
        <f>('[2]PRQ AVERAGE normalized by size'!Z75)</f>
        <v>4000</v>
      </c>
      <c r="AC12" s="17">
        <f>('[2]PRQ AVERAGE normalized by size'!AA75)</f>
        <v>2000</v>
      </c>
      <c r="AD12" s="17">
        <f>('[2]PRQ AVERAGE normalized by size'!AB75)</f>
        <v>2000</v>
      </c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</row>
    <row r="13" spans="1:55" x14ac:dyDescent="0.35">
      <c r="A13" s="15">
        <f>('[2]PRQ HISTORY'!A13)</f>
        <v>42309</v>
      </c>
      <c r="B13" s="16" t="s">
        <v>84</v>
      </c>
      <c r="C13" s="16">
        <f t="shared" si="0"/>
        <v>243000</v>
      </c>
      <c r="D13" s="16" t="s">
        <v>31</v>
      </c>
      <c r="E13" s="16" t="s">
        <v>33</v>
      </c>
      <c r="F13" s="17">
        <v>3809</v>
      </c>
      <c r="G13" s="20" t="s">
        <v>75</v>
      </c>
      <c r="H13" s="19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>
        <f>('[2]PRQ AVERAGE normalized by size'!P76)</f>
        <v>38000</v>
      </c>
      <c r="T13" s="17">
        <f>('[2]PRQ AVERAGE normalized by size'!Q76)</f>
        <v>36000</v>
      </c>
      <c r="U13" s="17">
        <f>('[2]PRQ AVERAGE normalized by size'!R76)</f>
        <v>33000</v>
      </c>
      <c r="V13" s="17">
        <f>('[2]PRQ AVERAGE normalized by size'!S76)</f>
        <v>31000</v>
      </c>
      <c r="W13" s="17">
        <f>('[2]PRQ AVERAGE normalized by size'!T76)</f>
        <v>29000</v>
      </c>
      <c r="X13" s="17">
        <f>('[2]PRQ AVERAGE normalized by size'!U76)</f>
        <v>25000</v>
      </c>
      <c r="Y13" s="17">
        <f>('[2]PRQ AVERAGE normalized by size'!V76)</f>
        <v>22000</v>
      </c>
      <c r="Z13" s="17">
        <f>('[2]PRQ AVERAGE normalized by size'!W76)</f>
        <v>17000</v>
      </c>
      <c r="AA13" s="17">
        <f>('[2]PRQ AVERAGE normalized by size'!X76)</f>
        <v>7000</v>
      </c>
      <c r="AB13" s="17">
        <f>('[2]PRQ AVERAGE normalized by size'!Y76)</f>
        <v>2000</v>
      </c>
      <c r="AC13" s="17">
        <f>('[2]PRQ AVERAGE normalized by size'!Z76)</f>
        <v>1000</v>
      </c>
      <c r="AD13" s="17">
        <f>('[2]PRQ AVERAGE normalized by size'!AA76)</f>
        <v>1000</v>
      </c>
      <c r="AE13" s="17">
        <f>('[2]PRQ AVERAGE normalized by size'!AB76)</f>
        <v>1000</v>
      </c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</row>
    <row r="14" spans="1:55" x14ac:dyDescent="0.35">
      <c r="A14" s="15">
        <f>('[2]PRQ HISTORY'!A14)</f>
        <v>42339</v>
      </c>
      <c r="B14" s="16" t="s">
        <v>85</v>
      </c>
      <c r="C14" s="16">
        <f t="shared" si="0"/>
        <v>273000</v>
      </c>
      <c r="D14" s="16" t="s">
        <v>74</v>
      </c>
      <c r="E14" s="16" t="s">
        <v>32</v>
      </c>
      <c r="F14" s="17">
        <v>2900</v>
      </c>
      <c r="G14" s="20" t="s">
        <v>75</v>
      </c>
      <c r="H14" s="19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>
        <f>('[2]PRQ AVERAGE normalized by size'!P77)</f>
        <v>42000</v>
      </c>
      <c r="U14" s="17">
        <f>('[2]PRQ AVERAGE normalized by size'!Q77)</f>
        <v>36000</v>
      </c>
      <c r="V14" s="17">
        <f>('[2]PRQ AVERAGE normalized by size'!R77)</f>
        <v>34000</v>
      </c>
      <c r="W14" s="17">
        <f>('[2]PRQ AVERAGE normalized by size'!S77)</f>
        <v>33000</v>
      </c>
      <c r="X14" s="17">
        <f>('[2]PRQ AVERAGE normalized by size'!T77)</f>
        <v>32000</v>
      </c>
      <c r="Y14" s="17">
        <f>('[2]PRQ AVERAGE normalized by size'!U77)</f>
        <v>29000</v>
      </c>
      <c r="Z14" s="17">
        <f>('[2]PRQ AVERAGE normalized by size'!V77)</f>
        <v>23000</v>
      </c>
      <c r="AA14" s="17">
        <f>('[2]PRQ AVERAGE normalized by size'!W77)</f>
        <v>18000</v>
      </c>
      <c r="AB14" s="17">
        <f>('[2]PRQ AVERAGE normalized by size'!X77)</f>
        <v>12000</v>
      </c>
      <c r="AC14" s="17">
        <f>('[2]PRQ AVERAGE normalized by size'!Y77)</f>
        <v>6000</v>
      </c>
      <c r="AD14" s="17">
        <f>('[2]PRQ AVERAGE normalized by size'!Z77)</f>
        <v>4000</v>
      </c>
      <c r="AE14" s="17">
        <f>('[2]PRQ AVERAGE normalized by size'!AA77)</f>
        <v>2000</v>
      </c>
      <c r="AF14" s="17">
        <f>('[2]PRQ AVERAGE normalized by size'!AB77)</f>
        <v>2000</v>
      </c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</row>
    <row r="15" spans="1:55" x14ac:dyDescent="0.35">
      <c r="A15" s="15">
        <f>('[2]PRQ HISTORY'!A15)</f>
        <v>42370</v>
      </c>
      <c r="B15" s="16" t="s">
        <v>86</v>
      </c>
      <c r="C15" s="16">
        <f t="shared" si="0"/>
        <v>292000</v>
      </c>
      <c r="D15" s="16" t="s">
        <v>74</v>
      </c>
      <c r="E15" s="16" t="s">
        <v>33</v>
      </c>
      <c r="F15" s="17">
        <v>3800</v>
      </c>
      <c r="G15" s="20" t="s">
        <v>75</v>
      </c>
      <c r="H15" s="19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>
        <f>('[2]PRQ AVERAGE normalized by size'!P78)</f>
        <v>40000</v>
      </c>
      <c r="V15" s="17">
        <f>('[2]PRQ AVERAGE normalized by size'!Q78)</f>
        <v>37000</v>
      </c>
      <c r="W15" s="17">
        <f>('[2]PRQ AVERAGE normalized by size'!R78)</f>
        <v>39000</v>
      </c>
      <c r="X15" s="17">
        <f>('[2]PRQ AVERAGE normalized by size'!S78)</f>
        <v>35000</v>
      </c>
      <c r="Y15" s="17">
        <f>('[2]PRQ AVERAGE normalized by size'!T78)</f>
        <v>29000</v>
      </c>
      <c r="Z15" s="17">
        <f>('[2]PRQ AVERAGE normalized by size'!U78)</f>
        <v>28000</v>
      </c>
      <c r="AA15" s="17">
        <f>('[2]PRQ AVERAGE normalized by size'!V78)</f>
        <v>29000</v>
      </c>
      <c r="AB15" s="17">
        <f>('[2]PRQ AVERAGE normalized by size'!W78)</f>
        <v>22000</v>
      </c>
      <c r="AC15" s="17">
        <f>('[2]PRQ AVERAGE normalized by size'!X78)</f>
        <v>15000</v>
      </c>
      <c r="AD15" s="17">
        <f>('[2]PRQ AVERAGE normalized by size'!Y78)</f>
        <v>10000</v>
      </c>
      <c r="AE15" s="17">
        <f>('[2]PRQ AVERAGE normalized by size'!Z78)</f>
        <v>5000</v>
      </c>
      <c r="AF15" s="17">
        <f>('[2]PRQ AVERAGE normalized by size'!AA78)</f>
        <v>1000</v>
      </c>
      <c r="AG15" s="17">
        <f>('[2]PRQ AVERAGE normalized by size'!AB78)</f>
        <v>2000</v>
      </c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</row>
    <row r="16" spans="1:55" x14ac:dyDescent="0.35">
      <c r="A16" s="15">
        <f>('[2]PRQ HISTORY'!A16)</f>
        <v>42415</v>
      </c>
      <c r="B16" s="16" t="s">
        <v>87</v>
      </c>
      <c r="C16" s="16">
        <f t="shared" si="0"/>
        <v>150000</v>
      </c>
      <c r="D16" s="16" t="s">
        <v>31</v>
      </c>
      <c r="E16" s="16" t="s">
        <v>32</v>
      </c>
      <c r="F16" s="17">
        <v>5215</v>
      </c>
      <c r="G16" s="20" t="s">
        <v>75</v>
      </c>
      <c r="H16" s="19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>
        <f>('[2]PRQ AVERAGE normalized by size'!P79)</f>
        <v>25000</v>
      </c>
      <c r="W16" s="17">
        <f>('[2]PRQ AVERAGE normalized by size'!Q79)</f>
        <v>25000</v>
      </c>
      <c r="X16" s="17">
        <f>('[2]PRQ AVERAGE normalized by size'!R79)</f>
        <v>23000</v>
      </c>
      <c r="Y16" s="17">
        <f>('[2]PRQ AVERAGE normalized by size'!S79)</f>
        <v>23000</v>
      </c>
      <c r="Z16" s="17">
        <f>('[2]PRQ AVERAGE normalized by size'!T79)</f>
        <v>19000</v>
      </c>
      <c r="AA16" s="17">
        <f>('[2]PRQ AVERAGE normalized by size'!U79)</f>
        <v>16000</v>
      </c>
      <c r="AB16" s="17">
        <f>('[2]PRQ AVERAGE normalized by size'!V79)</f>
        <v>11000</v>
      </c>
      <c r="AC16" s="17">
        <f>('[2]PRQ AVERAGE normalized by size'!W79)</f>
        <v>6000</v>
      </c>
      <c r="AD16" s="17">
        <f>('[2]PRQ AVERAGE normalized by size'!X79)</f>
        <v>1000</v>
      </c>
      <c r="AE16" s="17">
        <f>('[2]PRQ AVERAGE normalized by size'!Y79)</f>
        <v>0</v>
      </c>
      <c r="AF16" s="17">
        <f>('[2]PRQ AVERAGE normalized by size'!Z79)</f>
        <v>1000</v>
      </c>
      <c r="AG16" s="17">
        <f>('[2]PRQ AVERAGE normalized by size'!AA79)</f>
        <v>0</v>
      </c>
      <c r="AH16" s="17">
        <f>('[2]PRQ AVERAGE normalized by size'!AB79)</f>
        <v>0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</row>
    <row r="17" spans="1:55" x14ac:dyDescent="0.35">
      <c r="A17" s="15">
        <f>('[2]PRQ HISTORY'!A17)</f>
        <v>42430</v>
      </c>
      <c r="B17" s="16" t="s">
        <v>75</v>
      </c>
      <c r="C17" s="16">
        <f t="shared" si="0"/>
        <v>226000</v>
      </c>
      <c r="D17" s="16" t="s">
        <v>31</v>
      </c>
      <c r="E17" s="16" t="s">
        <v>32</v>
      </c>
      <c r="F17" s="17">
        <v>3900</v>
      </c>
      <c r="G17" s="20" t="s">
        <v>75</v>
      </c>
      <c r="H17" s="19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>
        <f>('[2]PRQ AVERAGE normalized by size'!P80)</f>
        <v>36000</v>
      </c>
      <c r="Y17" s="17">
        <f>('[2]PRQ AVERAGE normalized by size'!Q80)</f>
        <v>33000</v>
      </c>
      <c r="Z17" s="17">
        <f>('[2]PRQ AVERAGE normalized by size'!R80)</f>
        <v>30000</v>
      </c>
      <c r="AA17" s="17">
        <f>('[2]PRQ AVERAGE normalized by size'!S80)</f>
        <v>30000</v>
      </c>
      <c r="AB17" s="17">
        <f>('[2]PRQ AVERAGE normalized by size'!T80)</f>
        <v>27000</v>
      </c>
      <c r="AC17" s="17">
        <f>('[2]PRQ AVERAGE normalized by size'!U80)</f>
        <v>25000</v>
      </c>
      <c r="AD17" s="17">
        <f>('[2]PRQ AVERAGE normalized by size'!V80)</f>
        <v>23000</v>
      </c>
      <c r="AE17" s="17">
        <f>('[2]PRQ AVERAGE normalized by size'!W80)</f>
        <v>15000</v>
      </c>
      <c r="AF17" s="17">
        <f>('[2]PRQ AVERAGE normalized by size'!X80)</f>
        <v>6000</v>
      </c>
      <c r="AG17" s="17">
        <f>('[2]PRQ AVERAGE normalized by size'!Y80)</f>
        <v>1000</v>
      </c>
      <c r="AH17" s="17">
        <f>('[2]PRQ AVERAGE normalized by size'!Z80)</f>
        <v>0</v>
      </c>
      <c r="AI17" s="17">
        <f>('[2]PRQ AVERAGE normalized by size'!AA80)</f>
        <v>0</v>
      </c>
      <c r="AJ17" s="17">
        <f>('[2]PRQ AVERAGE normalized by size'!AB80)</f>
        <v>0</v>
      </c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</row>
    <row r="18" spans="1:55" x14ac:dyDescent="0.35">
      <c r="A18" s="15">
        <f>('[2]PRQ HISTORY'!A18)</f>
        <v>42491</v>
      </c>
      <c r="B18" s="16" t="s">
        <v>88</v>
      </c>
      <c r="C18" s="16">
        <f t="shared" si="0"/>
        <v>152000</v>
      </c>
      <c r="D18" s="16" t="s">
        <v>74</v>
      </c>
      <c r="E18" s="16" t="s">
        <v>33</v>
      </c>
      <c r="F18" s="17">
        <v>5100</v>
      </c>
      <c r="G18" s="20" t="s">
        <v>75</v>
      </c>
      <c r="H18" s="19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>
        <f>('[2]PRQ AVERAGE normalized by size'!P81)</f>
        <v>28000</v>
      </c>
      <c r="Z18" s="17">
        <f>('[2]PRQ AVERAGE normalized by size'!Q81)</f>
        <v>22000</v>
      </c>
      <c r="AA18" s="17">
        <f>('[2]PRQ AVERAGE normalized by size'!R81)</f>
        <v>21000</v>
      </c>
      <c r="AB18" s="17">
        <f>('[2]PRQ AVERAGE normalized by size'!S81)</f>
        <v>21000</v>
      </c>
      <c r="AC18" s="17">
        <f>('[2]PRQ AVERAGE normalized by size'!T81)</f>
        <v>19000</v>
      </c>
      <c r="AD18" s="17">
        <f>('[2]PRQ AVERAGE normalized by size'!U81)</f>
        <v>17000</v>
      </c>
      <c r="AE18" s="17">
        <f>('[2]PRQ AVERAGE normalized by size'!V81)</f>
        <v>12000</v>
      </c>
      <c r="AF18" s="17">
        <f>('[2]PRQ AVERAGE normalized by size'!W81)</f>
        <v>6000</v>
      </c>
      <c r="AG18" s="17">
        <f>('[2]PRQ AVERAGE normalized by size'!X81)</f>
        <v>3000</v>
      </c>
      <c r="AH18" s="17">
        <f>('[2]PRQ AVERAGE normalized by size'!Y81)</f>
        <v>2000</v>
      </c>
      <c r="AI18" s="17">
        <f>('[2]PRQ AVERAGE normalized by size'!Z81)</f>
        <v>1000</v>
      </c>
      <c r="AJ18" s="17">
        <f>('[2]PRQ AVERAGE normalized by size'!AA81)</f>
        <v>0</v>
      </c>
      <c r="AK18" s="17">
        <f>('[2]PRQ AVERAGE normalized by size'!AB81)</f>
        <v>0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</row>
    <row r="19" spans="1:55" x14ac:dyDescent="0.35">
      <c r="A19" s="15">
        <f>('[2]PRQ HISTORY'!A19)</f>
        <v>42536</v>
      </c>
      <c r="B19" s="16" t="s">
        <v>89</v>
      </c>
      <c r="C19" s="16">
        <f t="shared" si="0"/>
        <v>309000</v>
      </c>
      <c r="D19" s="16" t="s">
        <v>31</v>
      </c>
      <c r="E19" s="16" t="s">
        <v>32</v>
      </c>
      <c r="F19" s="17">
        <v>5330</v>
      </c>
      <c r="G19" s="20" t="s">
        <v>75</v>
      </c>
      <c r="H19" s="19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>
        <f>('[2]PRQ AVERAGE normalized by size'!P82)</f>
        <v>43000</v>
      </c>
      <c r="AA19" s="17">
        <f>('[2]PRQ AVERAGE normalized by size'!Q82)</f>
        <v>40000</v>
      </c>
      <c r="AB19" s="17">
        <f>('[2]PRQ AVERAGE normalized by size'!R82)</f>
        <v>42000</v>
      </c>
      <c r="AC19" s="17">
        <f>('[2]PRQ AVERAGE normalized by size'!S82)</f>
        <v>38000</v>
      </c>
      <c r="AD19" s="17">
        <f>('[2]PRQ AVERAGE normalized by size'!T82)</f>
        <v>32000</v>
      </c>
      <c r="AE19" s="17">
        <f>('[2]PRQ AVERAGE normalized by size'!U82)</f>
        <v>31000</v>
      </c>
      <c r="AF19" s="17">
        <f>('[2]PRQ AVERAGE normalized by size'!V82)</f>
        <v>29000</v>
      </c>
      <c r="AG19" s="17">
        <f>('[2]PRQ AVERAGE normalized by size'!W82)</f>
        <v>22000</v>
      </c>
      <c r="AH19" s="17">
        <f>('[2]PRQ AVERAGE normalized by size'!X82)</f>
        <v>15000</v>
      </c>
      <c r="AI19" s="17">
        <f>('[2]PRQ AVERAGE normalized by size'!Y82)</f>
        <v>10000</v>
      </c>
      <c r="AJ19" s="17">
        <f>('[2]PRQ AVERAGE normalized by size'!Z82)</f>
        <v>5000</v>
      </c>
      <c r="AK19" s="17">
        <f>('[2]PRQ AVERAGE normalized by size'!AA82)</f>
        <v>1000</v>
      </c>
      <c r="AL19" s="17">
        <f>('[2]PRQ AVERAGE normalized by size'!AB82)</f>
        <v>1000</v>
      </c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</row>
    <row r="20" spans="1:55" x14ac:dyDescent="0.35">
      <c r="A20" s="15">
        <f>('[2]PRQ HISTORY'!A20)</f>
        <v>42552</v>
      </c>
      <c r="B20" s="16" t="s">
        <v>90</v>
      </c>
      <c r="C20" s="16">
        <f t="shared" si="0"/>
        <v>165000</v>
      </c>
      <c r="D20" s="16" t="s">
        <v>31</v>
      </c>
      <c r="E20" s="16" t="s">
        <v>33</v>
      </c>
      <c r="F20" s="17">
        <v>5455</v>
      </c>
      <c r="G20" s="20" t="s">
        <v>75</v>
      </c>
      <c r="H20" s="19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>
        <f>('[2]PRQ AVERAGE normalized by size'!P83)</f>
        <v>30000</v>
      </c>
      <c r="AB20" s="17">
        <f>('[2]PRQ AVERAGE normalized by size'!Q83)</f>
        <v>32000</v>
      </c>
      <c r="AC20" s="17">
        <f>('[2]PRQ AVERAGE normalized by size'!R83)</f>
        <v>28000</v>
      </c>
      <c r="AD20" s="17">
        <f>('[2]PRQ AVERAGE normalized by size'!S83)</f>
        <v>23000</v>
      </c>
      <c r="AE20" s="17">
        <f>('[2]PRQ AVERAGE normalized by size'!T83)</f>
        <v>18000</v>
      </c>
      <c r="AF20" s="17">
        <f>('[2]PRQ AVERAGE normalized by size'!U83)</f>
        <v>15000</v>
      </c>
      <c r="AG20" s="17">
        <f>('[2]PRQ AVERAGE normalized by size'!V83)</f>
        <v>10000</v>
      </c>
      <c r="AH20" s="17">
        <f>('[2]PRQ AVERAGE normalized by size'!W83)</f>
        <v>7000</v>
      </c>
      <c r="AI20" s="17">
        <f>('[2]PRQ AVERAGE normalized by size'!X83)</f>
        <v>1000</v>
      </c>
      <c r="AJ20" s="17">
        <f>('[2]PRQ AVERAGE normalized by size'!Y83)</f>
        <v>0</v>
      </c>
      <c r="AK20" s="17">
        <f>('[2]PRQ AVERAGE normalized by size'!Z83)</f>
        <v>1000</v>
      </c>
      <c r="AL20" s="17">
        <f>('[2]PRQ AVERAGE normalized by size'!AA83)</f>
        <v>0</v>
      </c>
      <c r="AM20" s="17">
        <f>('[2]PRQ AVERAGE normalized by size'!AB83)</f>
        <v>0</v>
      </c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</row>
    <row r="21" spans="1:55" x14ac:dyDescent="0.35">
      <c r="A21" s="15">
        <f>('[2]PRQ HISTORY'!A21)</f>
        <v>42583</v>
      </c>
      <c r="B21" s="16" t="s">
        <v>91</v>
      </c>
      <c r="C21" s="16">
        <f t="shared" si="0"/>
        <v>226000</v>
      </c>
      <c r="D21" s="16" t="s">
        <v>31</v>
      </c>
      <c r="E21" s="16" t="s">
        <v>33</v>
      </c>
      <c r="F21" s="17">
        <v>6200</v>
      </c>
      <c r="G21" s="20" t="s">
        <v>75</v>
      </c>
      <c r="H21" s="19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>
        <f>('[2]PRQ AVERAGE normalized by size'!P84)</f>
        <v>36000</v>
      </c>
      <c r="AD21" s="17">
        <f>('[2]PRQ AVERAGE normalized by size'!Q84)</f>
        <v>33000</v>
      </c>
      <c r="AE21" s="17">
        <f>('[2]PRQ AVERAGE normalized by size'!R84)</f>
        <v>30000</v>
      </c>
      <c r="AF21" s="17">
        <f>('[2]PRQ AVERAGE normalized by size'!S84)</f>
        <v>30000</v>
      </c>
      <c r="AG21" s="17">
        <f>('[2]PRQ AVERAGE normalized by size'!T84)</f>
        <v>27000</v>
      </c>
      <c r="AH21" s="17">
        <f>('[2]PRQ AVERAGE normalized by size'!U84)</f>
        <v>25000</v>
      </c>
      <c r="AI21" s="17">
        <f>('[2]PRQ AVERAGE normalized by size'!V84)</f>
        <v>23000</v>
      </c>
      <c r="AJ21" s="17">
        <f>('[2]PRQ AVERAGE normalized by size'!W84)</f>
        <v>15000</v>
      </c>
      <c r="AK21" s="17">
        <f>('[2]PRQ AVERAGE normalized by size'!X84)</f>
        <v>6000</v>
      </c>
      <c r="AL21" s="17">
        <f>('[2]PRQ AVERAGE normalized by size'!Y84)</f>
        <v>1000</v>
      </c>
      <c r="AM21" s="17">
        <f>('[2]PRQ AVERAGE normalized by size'!Z84)</f>
        <v>0</v>
      </c>
      <c r="AN21" s="17">
        <f>('[2]PRQ AVERAGE normalized by size'!AA84)</f>
        <v>0</v>
      </c>
      <c r="AO21" s="17">
        <f>('[2]PRQ AVERAGE normalized by size'!AB84)</f>
        <v>0</v>
      </c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</row>
    <row r="22" spans="1:55" x14ac:dyDescent="0.35">
      <c r="A22" s="15">
        <f>('[2]PRQ HISTORY'!A22)</f>
        <v>42644</v>
      </c>
      <c r="B22" s="16" t="s">
        <v>92</v>
      </c>
      <c r="C22" s="16">
        <f t="shared" si="0"/>
        <v>152000</v>
      </c>
      <c r="D22" s="16" t="s">
        <v>31</v>
      </c>
      <c r="E22" s="16" t="s">
        <v>32</v>
      </c>
      <c r="F22" s="17">
        <v>7100</v>
      </c>
      <c r="G22" s="20" t="s">
        <v>75</v>
      </c>
      <c r="H22" s="19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>
        <f>('[2]PRQ AVERAGE normalized by size'!P85)</f>
        <v>28000</v>
      </c>
      <c r="AE22" s="17">
        <f>('[2]PRQ AVERAGE normalized by size'!Q85)</f>
        <v>22000</v>
      </c>
      <c r="AF22" s="17">
        <f>('[2]PRQ AVERAGE normalized by size'!R85)</f>
        <v>21000</v>
      </c>
      <c r="AG22" s="17">
        <f>('[2]PRQ AVERAGE normalized by size'!S85)</f>
        <v>21000</v>
      </c>
      <c r="AH22" s="17">
        <f>('[2]PRQ AVERAGE normalized by size'!T85)</f>
        <v>19000</v>
      </c>
      <c r="AI22" s="17">
        <f>('[2]PRQ AVERAGE normalized by size'!U85)</f>
        <v>17000</v>
      </c>
      <c r="AJ22" s="17">
        <f>('[2]PRQ AVERAGE normalized by size'!V85)</f>
        <v>12000</v>
      </c>
      <c r="AK22" s="17">
        <f>('[2]PRQ AVERAGE normalized by size'!W85)</f>
        <v>6000</v>
      </c>
      <c r="AL22" s="17">
        <f>('[2]PRQ AVERAGE normalized by size'!X85)</f>
        <v>3000</v>
      </c>
      <c r="AM22" s="17">
        <f>('[2]PRQ AVERAGE normalized by size'!Y85)</f>
        <v>2000</v>
      </c>
      <c r="AN22" s="17">
        <f>('[2]PRQ AVERAGE normalized by size'!Z85)</f>
        <v>1000</v>
      </c>
      <c r="AO22" s="17">
        <f>('[2]PRQ AVERAGE normalized by size'!AA85)</f>
        <v>0</v>
      </c>
      <c r="AP22" s="17">
        <f>('[2]PRQ AVERAGE normalized by size'!AB85)</f>
        <v>0</v>
      </c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</row>
    <row r="23" spans="1:55" x14ac:dyDescent="0.35">
      <c r="A23" s="15">
        <f>('[2]PRQ HISTORY'!A23)</f>
        <v>42675</v>
      </c>
      <c r="B23" s="16" t="s">
        <v>93</v>
      </c>
      <c r="C23" s="16">
        <f t="shared" si="0"/>
        <v>196000</v>
      </c>
      <c r="D23" s="16" t="s">
        <v>31</v>
      </c>
      <c r="E23" s="16" t="s">
        <v>33</v>
      </c>
      <c r="F23" s="17">
        <v>4204</v>
      </c>
      <c r="G23" s="20" t="s">
        <v>75</v>
      </c>
      <c r="H23" s="19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>
        <f>('[2]PRQ AVERAGE normalized by size'!P86)</f>
        <v>32000</v>
      </c>
      <c r="AF23" s="17">
        <f>('[2]PRQ AVERAGE normalized by size'!Q86)</f>
        <v>29000</v>
      </c>
      <c r="AG23" s="17">
        <f>('[2]PRQ AVERAGE normalized by size'!R86)</f>
        <v>26000</v>
      </c>
      <c r="AH23" s="17">
        <f>('[2]PRQ AVERAGE normalized by size'!S86)</f>
        <v>26000</v>
      </c>
      <c r="AI23" s="17">
        <f>('[2]PRQ AVERAGE normalized by size'!T86)</f>
        <v>23000</v>
      </c>
      <c r="AJ23" s="17">
        <f>('[2]PRQ AVERAGE normalized by size'!U86)</f>
        <v>21000</v>
      </c>
      <c r="AK23" s="17">
        <f>('[2]PRQ AVERAGE normalized by size'!V86)</f>
        <v>19000</v>
      </c>
      <c r="AL23" s="17">
        <f>('[2]PRQ AVERAGE normalized by size'!W86)</f>
        <v>13000</v>
      </c>
      <c r="AM23" s="17">
        <f>('[2]PRQ AVERAGE normalized by size'!X86)</f>
        <v>6000</v>
      </c>
      <c r="AN23" s="17">
        <f>('[2]PRQ AVERAGE normalized by size'!Y86)</f>
        <v>1000</v>
      </c>
      <c r="AO23" s="17">
        <f>('[2]PRQ AVERAGE normalized by size'!Z86)</f>
        <v>0</v>
      </c>
      <c r="AP23" s="17">
        <f>('[2]PRQ AVERAGE normalized by size'!AA86)</f>
        <v>0</v>
      </c>
      <c r="AQ23" s="17">
        <f>('[2]PRQ AVERAGE normalized by size'!AB86)</f>
        <v>0</v>
      </c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</row>
    <row r="24" spans="1:55" x14ac:dyDescent="0.35">
      <c r="A24" s="15">
        <f>('[2]PRQ HISTORY'!A24)</f>
        <v>42705</v>
      </c>
      <c r="B24" s="16" t="s">
        <v>94</v>
      </c>
      <c r="C24" s="16">
        <f t="shared" si="0"/>
        <v>122000</v>
      </c>
      <c r="D24" s="16" t="s">
        <v>74</v>
      </c>
      <c r="E24" s="16" t="s">
        <v>32</v>
      </c>
      <c r="F24" s="17">
        <v>3200</v>
      </c>
      <c r="G24" s="20" t="s">
        <v>75</v>
      </c>
      <c r="H24" s="19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>
        <f>('[2]PRQ AVERAGE normalized by size'!P87)</f>
        <v>24000</v>
      </c>
      <c r="AG24" s="17">
        <f>('[2]PRQ AVERAGE normalized by size'!Q87)</f>
        <v>18000</v>
      </c>
      <c r="AH24" s="17">
        <f>('[2]PRQ AVERAGE normalized by size'!R87)</f>
        <v>17000</v>
      </c>
      <c r="AI24" s="17">
        <f>('[2]PRQ AVERAGE normalized by size'!S87)</f>
        <v>17000</v>
      </c>
      <c r="AJ24" s="17">
        <f>('[2]PRQ AVERAGE normalized by size'!T87)</f>
        <v>15000</v>
      </c>
      <c r="AK24" s="17">
        <f>('[2]PRQ AVERAGE normalized by size'!U87)</f>
        <v>13000</v>
      </c>
      <c r="AL24" s="17">
        <f>('[2]PRQ AVERAGE normalized by size'!V87)</f>
        <v>8000</v>
      </c>
      <c r="AM24" s="17">
        <f>('[2]PRQ AVERAGE normalized by size'!W87)</f>
        <v>4000</v>
      </c>
      <c r="AN24" s="17">
        <f>('[2]PRQ AVERAGE normalized by size'!X87)</f>
        <v>3000</v>
      </c>
      <c r="AO24" s="17">
        <f>('[2]PRQ AVERAGE normalized by size'!Y87)</f>
        <v>2000</v>
      </c>
      <c r="AP24" s="17">
        <f>('[2]PRQ AVERAGE normalized by size'!Z87)</f>
        <v>1000</v>
      </c>
      <c r="AQ24" s="17">
        <f>('[2]PRQ AVERAGE normalized by size'!AA87)</f>
        <v>0</v>
      </c>
      <c r="AR24" s="17">
        <f>('[2]PRQ AVERAGE normalized by size'!AB87)</f>
        <v>0</v>
      </c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</row>
    <row r="25" spans="1:55" x14ac:dyDescent="0.35">
      <c r="A25" s="15">
        <f>('[2]PRQ HISTORY'!A25)</f>
        <v>42736</v>
      </c>
      <c r="B25" s="16" t="s">
        <v>95</v>
      </c>
      <c r="C25" s="16">
        <f t="shared" si="0"/>
        <v>543000</v>
      </c>
      <c r="D25" s="16" t="s">
        <v>74</v>
      </c>
      <c r="E25" s="16" t="s">
        <v>33</v>
      </c>
      <c r="F25" s="17">
        <v>5020</v>
      </c>
      <c r="G25" s="20" t="s">
        <v>75</v>
      </c>
      <c r="H25" s="19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>
        <f>('[2]PRQ AVERAGE normalized by size'!P88)</f>
        <v>48000</v>
      </c>
      <c r="AH25" s="17">
        <f>('[2]PRQ AVERAGE normalized by size'!Q88)</f>
        <v>50000</v>
      </c>
      <c r="AI25" s="17">
        <f>('[2]PRQ AVERAGE normalized by size'!R88)</f>
        <v>57000</v>
      </c>
      <c r="AJ25" s="17">
        <f>('[2]PRQ AVERAGE normalized by size'!S88)</f>
        <v>61000</v>
      </c>
      <c r="AK25" s="17">
        <f>('[2]PRQ AVERAGE normalized by size'!T88)</f>
        <v>60000</v>
      </c>
      <c r="AL25" s="17">
        <f>('[2]PRQ AVERAGE normalized by size'!U88)</f>
        <v>55000</v>
      </c>
      <c r="AM25" s="17">
        <f>('[2]PRQ AVERAGE normalized by size'!V88)</f>
        <v>51000</v>
      </c>
      <c r="AN25" s="17">
        <f>('[2]PRQ AVERAGE normalized by size'!W88)</f>
        <v>45000</v>
      </c>
      <c r="AO25" s="17">
        <f>('[2]PRQ AVERAGE normalized by size'!X88)</f>
        <v>34000</v>
      </c>
      <c r="AP25" s="17">
        <f>('[2]PRQ AVERAGE normalized by size'!Y88)</f>
        <v>29000</v>
      </c>
      <c r="AQ25" s="17">
        <f>('[2]PRQ AVERAGE normalized by size'!Z88)</f>
        <v>21000</v>
      </c>
      <c r="AR25" s="17">
        <f>('[2]PRQ AVERAGE normalized by size'!AA88)</f>
        <v>16000</v>
      </c>
      <c r="AS25" s="17">
        <f>('[2]PRQ AVERAGE normalized by size'!AB88)</f>
        <v>16000</v>
      </c>
      <c r="AT25" s="17"/>
      <c r="AU25" s="17"/>
      <c r="AV25" s="17"/>
      <c r="AW25" s="17"/>
      <c r="AX25" s="17"/>
      <c r="AY25" s="17"/>
      <c r="AZ25" s="17"/>
      <c r="BA25" s="17"/>
      <c r="BB25" s="17"/>
      <c r="BC25" s="17"/>
    </row>
    <row r="26" spans="1:55" x14ac:dyDescent="0.35">
      <c r="A26" s="15">
        <f>('[2]PRQ HISTORY'!A26)</f>
        <v>42794</v>
      </c>
      <c r="B26" s="16" t="s">
        <v>96</v>
      </c>
      <c r="C26" s="16">
        <f t="shared" si="0"/>
        <v>575000</v>
      </c>
      <c r="D26" s="16" t="s">
        <v>31</v>
      </c>
      <c r="E26" s="16" t="s">
        <v>33</v>
      </c>
      <c r="F26" s="17">
        <v>5500</v>
      </c>
      <c r="G26" s="20" t="s">
        <v>75</v>
      </c>
      <c r="H26" s="19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>
        <f>('[2]PRQ AVERAGE normalized by size'!P89)</f>
        <v>40000</v>
      </c>
      <c r="AI26" s="17">
        <f>('[2]PRQ AVERAGE normalized by size'!Q89)</f>
        <v>46000</v>
      </c>
      <c r="AJ26" s="17">
        <f>('[2]PRQ AVERAGE normalized by size'!R89)</f>
        <v>51000</v>
      </c>
      <c r="AK26" s="17">
        <f>('[2]PRQ AVERAGE normalized by size'!S89)</f>
        <v>54000</v>
      </c>
      <c r="AL26" s="17">
        <f>('[2]PRQ AVERAGE normalized by size'!T89)</f>
        <v>55000</v>
      </c>
      <c r="AM26" s="17">
        <f>('[2]PRQ AVERAGE normalized by size'!U89)</f>
        <v>50000</v>
      </c>
      <c r="AN26" s="17">
        <f>('[2]PRQ AVERAGE normalized by size'!V89)</f>
        <v>52000</v>
      </c>
      <c r="AO26" s="17">
        <f>('[2]PRQ AVERAGE normalized by size'!W89)</f>
        <v>49000</v>
      </c>
      <c r="AP26" s="17">
        <f>('[2]PRQ AVERAGE normalized by size'!X89)</f>
        <v>44000</v>
      </c>
      <c r="AQ26" s="17">
        <f>('[2]PRQ AVERAGE normalized by size'!Y89)</f>
        <v>41000</v>
      </c>
      <c r="AR26" s="17">
        <f>('[2]PRQ AVERAGE normalized by size'!Z89)</f>
        <v>37000</v>
      </c>
      <c r="AS26" s="17">
        <f>('[2]PRQ AVERAGE normalized by size'!AA89)</f>
        <v>28000</v>
      </c>
      <c r="AT26" s="17">
        <f>('[2]PRQ AVERAGE normalized by size'!AB89)</f>
        <v>28000</v>
      </c>
      <c r="AU26" s="17"/>
      <c r="AV26" s="17"/>
      <c r="AW26" s="17"/>
      <c r="AX26" s="17"/>
      <c r="AY26" s="17"/>
      <c r="AZ26" s="17"/>
      <c r="BA26" s="17"/>
      <c r="BB26" s="17"/>
      <c r="BC26" s="17"/>
    </row>
    <row r="27" spans="1:55" x14ac:dyDescent="0.35">
      <c r="A27" s="15">
        <f>('[2]PRQ HISTORY'!A27)</f>
        <v>42795</v>
      </c>
      <c r="B27" s="16" t="s">
        <v>97</v>
      </c>
      <c r="C27" s="16">
        <f t="shared" si="0"/>
        <v>354000</v>
      </c>
      <c r="D27" s="16" t="s">
        <v>74</v>
      </c>
      <c r="E27" s="16" t="s">
        <v>33</v>
      </c>
      <c r="F27" s="17">
        <v>4500</v>
      </c>
      <c r="G27" s="20" t="s">
        <v>75</v>
      </c>
      <c r="H27" s="19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>
        <f>('[2]PRQ AVERAGE normalized by size'!P90)</f>
        <v>30000</v>
      </c>
      <c r="AK27" s="17">
        <f>('[2]PRQ AVERAGE normalized by size'!Q90)</f>
        <v>29000</v>
      </c>
      <c r="AL27" s="17">
        <f>('[2]PRQ AVERAGE normalized by size'!R90)</f>
        <v>34000</v>
      </c>
      <c r="AM27" s="17">
        <f>('[2]PRQ AVERAGE normalized by size'!S90)</f>
        <v>41000</v>
      </c>
      <c r="AN27" s="17">
        <f>('[2]PRQ AVERAGE normalized by size'!T90)</f>
        <v>42000</v>
      </c>
      <c r="AO27" s="17">
        <f>('[2]PRQ AVERAGE normalized by size'!U90)</f>
        <v>42000</v>
      </c>
      <c r="AP27" s="17">
        <f>('[2]PRQ AVERAGE normalized by size'!V90)</f>
        <v>41000</v>
      </c>
      <c r="AQ27" s="17">
        <f>('[2]PRQ AVERAGE normalized by size'!W90)</f>
        <v>32000</v>
      </c>
      <c r="AR27" s="17">
        <f>('[2]PRQ AVERAGE normalized by size'!X90)</f>
        <v>21000</v>
      </c>
      <c r="AS27" s="17">
        <f>('[2]PRQ AVERAGE normalized by size'!Y90)</f>
        <v>16000</v>
      </c>
      <c r="AT27" s="17">
        <f>('[2]PRQ AVERAGE normalized by size'!Z90)</f>
        <v>11000</v>
      </c>
      <c r="AU27" s="17">
        <f>('[2]PRQ AVERAGE normalized by size'!AA90)</f>
        <v>7000</v>
      </c>
      <c r="AV27" s="17">
        <f>('[2]PRQ AVERAGE normalized by size'!AB90)</f>
        <v>8000</v>
      </c>
      <c r="AW27" s="17"/>
      <c r="AX27" s="17"/>
      <c r="AY27" s="17"/>
      <c r="AZ27" s="17"/>
      <c r="BA27" s="17"/>
      <c r="BB27" s="17"/>
      <c r="BC27" s="17"/>
    </row>
    <row r="28" spans="1:55" x14ac:dyDescent="0.35">
      <c r="A28" s="15">
        <f>('[2]PRQ HISTORY'!A28)</f>
        <v>42856</v>
      </c>
      <c r="B28" s="16" t="s">
        <v>98</v>
      </c>
      <c r="C28" s="16">
        <f t="shared" si="0"/>
        <v>287000</v>
      </c>
      <c r="D28" s="16" t="s">
        <v>74</v>
      </c>
      <c r="E28" s="16" t="s">
        <v>33</v>
      </c>
      <c r="F28" s="17">
        <v>5600</v>
      </c>
      <c r="G28" s="20" t="s">
        <v>75</v>
      </c>
      <c r="H28" s="19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>
        <f>('[2]PRQ AVERAGE normalized by size'!P91)</f>
        <v>33000</v>
      </c>
      <c r="AL28" s="17">
        <f>('[2]PRQ AVERAGE normalized by size'!Q91)</f>
        <v>29000</v>
      </c>
      <c r="AM28" s="17">
        <f>('[2]PRQ AVERAGE normalized by size'!R91)</f>
        <v>33000</v>
      </c>
      <c r="AN28" s="17">
        <f>('[2]PRQ AVERAGE normalized by size'!S91)</f>
        <v>36000</v>
      </c>
      <c r="AO28" s="17">
        <f>('[2]PRQ AVERAGE normalized by size'!T91)</f>
        <v>34000</v>
      </c>
      <c r="AP28" s="17">
        <f>('[2]PRQ AVERAGE normalized by size'!U91)</f>
        <v>29000</v>
      </c>
      <c r="AQ28" s="17">
        <f>('[2]PRQ AVERAGE normalized by size'!V91)</f>
        <v>23000</v>
      </c>
      <c r="AR28" s="17">
        <f>('[2]PRQ AVERAGE normalized by size'!W91)</f>
        <v>24000</v>
      </c>
      <c r="AS28" s="17">
        <f>('[2]PRQ AVERAGE normalized by size'!X91)</f>
        <v>17000</v>
      </c>
      <c r="AT28" s="17">
        <f>('[2]PRQ AVERAGE normalized by size'!Y91)</f>
        <v>11000</v>
      </c>
      <c r="AU28" s="17">
        <f>('[2]PRQ AVERAGE normalized by size'!Z91)</f>
        <v>5000</v>
      </c>
      <c r="AV28" s="17">
        <f>('[2]PRQ AVERAGE normalized by size'!AA91)</f>
        <v>6000</v>
      </c>
      <c r="AW28" s="17">
        <f>('[2]PRQ AVERAGE normalized by size'!AB91)</f>
        <v>7000</v>
      </c>
      <c r="AX28" s="17"/>
      <c r="AY28" s="17"/>
      <c r="AZ28" s="17"/>
      <c r="BA28" s="17"/>
      <c r="BB28" s="17"/>
      <c r="BC28" s="17"/>
    </row>
    <row r="29" spans="1:55" x14ac:dyDescent="0.35">
      <c r="A29" s="15">
        <f>('[2]PRQ HISTORY'!A29)</f>
        <v>42887</v>
      </c>
      <c r="B29" s="16" t="s">
        <v>99</v>
      </c>
      <c r="C29" s="16">
        <f t="shared" si="0"/>
        <v>510000</v>
      </c>
      <c r="D29" s="16" t="s">
        <v>74</v>
      </c>
      <c r="E29" s="16" t="s">
        <v>33</v>
      </c>
      <c r="F29" s="17">
        <v>5600</v>
      </c>
      <c r="G29" s="20" t="s">
        <v>75</v>
      </c>
      <c r="H29" s="19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>
        <f>('[2]PRQ AVERAGE normalized by size'!P92)</f>
        <v>45000</v>
      </c>
      <c r="AM29" s="17">
        <f>('[2]PRQ AVERAGE normalized by size'!Q92)</f>
        <v>47000</v>
      </c>
      <c r="AN29" s="17">
        <f>('[2]PRQ AVERAGE normalized by size'!R92)</f>
        <v>54000</v>
      </c>
      <c r="AO29" s="17">
        <f>('[2]PRQ AVERAGE normalized by size'!S92)</f>
        <v>58000</v>
      </c>
      <c r="AP29" s="17">
        <f>('[2]PRQ AVERAGE normalized by size'!T92)</f>
        <v>57000</v>
      </c>
      <c r="AQ29" s="17">
        <f>('[2]PRQ AVERAGE normalized by size'!U92)</f>
        <v>52000</v>
      </c>
      <c r="AR29" s="17">
        <f>('[2]PRQ AVERAGE normalized by size'!V92)</f>
        <v>48000</v>
      </c>
      <c r="AS29" s="17">
        <f>('[2]PRQ AVERAGE normalized by size'!W92)</f>
        <v>42000</v>
      </c>
      <c r="AT29" s="17">
        <f>('[2]PRQ AVERAGE normalized by size'!X92)</f>
        <v>31000</v>
      </c>
      <c r="AU29" s="17">
        <f>('[2]PRQ AVERAGE normalized by size'!Y92)</f>
        <v>26000</v>
      </c>
      <c r="AV29" s="17">
        <f>('[2]PRQ AVERAGE normalized by size'!Z92)</f>
        <v>20000</v>
      </c>
      <c r="AW29" s="17">
        <f>('[2]PRQ AVERAGE normalized by size'!AA92)</f>
        <v>15000</v>
      </c>
      <c r="AX29" s="17">
        <f>('[2]PRQ AVERAGE normalized by size'!AB92)</f>
        <v>15000</v>
      </c>
      <c r="AY29" s="17"/>
      <c r="AZ29" s="17"/>
      <c r="BA29" s="17"/>
      <c r="BB29" s="17"/>
      <c r="BC29" s="17"/>
    </row>
    <row r="30" spans="1:55" x14ac:dyDescent="0.35">
      <c r="A30" s="15">
        <f>('[2]PRQ HISTORY'!A30)</f>
        <v>42946</v>
      </c>
      <c r="B30" s="16" t="s">
        <v>100</v>
      </c>
      <c r="C30" s="16">
        <f t="shared" si="0"/>
        <v>607000</v>
      </c>
      <c r="D30" s="16" t="s">
        <v>31</v>
      </c>
      <c r="E30" s="16" t="s">
        <v>33</v>
      </c>
      <c r="F30" s="17">
        <v>6100</v>
      </c>
      <c r="G30" s="20" t="s">
        <v>75</v>
      </c>
      <c r="H30" s="19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>
        <f>('[2]PRQ AVERAGE normalized by size'!P93)</f>
        <v>46000</v>
      </c>
      <c r="AN30" s="17">
        <f>('[2]PRQ AVERAGE normalized by size'!Q93)</f>
        <v>52000</v>
      </c>
      <c r="AO30" s="17">
        <f>('[2]PRQ AVERAGE normalized by size'!R93)</f>
        <v>57000</v>
      </c>
      <c r="AP30" s="17">
        <f>('[2]PRQ AVERAGE normalized by size'!S93)</f>
        <v>60000</v>
      </c>
      <c r="AQ30" s="17">
        <f>('[2]PRQ AVERAGE normalized by size'!T93)</f>
        <v>57000</v>
      </c>
      <c r="AR30" s="17">
        <f>('[2]PRQ AVERAGE normalized by size'!U93)</f>
        <v>52000</v>
      </c>
      <c r="AS30" s="17">
        <f>('[2]PRQ AVERAGE normalized by size'!V93)</f>
        <v>54000</v>
      </c>
      <c r="AT30" s="17">
        <f>('[2]PRQ AVERAGE normalized by size'!W93)</f>
        <v>51000</v>
      </c>
      <c r="AU30" s="17">
        <f>('[2]PRQ AVERAGE normalized by size'!X93)</f>
        <v>44000</v>
      </c>
      <c r="AV30" s="17">
        <f>('[2]PRQ AVERAGE normalized by size'!Y93)</f>
        <v>41000</v>
      </c>
      <c r="AW30" s="17">
        <f>('[2]PRQ AVERAGE normalized by size'!Z93)</f>
        <v>37000</v>
      </c>
      <c r="AX30" s="17">
        <f>('[2]PRQ AVERAGE normalized by size'!AA93)</f>
        <v>28000</v>
      </c>
      <c r="AY30" s="17">
        <f>('[2]PRQ AVERAGE normalized by size'!AB93)</f>
        <v>28000</v>
      </c>
      <c r="AZ30" s="17"/>
      <c r="BA30" s="17"/>
      <c r="BB30" s="17"/>
      <c r="BC30" s="17"/>
    </row>
    <row r="31" spans="1:55" x14ac:dyDescent="0.35">
      <c r="A31" s="15">
        <f>('[2]PRQ HISTORY'!A31)</f>
        <v>42948</v>
      </c>
      <c r="B31" s="16" t="s">
        <v>101</v>
      </c>
      <c r="C31" s="16">
        <f t="shared" si="0"/>
        <v>777000</v>
      </c>
      <c r="D31" s="16" t="s">
        <v>74</v>
      </c>
      <c r="E31" s="16" t="s">
        <v>32</v>
      </c>
      <c r="F31" s="17">
        <v>6750</v>
      </c>
      <c r="G31" s="20" t="s">
        <v>75</v>
      </c>
      <c r="H31" s="19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>
        <f>('[2]PRQ AVERAGE normalized by size'!P94)</f>
        <v>60000</v>
      </c>
      <c r="AP31" s="17">
        <f>('[2]PRQ AVERAGE normalized by size'!Q94)</f>
        <v>69000</v>
      </c>
      <c r="AQ31" s="17">
        <f>('[2]PRQ AVERAGE normalized by size'!R94)</f>
        <v>74000</v>
      </c>
      <c r="AR31" s="17">
        <f>('[2]PRQ AVERAGE normalized by size'!S94)</f>
        <v>81000</v>
      </c>
      <c r="AS31" s="17">
        <f>('[2]PRQ AVERAGE normalized by size'!T94)</f>
        <v>82000</v>
      </c>
      <c r="AT31" s="17">
        <f>('[2]PRQ AVERAGE normalized by size'!U94)</f>
        <v>82000</v>
      </c>
      <c r="AU31" s="17">
        <f>('[2]PRQ AVERAGE normalized by size'!V94)</f>
        <v>79000</v>
      </c>
      <c r="AV31" s="17">
        <f>('[2]PRQ AVERAGE normalized by size'!W94)</f>
        <v>70000</v>
      </c>
      <c r="AW31" s="17">
        <f>('[2]PRQ AVERAGE normalized by size'!X94)</f>
        <v>59000</v>
      </c>
      <c r="AX31" s="17">
        <f>('[2]PRQ AVERAGE normalized by size'!Y94)</f>
        <v>44000</v>
      </c>
      <c r="AY31" s="17">
        <f>('[2]PRQ AVERAGE normalized by size'!Z94)</f>
        <v>29000</v>
      </c>
      <c r="AZ31" s="17">
        <f>('[2]PRQ AVERAGE normalized by size'!AA94)</f>
        <v>24000</v>
      </c>
      <c r="BA31" s="17">
        <f>('[2]PRQ AVERAGE normalized by size'!AB94)</f>
        <v>24000</v>
      </c>
      <c r="BB31" s="17"/>
      <c r="BC31" s="17"/>
    </row>
    <row r="32" spans="1:55" x14ac:dyDescent="0.35">
      <c r="A32" s="15">
        <f>('[2]PRQ HISTORY'!A32)</f>
        <v>43009</v>
      </c>
      <c r="B32" s="16" t="s">
        <v>102</v>
      </c>
      <c r="C32" s="16">
        <f t="shared" si="0"/>
        <v>506000</v>
      </c>
      <c r="D32" s="16" t="s">
        <v>74</v>
      </c>
      <c r="E32" s="16" t="s">
        <v>33</v>
      </c>
      <c r="F32" s="17">
        <v>7504</v>
      </c>
      <c r="G32" s="20" t="s">
        <v>75</v>
      </c>
      <c r="H32" s="19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>
        <f>('[2]PRQ AVERAGE normalized by size'!P95)</f>
        <v>55000</v>
      </c>
      <c r="AQ32" s="17">
        <f>('[2]PRQ AVERAGE normalized by size'!Q95)</f>
        <v>61000</v>
      </c>
      <c r="AR32" s="17">
        <f>('[2]PRQ AVERAGE normalized by size'!R95)</f>
        <v>65000</v>
      </c>
      <c r="AS32" s="17">
        <f>('[2]PRQ AVERAGE normalized by size'!S95)</f>
        <v>58000</v>
      </c>
      <c r="AT32" s="17">
        <f>('[2]PRQ AVERAGE normalized by size'!T95)</f>
        <v>52000</v>
      </c>
      <c r="AU32" s="17">
        <f>('[2]PRQ AVERAGE normalized by size'!U95)</f>
        <v>47000</v>
      </c>
      <c r="AV32" s="17">
        <f>('[2]PRQ AVERAGE normalized by size'!V95)</f>
        <v>41000</v>
      </c>
      <c r="AW32" s="17">
        <f>('[2]PRQ AVERAGE normalized by size'!W95)</f>
        <v>42000</v>
      </c>
      <c r="AX32" s="17">
        <f>('[2]PRQ AVERAGE normalized by size'!X95)</f>
        <v>25000</v>
      </c>
      <c r="AY32" s="17">
        <f>('[2]PRQ AVERAGE normalized by size'!Y95)</f>
        <v>19000</v>
      </c>
      <c r="AZ32" s="17">
        <f>('[2]PRQ AVERAGE normalized by size'!Z95)</f>
        <v>13000</v>
      </c>
      <c r="BA32" s="17">
        <f>('[2]PRQ AVERAGE normalized by size'!AA95)</f>
        <v>14000</v>
      </c>
      <c r="BB32" s="17">
        <f>('[2]PRQ AVERAGE normalized by size'!AB95)</f>
        <v>14000</v>
      </c>
      <c r="BC32" s="17"/>
    </row>
    <row r="33" spans="1:55" x14ac:dyDescent="0.35">
      <c r="A33" s="15">
        <f>('[2]PRQ HISTORY'!A33)</f>
        <v>43040</v>
      </c>
      <c r="B33" s="16" t="s">
        <v>26</v>
      </c>
      <c r="C33" s="16">
        <f t="shared" si="0"/>
        <v>659000</v>
      </c>
      <c r="D33" s="16" t="s">
        <v>31</v>
      </c>
      <c r="E33" s="16" t="s">
        <v>32</v>
      </c>
      <c r="F33" s="17">
        <v>4932</v>
      </c>
      <c r="G33" s="20" t="s">
        <v>75</v>
      </c>
      <c r="H33" s="19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>
        <f>('[2]PRQ AVERAGE normalized by size'!P96)</f>
        <v>50000</v>
      </c>
      <c r="AR33" s="17">
        <f>('[2]PRQ AVERAGE normalized by size'!Q96)</f>
        <v>56000</v>
      </c>
      <c r="AS33" s="17">
        <f>('[2]PRQ AVERAGE normalized by size'!R96)</f>
        <v>61000</v>
      </c>
      <c r="AT33" s="17">
        <f>('[2]PRQ AVERAGE normalized by size'!S96)</f>
        <v>64000</v>
      </c>
      <c r="AU33" s="17">
        <f>('[2]PRQ AVERAGE normalized by size'!T96)</f>
        <v>61000</v>
      </c>
      <c r="AV33" s="17">
        <f>('[2]PRQ AVERAGE normalized by size'!U96)</f>
        <v>56000</v>
      </c>
      <c r="AW33" s="17">
        <f>('[2]PRQ AVERAGE normalized by size'!V96)</f>
        <v>58000</v>
      </c>
      <c r="AX33" s="17">
        <f>('[2]PRQ AVERAGE normalized by size'!W96)</f>
        <v>55000</v>
      </c>
      <c r="AY33" s="17">
        <f>('[2]PRQ AVERAGE normalized by size'!X96)</f>
        <v>48000</v>
      </c>
      <c r="AZ33" s="17">
        <f>('[2]PRQ AVERAGE normalized by size'!Y96)</f>
        <v>45000</v>
      </c>
      <c r="BA33" s="17">
        <f>('[2]PRQ AVERAGE normalized by size'!Z96)</f>
        <v>41000</v>
      </c>
      <c r="BB33" s="17">
        <f>('[2]PRQ AVERAGE normalized by size'!AA96)</f>
        <v>32000</v>
      </c>
      <c r="BC33" s="17">
        <f>('[2]PRQ AVERAGE normalized by size'!AB96)</f>
        <v>32000</v>
      </c>
    </row>
    <row r="35" spans="1:55" ht="15" thickBot="1" x14ac:dyDescent="0.4">
      <c r="G35" s="30" t="s">
        <v>109</v>
      </c>
      <c r="H35" s="31">
        <v>42019</v>
      </c>
      <c r="I35" s="31">
        <v>42051</v>
      </c>
      <c r="J35" s="31">
        <v>5540</v>
      </c>
      <c r="K35" s="31">
        <v>42112</v>
      </c>
      <c r="L35" s="31">
        <v>42143</v>
      </c>
      <c r="M35" s="31">
        <v>42175</v>
      </c>
      <c r="N35" s="31">
        <v>42206</v>
      </c>
      <c r="O35" s="31">
        <v>42238</v>
      </c>
      <c r="P35" s="31">
        <v>42270</v>
      </c>
      <c r="Q35" s="31">
        <v>42301</v>
      </c>
      <c r="R35" s="31">
        <v>42333</v>
      </c>
      <c r="S35" s="31">
        <v>42364</v>
      </c>
      <c r="T35" s="31">
        <v>42396</v>
      </c>
      <c r="U35" s="31">
        <v>42428</v>
      </c>
      <c r="V35" s="31">
        <v>42458</v>
      </c>
      <c r="W35" s="31">
        <v>42490</v>
      </c>
      <c r="X35" s="31">
        <v>42521</v>
      </c>
      <c r="Y35" s="31">
        <v>42522</v>
      </c>
      <c r="Z35" s="31">
        <v>42553</v>
      </c>
      <c r="AA35" s="31">
        <v>42585</v>
      </c>
      <c r="AB35" s="31">
        <v>42617</v>
      </c>
      <c r="AC35" s="31">
        <v>42648</v>
      </c>
      <c r="AD35" s="31">
        <v>42680</v>
      </c>
      <c r="AE35" s="31">
        <v>42711</v>
      </c>
      <c r="AF35" s="31">
        <v>42742</v>
      </c>
      <c r="AG35" s="31">
        <v>42774</v>
      </c>
      <c r="AH35" s="31">
        <v>42803</v>
      </c>
      <c r="AI35" s="31">
        <v>42835</v>
      </c>
      <c r="AJ35" s="31">
        <v>42866</v>
      </c>
      <c r="AK35" s="31">
        <v>42898</v>
      </c>
      <c r="AL35" s="31">
        <v>42929</v>
      </c>
      <c r="AM35" s="31">
        <v>42961</v>
      </c>
      <c r="AN35" s="31">
        <v>42993</v>
      </c>
      <c r="AO35" s="31">
        <v>43024</v>
      </c>
      <c r="AP35" s="31">
        <v>43056</v>
      </c>
      <c r="AQ35" s="31">
        <v>43087</v>
      </c>
      <c r="AR35" s="31">
        <v>43120</v>
      </c>
      <c r="AS35" s="31">
        <v>43152</v>
      </c>
      <c r="AT35" s="31">
        <v>43181</v>
      </c>
      <c r="AU35" s="31">
        <v>43213</v>
      </c>
      <c r="AV35" s="31">
        <v>43244</v>
      </c>
      <c r="AW35" s="31">
        <v>43275</v>
      </c>
      <c r="AX35" s="31">
        <v>43307</v>
      </c>
      <c r="AY35" s="31">
        <v>43339</v>
      </c>
      <c r="AZ35" s="31">
        <v>43371</v>
      </c>
      <c r="BA35" s="31">
        <v>43402</v>
      </c>
      <c r="BB35" s="31">
        <v>43434</v>
      </c>
      <c r="BC35" s="31">
        <v>43465</v>
      </c>
    </row>
    <row r="36" spans="1:55" ht="15" thickTop="1" x14ac:dyDescent="0.35">
      <c r="H36">
        <f>SUM(H4:H33)</f>
        <v>0</v>
      </c>
      <c r="I36">
        <f>SUM(I4:I33)/2</f>
        <v>22500.5</v>
      </c>
      <c r="J36">
        <f>SUM(J4:J33)/3</f>
        <v>27000.666666666668</v>
      </c>
      <c r="K36">
        <f>SUM(K4:K33)/3</f>
        <v>27001</v>
      </c>
      <c r="L36">
        <f>SUM(L4:L33)/4</f>
        <v>29751</v>
      </c>
      <c r="M36">
        <f>SUM(M4:M33)/5</f>
        <v>29201</v>
      </c>
      <c r="N36">
        <f>SUM(N4:N33)/6</f>
        <v>32167.666666666668</v>
      </c>
      <c r="O36">
        <f>SUM(O4:O33)/7</f>
        <v>33715.285714285717</v>
      </c>
      <c r="P36">
        <f>SUM(P4:P33)/7</f>
        <v>31144</v>
      </c>
      <c r="Q36">
        <f>SUM(Q4:Q33)/8</f>
        <v>29501.125</v>
      </c>
      <c r="R36">
        <f>SUM(R4:R33)/9</f>
        <v>27223.333333333332</v>
      </c>
      <c r="S36">
        <f>SUM(S4:S33)/10</f>
        <v>24501.1</v>
      </c>
      <c r="T36">
        <f>SUM(T4:T33)/11</f>
        <v>22910.18181818182</v>
      </c>
      <c r="U36">
        <f>SUM(U4:U33)/11</f>
        <v>22909.090909090908</v>
      </c>
      <c r="V36">
        <f>SUM(V4:V33)/11</f>
        <v>21909.090909090908</v>
      </c>
      <c r="W36">
        <f>SUM(W4:W33)/10</f>
        <v>21600</v>
      </c>
      <c r="X36">
        <f>SUM(X4:X33)/11</f>
        <v>19454.545454545456</v>
      </c>
      <c r="Y36">
        <f>SUM(Y4:Y33)/11</f>
        <v>18272.727272727272</v>
      </c>
      <c r="Z36">
        <f>SUM(Z4:Z33)/11</f>
        <v>18545.454545454544</v>
      </c>
      <c r="AA36">
        <f>SUM(AA4:AA33)/11</f>
        <v>18181.81818181818</v>
      </c>
      <c r="AB36">
        <f>SUM(AB4:AB33)/10</f>
        <v>17400</v>
      </c>
      <c r="AC36">
        <f t="shared" ref="AC36:AH36" si="1">SUM(AC4:AC33)/11</f>
        <v>16090.90909090909</v>
      </c>
      <c r="AD36">
        <f t="shared" si="1"/>
        <v>15818.181818181818</v>
      </c>
      <c r="AE36">
        <f t="shared" si="1"/>
        <v>15272.727272727272</v>
      </c>
      <c r="AF36">
        <f t="shared" si="1"/>
        <v>14909.09090909091</v>
      </c>
      <c r="AG36">
        <f t="shared" si="1"/>
        <v>16181.818181818182</v>
      </c>
      <c r="AH36">
        <f t="shared" si="1"/>
        <v>18272.727272727272</v>
      </c>
      <c r="AI36">
        <f>SUM(AI4:AI33)/10</f>
        <v>19500</v>
      </c>
      <c r="AJ36">
        <f>SUM(AJ4:AJ33)/11</f>
        <v>19090.909090909092</v>
      </c>
      <c r="AK36">
        <f>SUM(AK4:AK33)/11</f>
        <v>20181.81818181818</v>
      </c>
      <c r="AL36">
        <f>SUM(AL4:AL33)/11</f>
        <v>22181.81818181818</v>
      </c>
      <c r="AM36">
        <f>SUM(AM4:AM33)/11</f>
        <v>25454.545454545456</v>
      </c>
      <c r="AN36">
        <f>SUM(AN4:AN33)/10</f>
        <v>28600</v>
      </c>
      <c r="AO36">
        <f>SUM(AO4:AO33)/11</f>
        <v>30545.454545454544</v>
      </c>
      <c r="AP36">
        <f>SUM(AP4:AP33)/11</f>
        <v>35000</v>
      </c>
      <c r="AQ36">
        <f>SUM(AQ4:AQ33)/11</f>
        <v>37363.63636363636</v>
      </c>
      <c r="AR36">
        <f>SUM(AR4:AR33)</f>
        <v>400000</v>
      </c>
      <c r="AS36">
        <f t="shared" ref="AS36:BC36" si="2">SUM(AS4:AS33)</f>
        <v>374000</v>
      </c>
      <c r="AT36">
        <f t="shared" si="2"/>
        <v>330000</v>
      </c>
      <c r="AU36">
        <f t="shared" si="2"/>
        <v>269000</v>
      </c>
      <c r="AV36">
        <f t="shared" si="2"/>
        <v>242000</v>
      </c>
      <c r="AW36">
        <f t="shared" si="2"/>
        <v>218000</v>
      </c>
      <c r="AX36">
        <f t="shared" si="2"/>
        <v>167000</v>
      </c>
      <c r="AY36">
        <f t="shared" si="2"/>
        <v>124000</v>
      </c>
      <c r="AZ36">
        <f t="shared" si="2"/>
        <v>82000</v>
      </c>
      <c r="BA36">
        <f t="shared" si="2"/>
        <v>79000</v>
      </c>
      <c r="BB36">
        <f t="shared" si="2"/>
        <v>46000</v>
      </c>
      <c r="BC36">
        <f t="shared" si="2"/>
        <v>32000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subramanya</dc:creator>
  <cp:lastModifiedBy>Karthik Muralidhara</cp:lastModifiedBy>
  <dcterms:created xsi:type="dcterms:W3CDTF">2018-02-20T05:27:51Z</dcterms:created>
  <dcterms:modified xsi:type="dcterms:W3CDTF">2018-02-23T23:14:44Z</dcterms:modified>
</cp:coreProperties>
</file>