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128" windowHeight="9000" activeTab="1"/>
  </bookViews>
  <sheets>
    <sheet name="Summary" sheetId="4" r:id="rId1"/>
    <sheet name="MTS" sheetId="1" r:id="rId2"/>
    <sheet name="MTO" sheetId="2" r:id="rId3"/>
  </sheets>
  <definedNames>
    <definedName name="_xlnm._FilterDatabase" localSheetId="1" hidden="1">MTS!$A$2:$AH$300</definedName>
    <definedName name="MTOData">OFFSET(MTO!$A$2,0,0,COUNTA(MTO!$E:$E),COUNTA(MTO!$2:$2))</definedName>
    <definedName name="MTSData">OFFSET(MTS!$A$2,0,0,COUNTA(MTS!$A:$A),COUNTA(MTS!$2:$2))</definedName>
    <definedName name="_xlnm._FilterDatabase" localSheetId="2" hidden="1">MTO!$A$2:$M$118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<sst xmlns="http://schemas.openxmlformats.org/spreadsheetml/2006/main" count="4123" uniqueCount="1217">
  <si>
    <t>Comments</t>
  </si>
  <si>
    <t>(ALL)</t>
  </si>
  <si>
    <t>Site</t>
  </si>
  <si>
    <t>Coverage</t>
  </si>
  <si>
    <t>Type</t>
  </si>
  <si>
    <t>SKUs</t>
  </si>
  <si>
    <t xml:space="preserve"> Production Plan</t>
  </si>
  <si>
    <t>Count of Sap</t>
  </si>
  <si>
    <t>Column Labels</t>
  </si>
  <si>
    <t>line</t>
  </si>
  <si>
    <t>day wise volume</t>
  </si>
  <si>
    <t>working day</t>
  </si>
  <si>
    <t>weekly volume</t>
  </si>
  <si>
    <t>BLR</t>
  </si>
  <si>
    <t>E</t>
  </si>
  <si>
    <t>Normal</t>
  </si>
  <si>
    <t>Row Labels</t>
  </si>
  <si>
    <t>More than 90 days</t>
  </si>
  <si>
    <t>60 to 90 Days</t>
  </si>
  <si>
    <t>45 to 60 Days</t>
  </si>
  <si>
    <t>30 to 45 Days</t>
  </si>
  <si>
    <t>15 to 30 Days</t>
  </si>
  <si>
    <t>0 to 15 Days</t>
  </si>
  <si>
    <t>Grand Total</t>
  </si>
  <si>
    <t>line 1</t>
  </si>
  <si>
    <t>D</t>
  </si>
  <si>
    <t>Q0CP</t>
  </si>
  <si>
    <t>line 2</t>
  </si>
  <si>
    <t>Post Blending</t>
  </si>
  <si>
    <t>Bonding</t>
  </si>
  <si>
    <t>line 3</t>
  </si>
  <si>
    <t>D30</t>
  </si>
  <si>
    <t>line 4</t>
  </si>
  <si>
    <t>C</t>
  </si>
  <si>
    <t>Q0DP</t>
  </si>
  <si>
    <t>B</t>
  </si>
  <si>
    <t>BLR Total</t>
  </si>
  <si>
    <t>Thane</t>
  </si>
  <si>
    <t>Sum of Total Balance to Produce</t>
  </si>
  <si>
    <t>Thane Total</t>
  </si>
  <si>
    <t>SL No</t>
  </si>
  <si>
    <t>Combine</t>
  </si>
  <si>
    <t>Stream Mapping</t>
  </si>
  <si>
    <t>Region</t>
  </si>
  <si>
    <t>Shade</t>
  </si>
  <si>
    <t>Local / Export</t>
  </si>
  <si>
    <t>Plant</t>
  </si>
  <si>
    <t>MTS/RTS</t>
  </si>
  <si>
    <t>Sap</t>
  </si>
  <si>
    <t>Mfg Pro</t>
  </si>
  <si>
    <t>FC N(Dc1)</t>
  </si>
  <si>
    <t>N+1</t>
  </si>
  <si>
    <t>N+2</t>
  </si>
  <si>
    <t>N+3</t>
  </si>
  <si>
    <t>N+4</t>
  </si>
  <si>
    <t>Open Orders</t>
  </si>
  <si>
    <t>Sales MTD</t>
  </si>
  <si>
    <t>MTD Production</t>
  </si>
  <si>
    <t>SS</t>
  </si>
  <si>
    <t>SOH</t>
  </si>
  <si>
    <t>SIT</t>
  </si>
  <si>
    <t>Agreed Production</t>
  </si>
  <si>
    <t>Batch Size</t>
  </si>
  <si>
    <t>Production Plan</t>
  </si>
  <si>
    <t>Production Plan (Batch Sized)</t>
  </si>
  <si>
    <t>DIO</t>
  </si>
  <si>
    <t>Transit</t>
  </si>
  <si>
    <t>Rolling Status</t>
  </si>
  <si>
    <t>Delivery Date for Langsat</t>
  </si>
  <si>
    <t>OTIF %</t>
  </si>
  <si>
    <t>Sort</t>
  </si>
  <si>
    <t>5377248Q0DP</t>
  </si>
  <si>
    <t>East + South</t>
  </si>
  <si>
    <t>Grey</t>
  </si>
  <si>
    <t>Local</t>
  </si>
  <si>
    <t>MTS</t>
  </si>
  <si>
    <t>5377248</t>
  </si>
  <si>
    <t>YP215N</t>
  </si>
  <si>
    <t>5377286Q0DP</t>
  </si>
  <si>
    <t>Alluminium &amp; Other Plain Metalics</t>
  </si>
  <si>
    <t>5377286</t>
  </si>
  <si>
    <t>YW203N</t>
  </si>
  <si>
    <t>5377125Q0CP</t>
  </si>
  <si>
    <t>North + West</t>
  </si>
  <si>
    <t>Bonded Metallics</t>
  </si>
  <si>
    <t>5377125</t>
  </si>
  <si>
    <t>Y2206N</t>
  </si>
  <si>
    <t>5570806Q0CP</t>
  </si>
  <si>
    <t>North</t>
  </si>
  <si>
    <t>MTO/RTS</t>
  </si>
  <si>
    <t>5570806</t>
  </si>
  <si>
    <t>Y2219N</t>
  </si>
  <si>
    <t>5588813Q0CP</t>
  </si>
  <si>
    <t>South</t>
  </si>
  <si>
    <t>5588813</t>
  </si>
  <si>
    <t>S2345N</t>
  </si>
  <si>
    <t>5376737Q0CP</t>
  </si>
  <si>
    <t>West</t>
  </si>
  <si>
    <t>5376737</t>
  </si>
  <si>
    <t>SW303N</t>
  </si>
  <si>
    <t>5376746Q0CP</t>
  </si>
  <si>
    <t>East + North + South + West</t>
  </si>
  <si>
    <t>5376746</t>
  </si>
  <si>
    <t>SW31BN</t>
  </si>
  <si>
    <t>5747194Q0CP</t>
  </si>
  <si>
    <t>5747194</t>
  </si>
  <si>
    <t>SW351N</t>
  </si>
  <si>
    <t>5898697Q0CP</t>
  </si>
  <si>
    <t>5898697</t>
  </si>
  <si>
    <t>J2207N</t>
  </si>
  <si>
    <t>5862103Q0CP</t>
  </si>
  <si>
    <t>White</t>
  </si>
  <si>
    <t>5862103</t>
  </si>
  <si>
    <t>EC077N</t>
  </si>
  <si>
    <t>5570805Q0CP</t>
  </si>
  <si>
    <t>5570805</t>
  </si>
  <si>
    <t>Y2220N</t>
  </si>
  <si>
    <t>5373140Q0DP</t>
  </si>
  <si>
    <t>5373140</t>
  </si>
  <si>
    <t>EL413N</t>
  </si>
  <si>
    <t>5373553Q0DP</t>
  </si>
  <si>
    <t>Blue</t>
  </si>
  <si>
    <t>5373553</t>
  </si>
  <si>
    <t>EQ432N</t>
  </si>
  <si>
    <t>5376587Q0DP</t>
  </si>
  <si>
    <t>North + South</t>
  </si>
  <si>
    <t>5376587</t>
  </si>
  <si>
    <t>SP203N</t>
  </si>
  <si>
    <t>5686952Q0CP</t>
  </si>
  <si>
    <t>Export</t>
  </si>
  <si>
    <t>5686952</t>
  </si>
  <si>
    <t>YW100C</t>
  </si>
  <si>
    <t>5687051Q0CP</t>
  </si>
  <si>
    <t>5687051</t>
  </si>
  <si>
    <t>GW104C</t>
  </si>
  <si>
    <t>5694235Q0CP</t>
  </si>
  <si>
    <t>5694235</t>
  </si>
  <si>
    <t>GW103C</t>
  </si>
  <si>
    <t>5694236Q0CP</t>
  </si>
  <si>
    <t>Miscellaneous</t>
  </si>
  <si>
    <t>5694236</t>
  </si>
  <si>
    <t>GY042A</t>
  </si>
  <si>
    <t>5694603Q0CP</t>
  </si>
  <si>
    <t>5694603</t>
  </si>
  <si>
    <t>GW105C</t>
  </si>
  <si>
    <t>5372672Q0DP</t>
  </si>
  <si>
    <t>5372672</t>
  </si>
  <si>
    <t>EB577N</t>
  </si>
  <si>
    <t>5779068Q0CP</t>
  </si>
  <si>
    <t>Langsat</t>
  </si>
  <si>
    <t>5779068</t>
  </si>
  <si>
    <t>GY221A</t>
  </si>
  <si>
    <t>5373139Q0DP</t>
  </si>
  <si>
    <t>5373139</t>
  </si>
  <si>
    <t>EL411N</t>
  </si>
  <si>
    <t>5802676Q0CP</t>
  </si>
  <si>
    <t>5802676</t>
  </si>
  <si>
    <t>YW26FC</t>
  </si>
  <si>
    <t>5373522Q0DP</t>
  </si>
  <si>
    <t>5373522</t>
  </si>
  <si>
    <t>EQ020N</t>
  </si>
  <si>
    <t>5374551Q0DP</t>
  </si>
  <si>
    <t>5374551</t>
  </si>
  <si>
    <t>JA109N</t>
  </si>
  <si>
    <t>5374553Q0DP</t>
  </si>
  <si>
    <t>5374553</t>
  </si>
  <si>
    <t>JA172N</t>
  </si>
  <si>
    <t>5834788Q0CP</t>
  </si>
  <si>
    <t>Black</t>
  </si>
  <si>
    <t>5834788</t>
  </si>
  <si>
    <t>TN111A</t>
  </si>
  <si>
    <t>5374655Q0DP</t>
  </si>
  <si>
    <t>Brown</t>
  </si>
  <si>
    <t>5374655</t>
  </si>
  <si>
    <t>JM107N</t>
  </si>
  <si>
    <t>5375331Q0DP</t>
  </si>
  <si>
    <t>Cream</t>
  </si>
  <si>
    <t>5375331</t>
  </si>
  <si>
    <t>MD079N</t>
  </si>
  <si>
    <t>5376023Q0DP</t>
  </si>
  <si>
    <t>5376023</t>
  </si>
  <si>
    <t>PM302N</t>
  </si>
  <si>
    <t>5376545Q0DP</t>
  </si>
  <si>
    <t>North + South + West</t>
  </si>
  <si>
    <t>5376545</t>
  </si>
  <si>
    <t>SN333N</t>
  </si>
  <si>
    <t>5376582Q0DP</t>
  </si>
  <si>
    <t>5376582</t>
  </si>
  <si>
    <t>SP15AN</t>
  </si>
  <si>
    <t>5376714Q0DP</t>
  </si>
  <si>
    <t>5376714</t>
  </si>
  <si>
    <t>SW257N</t>
  </si>
  <si>
    <t>5376750Q0DP</t>
  </si>
  <si>
    <t>5376750</t>
  </si>
  <si>
    <t>SW326N</t>
  </si>
  <si>
    <t>5377269Q0DP</t>
  </si>
  <si>
    <t>5377269</t>
  </si>
  <si>
    <t>YPD78N</t>
  </si>
  <si>
    <t>5377342Q0DP</t>
  </si>
  <si>
    <t>5377342</t>
  </si>
  <si>
    <t>YW361N</t>
  </si>
  <si>
    <t>5486917Q0DP</t>
  </si>
  <si>
    <t>5486917</t>
  </si>
  <si>
    <t>JD123N</t>
  </si>
  <si>
    <t>5487620Q0DP</t>
  </si>
  <si>
    <t>5487620</t>
  </si>
  <si>
    <t>AP101N</t>
  </si>
  <si>
    <t>5374570Q0CP</t>
  </si>
  <si>
    <t>5374570</t>
  </si>
  <si>
    <t>JC190N</t>
  </si>
  <si>
    <t>AA</t>
  </si>
  <si>
    <t>5745943Q0CP</t>
  </si>
  <si>
    <t>Red</t>
  </si>
  <si>
    <t>5745943</t>
  </si>
  <si>
    <t>EG108N</t>
  </si>
  <si>
    <t>5765791Q0CP</t>
  </si>
  <si>
    <t>5765791</t>
  </si>
  <si>
    <t>GW003K</t>
  </si>
  <si>
    <t>5686254Q0CP</t>
  </si>
  <si>
    <t>5686254</t>
  </si>
  <si>
    <t>GY270A</t>
  </si>
  <si>
    <t>5616114Q0CP</t>
  </si>
  <si>
    <t>5616114</t>
  </si>
  <si>
    <t>GY114A</t>
  </si>
  <si>
    <t>5877446Q0DP</t>
  </si>
  <si>
    <t>5877446</t>
  </si>
  <si>
    <t>EP438N</t>
  </si>
  <si>
    <t>5372730Q0DP</t>
  </si>
  <si>
    <t>5372730</t>
  </si>
  <si>
    <t>EC002N</t>
  </si>
  <si>
    <t>5373145Q0DP</t>
  </si>
  <si>
    <t>5373145</t>
  </si>
  <si>
    <t>EL428N</t>
  </si>
  <si>
    <t>5578019Q0CP</t>
  </si>
  <si>
    <t>5578019</t>
  </si>
  <si>
    <t>YY270A</t>
  </si>
  <si>
    <t>5373282Q0DP</t>
  </si>
  <si>
    <t>5373282</t>
  </si>
  <si>
    <t>ENA12N</t>
  </si>
  <si>
    <t>5574021Q0CP</t>
  </si>
  <si>
    <t>5574021</t>
  </si>
  <si>
    <t>MW415C</t>
  </si>
  <si>
    <t>5578018Q0CP</t>
  </si>
  <si>
    <t>5578018</t>
  </si>
  <si>
    <t>GY184C</t>
  </si>
  <si>
    <t>5819644Q0CP</t>
  </si>
  <si>
    <t>5819644</t>
  </si>
  <si>
    <t>EC170N</t>
  </si>
  <si>
    <t>5373546Q0DP</t>
  </si>
  <si>
    <t>5373546</t>
  </si>
  <si>
    <t>EQ350N</t>
  </si>
  <si>
    <t>5375458Q0CP</t>
  </si>
  <si>
    <t>East + North + West</t>
  </si>
  <si>
    <t>5375458</t>
  </si>
  <si>
    <t>MW317N</t>
  </si>
  <si>
    <t>5374558Q0CP</t>
  </si>
  <si>
    <t>5374558</t>
  </si>
  <si>
    <t>JC002N</t>
  </si>
  <si>
    <t>5377114Q0CP</t>
  </si>
  <si>
    <t>5377114</t>
  </si>
  <si>
    <t>Y2200N</t>
  </si>
  <si>
    <t>5374701Q0DP</t>
  </si>
  <si>
    <t>5374701</t>
  </si>
  <si>
    <t>JN405N</t>
  </si>
  <si>
    <t>5540632Q0CP</t>
  </si>
  <si>
    <t>5540632</t>
  </si>
  <si>
    <t>Y2208N</t>
  </si>
  <si>
    <t>5375414Q0DP</t>
  </si>
  <si>
    <t>5375414</t>
  </si>
  <si>
    <t>MP401N</t>
  </si>
  <si>
    <t>5375464Q0DP</t>
  </si>
  <si>
    <t>5375464</t>
  </si>
  <si>
    <t>MWB47N</t>
  </si>
  <si>
    <t>5376520Q0DP</t>
  </si>
  <si>
    <t>5376520</t>
  </si>
  <si>
    <t>SM13AN</t>
  </si>
  <si>
    <t>5376575Q0DP</t>
  </si>
  <si>
    <t>South + West</t>
  </si>
  <si>
    <t>5376575</t>
  </si>
  <si>
    <t>SP12AN</t>
  </si>
  <si>
    <t>5374577Q0CP</t>
  </si>
  <si>
    <t>5374577</t>
  </si>
  <si>
    <t>JC333N</t>
  </si>
  <si>
    <t>5376623Q0DP</t>
  </si>
  <si>
    <t>5376623</t>
  </si>
  <si>
    <t>SP336N</t>
  </si>
  <si>
    <t>5376728Q0DP</t>
  </si>
  <si>
    <t>5376728</t>
  </si>
  <si>
    <t>SW28BN</t>
  </si>
  <si>
    <t>5377261Q0DP</t>
  </si>
  <si>
    <t>5377261</t>
  </si>
  <si>
    <t>YP269N</t>
  </si>
  <si>
    <t>5811553Q0CP</t>
  </si>
  <si>
    <t>Orange</t>
  </si>
  <si>
    <t>5811553</t>
  </si>
  <si>
    <t>JN235N</t>
  </si>
  <si>
    <t>5618258Q0DP</t>
  </si>
  <si>
    <t>Yellow</t>
  </si>
  <si>
    <t>5618258</t>
  </si>
  <si>
    <t>PE201N</t>
  </si>
  <si>
    <t>5375019Q0CP</t>
  </si>
  <si>
    <t>5375019</t>
  </si>
  <si>
    <t>KF002N</t>
  </si>
  <si>
    <t>5695237Q0DP</t>
  </si>
  <si>
    <t>Clear</t>
  </si>
  <si>
    <t>5695237</t>
  </si>
  <si>
    <t>YZ310N</t>
  </si>
  <si>
    <t>5699275Q0DP</t>
  </si>
  <si>
    <t>5699275</t>
  </si>
  <si>
    <t>JN250N</t>
  </si>
  <si>
    <t>5539764Q0CP</t>
  </si>
  <si>
    <t>5539764</t>
  </si>
  <si>
    <t>EA011N</t>
  </si>
  <si>
    <t>5373275Q0CP</t>
  </si>
  <si>
    <t>5373275</t>
  </si>
  <si>
    <t>EN340N</t>
  </si>
  <si>
    <t>5617184Q0CP</t>
  </si>
  <si>
    <t>5617184</t>
  </si>
  <si>
    <t>Y2103N</t>
  </si>
  <si>
    <t>5794639Q0CP</t>
  </si>
  <si>
    <t>5794639</t>
  </si>
  <si>
    <t>EN063N</t>
  </si>
  <si>
    <t>5766380Q0DP</t>
  </si>
  <si>
    <t>5766380</t>
  </si>
  <si>
    <t>EP904N</t>
  </si>
  <si>
    <t>5376589Q0CP</t>
  </si>
  <si>
    <t>5376589</t>
  </si>
  <si>
    <t>SP208N</t>
  </si>
  <si>
    <t>5375215Q0CP</t>
  </si>
  <si>
    <t>5375215</t>
  </si>
  <si>
    <t>KP003N</t>
  </si>
  <si>
    <t>5376735Q0CP</t>
  </si>
  <si>
    <t>5376735</t>
  </si>
  <si>
    <t>SW301N</t>
  </si>
  <si>
    <t>5857848Q0DP</t>
  </si>
  <si>
    <t>5857848</t>
  </si>
  <si>
    <t>KC003N</t>
  </si>
  <si>
    <t>5609060Q0CP</t>
  </si>
  <si>
    <t>5609060</t>
  </si>
  <si>
    <t>JN213N</t>
  </si>
  <si>
    <t>5372327Q0CP</t>
  </si>
  <si>
    <t>5372327</t>
  </si>
  <si>
    <t>AN016N</t>
  </si>
  <si>
    <t>5376742Q0CP</t>
  </si>
  <si>
    <t>5376742</t>
  </si>
  <si>
    <t>SW30BN</t>
  </si>
  <si>
    <t>5894622Q0CP</t>
  </si>
  <si>
    <t>5894622</t>
  </si>
  <si>
    <t>J2206N</t>
  </si>
  <si>
    <t>5373886Q0CP</t>
  </si>
  <si>
    <t>5373886</t>
  </si>
  <si>
    <t>HJ701N</t>
  </si>
  <si>
    <t>5373142Q0DP</t>
  </si>
  <si>
    <t>5373142</t>
  </si>
  <si>
    <t>EL416N</t>
  </si>
  <si>
    <t>5373252Q0CP</t>
  </si>
  <si>
    <t>5373252</t>
  </si>
  <si>
    <t>EN004N</t>
  </si>
  <si>
    <t>5373279Q0DP</t>
  </si>
  <si>
    <t>5373279</t>
  </si>
  <si>
    <t>EN455N</t>
  </si>
  <si>
    <t>5375359Q0CP</t>
  </si>
  <si>
    <t>5375359</t>
  </si>
  <si>
    <t>MI453N</t>
  </si>
  <si>
    <t>5373375Q0DP</t>
  </si>
  <si>
    <t>5373375</t>
  </si>
  <si>
    <t>EP415N</t>
  </si>
  <si>
    <t>5485168Q0CP</t>
  </si>
  <si>
    <t>5485168</t>
  </si>
  <si>
    <t>J2000N</t>
  </si>
  <si>
    <t>5522092Q0CP</t>
  </si>
  <si>
    <t>5522092</t>
  </si>
  <si>
    <t>EP358N</t>
  </si>
  <si>
    <t>5373254Q0CP</t>
  </si>
  <si>
    <t>5373254</t>
  </si>
  <si>
    <t>EN010N</t>
  </si>
  <si>
    <t>5374675Q0CP</t>
  </si>
  <si>
    <t>5374675</t>
  </si>
  <si>
    <t>JN098N</t>
  </si>
  <si>
    <t>5373508Q0DP</t>
  </si>
  <si>
    <t>5373508</t>
  </si>
  <si>
    <t>EPC68N</t>
  </si>
  <si>
    <t>5373669Q0DP</t>
  </si>
  <si>
    <t>5373669</t>
  </si>
  <si>
    <t>EW225N</t>
  </si>
  <si>
    <t>5819542Q0CP</t>
  </si>
  <si>
    <t>5819542</t>
  </si>
  <si>
    <t>J2203N</t>
  </si>
  <si>
    <t>5374587Q0DP</t>
  </si>
  <si>
    <t>5374587</t>
  </si>
  <si>
    <t>JCB02N</t>
  </si>
  <si>
    <t>5374589Q0DP</t>
  </si>
  <si>
    <t>5374589</t>
  </si>
  <si>
    <t>JD003N</t>
  </si>
  <si>
    <t>5372332Q0CP</t>
  </si>
  <si>
    <t>5372332</t>
  </si>
  <si>
    <t>AN200N</t>
  </si>
  <si>
    <t>5374660Q0DP</t>
  </si>
  <si>
    <t>5374660</t>
  </si>
  <si>
    <t>JM179N</t>
  </si>
  <si>
    <t>5376586Q0CP</t>
  </si>
  <si>
    <t>5376586</t>
  </si>
  <si>
    <t>SP18AN</t>
  </si>
  <si>
    <t>5374672Q0DP</t>
  </si>
  <si>
    <t>5374672</t>
  </si>
  <si>
    <t>JN024N</t>
  </si>
  <si>
    <t>5374683Q0CP</t>
  </si>
  <si>
    <t>5374683</t>
  </si>
  <si>
    <t>JN195N</t>
  </si>
  <si>
    <t>5372317Q0CP</t>
  </si>
  <si>
    <t>5372317</t>
  </si>
  <si>
    <t>AL117N</t>
  </si>
  <si>
    <t>5374758Q0DP</t>
  </si>
  <si>
    <t>5374758</t>
  </si>
  <si>
    <t>JP333N</t>
  </si>
  <si>
    <t>5760257Q0CP</t>
  </si>
  <si>
    <t>5760257</t>
  </si>
  <si>
    <t>HJF2HN</t>
  </si>
  <si>
    <t>5374762Q0DP</t>
  </si>
  <si>
    <t>5374762</t>
  </si>
  <si>
    <t>JP403N</t>
  </si>
  <si>
    <t>5374722Q0CP</t>
  </si>
  <si>
    <t>5374722</t>
  </si>
  <si>
    <t>JP105N</t>
  </si>
  <si>
    <t>5374809Q0DP</t>
  </si>
  <si>
    <t>5374809</t>
  </si>
  <si>
    <t>JW007N</t>
  </si>
  <si>
    <t>5374828Q0DP</t>
  </si>
  <si>
    <t>5374828</t>
  </si>
  <si>
    <t>JW200N</t>
  </si>
  <si>
    <t>5859630Q0CP</t>
  </si>
  <si>
    <t>5859630</t>
  </si>
  <si>
    <t>KP060N</t>
  </si>
  <si>
    <t>5375397Q0DP</t>
  </si>
  <si>
    <t>5375397</t>
  </si>
  <si>
    <t>MN280N</t>
  </si>
  <si>
    <t>5375399Q0DP</t>
  </si>
  <si>
    <t>5375399</t>
  </si>
  <si>
    <t>MN784N</t>
  </si>
  <si>
    <t>5375463Q0DP</t>
  </si>
  <si>
    <t>5375463</t>
  </si>
  <si>
    <t>MWB29N</t>
  </si>
  <si>
    <t>5375655Q0DP</t>
  </si>
  <si>
    <t>5375655</t>
  </si>
  <si>
    <t>PE351N</t>
  </si>
  <si>
    <t>5376088Q0DP</t>
  </si>
  <si>
    <t>5376088</t>
  </si>
  <si>
    <t>PN200N</t>
  </si>
  <si>
    <t>5376430Q0DP</t>
  </si>
  <si>
    <t>5376430</t>
  </si>
  <si>
    <t>SA003N</t>
  </si>
  <si>
    <t>5374678Q0CP</t>
  </si>
  <si>
    <t>5374678</t>
  </si>
  <si>
    <t>JN107N</t>
  </si>
  <si>
    <t>5376444Q0DP</t>
  </si>
  <si>
    <t>5376444</t>
  </si>
  <si>
    <t>SC18AN</t>
  </si>
  <si>
    <t>5555107Q0CP</t>
  </si>
  <si>
    <t>5555107</t>
  </si>
  <si>
    <t>JP123N</t>
  </si>
  <si>
    <t>5376544Q0DP</t>
  </si>
  <si>
    <t>5376544</t>
  </si>
  <si>
    <t>SN25AN</t>
  </si>
  <si>
    <t>5376576Q0DP</t>
  </si>
  <si>
    <t>5376576</t>
  </si>
  <si>
    <t>SP12CN</t>
  </si>
  <si>
    <t>5373397Q0CP</t>
  </si>
  <si>
    <t>5373397</t>
  </si>
  <si>
    <t>EP470N</t>
  </si>
  <si>
    <t>5376610Q0DP</t>
  </si>
  <si>
    <t>5376610</t>
  </si>
  <si>
    <t>SP297N</t>
  </si>
  <si>
    <t>5376615Q0DP</t>
  </si>
  <si>
    <t>5376615</t>
  </si>
  <si>
    <t>SP306N</t>
  </si>
  <si>
    <t>5372813Q0CP</t>
  </si>
  <si>
    <t>5372813</t>
  </si>
  <si>
    <t>ECB05N</t>
  </si>
  <si>
    <t>5376688Q0DP</t>
  </si>
  <si>
    <t>5376688</t>
  </si>
  <si>
    <t>SW10AN</t>
  </si>
  <si>
    <t>5376749Q0DP</t>
  </si>
  <si>
    <t>5376749</t>
  </si>
  <si>
    <t>SW325N</t>
  </si>
  <si>
    <t>5376752Q0DP</t>
  </si>
  <si>
    <t>5376752</t>
  </si>
  <si>
    <t>SWC39N</t>
  </si>
  <si>
    <t>5373394Q0CP</t>
  </si>
  <si>
    <t>5373394</t>
  </si>
  <si>
    <t>EP445N</t>
  </si>
  <si>
    <t>5377168Q0DP</t>
  </si>
  <si>
    <t>5377168</t>
  </si>
  <si>
    <t>YC19AN</t>
  </si>
  <si>
    <t>5377172Q0DP</t>
  </si>
  <si>
    <t>5377172</t>
  </si>
  <si>
    <t>YCA87N</t>
  </si>
  <si>
    <t>5377173Q0DP</t>
  </si>
  <si>
    <t>5377173</t>
  </si>
  <si>
    <t>YCB18N</t>
  </si>
  <si>
    <t>5377212Q0DP</t>
  </si>
  <si>
    <t>5377212</t>
  </si>
  <si>
    <t>YN154N</t>
  </si>
  <si>
    <t>5377254Q0DP</t>
  </si>
  <si>
    <t>5377254</t>
  </si>
  <si>
    <t>YP242N</t>
  </si>
  <si>
    <t>5377311Q0DP</t>
  </si>
  <si>
    <t>5377311</t>
  </si>
  <si>
    <t>YW26AN</t>
  </si>
  <si>
    <t>5517946Q0DP</t>
  </si>
  <si>
    <t>5517946</t>
  </si>
  <si>
    <t>EM230N</t>
  </si>
  <si>
    <t>5553819Q0DP</t>
  </si>
  <si>
    <t>5553819</t>
  </si>
  <si>
    <t>EM149N</t>
  </si>
  <si>
    <t>5374820Q0CP</t>
  </si>
  <si>
    <t>5374820</t>
  </si>
  <si>
    <t>JW093N</t>
  </si>
  <si>
    <t>5768602Q0CP</t>
  </si>
  <si>
    <t>5768602</t>
  </si>
  <si>
    <t>EL322N</t>
  </si>
  <si>
    <t>5585880Q0DP</t>
  </si>
  <si>
    <t>5585880</t>
  </si>
  <si>
    <t>EC20EN</t>
  </si>
  <si>
    <t>5615151Q0DP</t>
  </si>
  <si>
    <t>5615151</t>
  </si>
  <si>
    <t>EL060N</t>
  </si>
  <si>
    <t>5687218Q0DP</t>
  </si>
  <si>
    <t>5687218</t>
  </si>
  <si>
    <t>EN225N</t>
  </si>
  <si>
    <t>5695236Q0DP</t>
  </si>
  <si>
    <t>5695236</t>
  </si>
  <si>
    <t>YZ311N</t>
  </si>
  <si>
    <t>5718677Q0DP</t>
  </si>
  <si>
    <t>5718677</t>
  </si>
  <si>
    <t>YP291N</t>
  </si>
  <si>
    <t>5373129Q0CP</t>
  </si>
  <si>
    <t>5373129</t>
  </si>
  <si>
    <t>EL049N</t>
  </si>
  <si>
    <t>5373150Q0CP</t>
  </si>
  <si>
    <t>5373150</t>
  </si>
  <si>
    <t>EL445N</t>
  </si>
  <si>
    <t>5768606Q0DP</t>
  </si>
  <si>
    <t>5768606</t>
  </si>
  <si>
    <t>JN234N</t>
  </si>
  <si>
    <t>5780050Q0DP</t>
  </si>
  <si>
    <t>5780050</t>
  </si>
  <si>
    <t>JN108N</t>
  </si>
  <si>
    <t>5373309Q0CP</t>
  </si>
  <si>
    <t>5373309</t>
  </si>
  <si>
    <t>EP059N</t>
  </si>
  <si>
    <t>5830970Q0DP</t>
  </si>
  <si>
    <t>5830970</t>
  </si>
  <si>
    <t>JN080N</t>
  </si>
  <si>
    <t>5831796Q0DP</t>
  </si>
  <si>
    <t>5831796</t>
  </si>
  <si>
    <t>EQ102N</t>
  </si>
  <si>
    <t>5831838Q0CP</t>
  </si>
  <si>
    <t>5831838</t>
  </si>
  <si>
    <t>EL205N</t>
  </si>
  <si>
    <t>5883721Q0DP</t>
  </si>
  <si>
    <t>5883721</t>
  </si>
  <si>
    <t>JM305N</t>
  </si>
  <si>
    <t>5372597Q0DP</t>
  </si>
  <si>
    <t>South + Srilanka</t>
  </si>
  <si>
    <t>5372597</t>
  </si>
  <si>
    <t>EA462N</t>
  </si>
  <si>
    <t>A</t>
  </si>
  <si>
    <t>5373364Q0CP</t>
  </si>
  <si>
    <t>5373364</t>
  </si>
  <si>
    <t>EP403N</t>
  </si>
  <si>
    <t>5372784Q0DP</t>
  </si>
  <si>
    <t>5372784</t>
  </si>
  <si>
    <t>EC475N</t>
  </si>
  <si>
    <t>5624354Q0CP</t>
  </si>
  <si>
    <t>5624354</t>
  </si>
  <si>
    <t>JN130N</t>
  </si>
  <si>
    <t>5376544Q0CP</t>
  </si>
  <si>
    <t>5373311Q0DP</t>
  </si>
  <si>
    <t>5373311</t>
  </si>
  <si>
    <t>EP100N</t>
  </si>
  <si>
    <t>5373319Q0DP</t>
  </si>
  <si>
    <t>5373319</t>
  </si>
  <si>
    <t>EP200N</t>
  </si>
  <si>
    <t>5374583Q0CP</t>
  </si>
  <si>
    <t>5374583</t>
  </si>
  <si>
    <t>JC594N</t>
  </si>
  <si>
    <t>5373702Q0DP</t>
  </si>
  <si>
    <t>5373702</t>
  </si>
  <si>
    <t>FB096N</t>
  </si>
  <si>
    <t>5374566Q0DP</t>
  </si>
  <si>
    <t>5374566</t>
  </si>
  <si>
    <t>JC100N</t>
  </si>
  <si>
    <t>5374626Q0DP</t>
  </si>
  <si>
    <t>5374626</t>
  </si>
  <si>
    <t>JGA08N</t>
  </si>
  <si>
    <t>5374668Q0DP</t>
  </si>
  <si>
    <t>5374668</t>
  </si>
  <si>
    <t>JMA84N</t>
  </si>
  <si>
    <t>5372729Q0CP</t>
  </si>
  <si>
    <t>5372729</t>
  </si>
  <si>
    <t>EC001N</t>
  </si>
  <si>
    <t>5374761Q0DP</t>
  </si>
  <si>
    <t>5374761</t>
  </si>
  <si>
    <t>JP401N</t>
  </si>
  <si>
    <t>5374814Q0DP</t>
  </si>
  <si>
    <t>5374814</t>
  </si>
  <si>
    <t>JW015N</t>
  </si>
  <si>
    <t>5374819Q0DP</t>
  </si>
  <si>
    <t>5374819</t>
  </si>
  <si>
    <t>JW092N</t>
  </si>
  <si>
    <t>5578732Q0CP</t>
  </si>
  <si>
    <t>5578732</t>
  </si>
  <si>
    <t>EN303N</t>
  </si>
  <si>
    <t>5375319Q0DP</t>
  </si>
  <si>
    <t>5375319</t>
  </si>
  <si>
    <t>MA402N</t>
  </si>
  <si>
    <t>5375384Q0DP</t>
  </si>
  <si>
    <t>5375384</t>
  </si>
  <si>
    <t>MM203N</t>
  </si>
  <si>
    <t>5859631Q0CP</t>
  </si>
  <si>
    <t>5859631</t>
  </si>
  <si>
    <t>KP058N</t>
  </si>
  <si>
    <t>5375389Q0DP</t>
  </si>
  <si>
    <t>5375389</t>
  </si>
  <si>
    <t>MN123N</t>
  </si>
  <si>
    <t>5768121Q0CP</t>
  </si>
  <si>
    <t>5768121</t>
  </si>
  <si>
    <t>EL321N</t>
  </si>
  <si>
    <t>5376442Q0DP</t>
  </si>
  <si>
    <t>5376442</t>
  </si>
  <si>
    <t>SC17AN</t>
  </si>
  <si>
    <t>5373511Q0CP</t>
  </si>
  <si>
    <t>5373511</t>
  </si>
  <si>
    <t>EPD53N</t>
  </si>
  <si>
    <t>5376447Q0DP</t>
  </si>
  <si>
    <t>5376447</t>
  </si>
  <si>
    <t>SC19AN</t>
  </si>
  <si>
    <t>5373507Q0CP</t>
  </si>
  <si>
    <t>5373507</t>
  </si>
  <si>
    <t>EPB32N</t>
  </si>
  <si>
    <t>5374620Q0CP</t>
  </si>
  <si>
    <t>5374620</t>
  </si>
  <si>
    <t>JG002N</t>
  </si>
  <si>
    <t>5376694Q0DP</t>
  </si>
  <si>
    <t>5376694</t>
  </si>
  <si>
    <t>SW17AN</t>
  </si>
  <si>
    <t>5377282Q0DP</t>
  </si>
  <si>
    <t>5377282</t>
  </si>
  <si>
    <t>YW15FN</t>
  </si>
  <si>
    <t>5377283Q0DP</t>
  </si>
  <si>
    <t>5377283</t>
  </si>
  <si>
    <t>YW17AN</t>
  </si>
  <si>
    <t>5377294Q0DP</t>
  </si>
  <si>
    <t>5377294</t>
  </si>
  <si>
    <t>YW232N</t>
  </si>
  <si>
    <t>5373277Q0CP</t>
  </si>
  <si>
    <t>5373277</t>
  </si>
  <si>
    <t>EN383N</t>
  </si>
  <si>
    <t>5398771Q0DP</t>
  </si>
  <si>
    <t>5398771</t>
  </si>
  <si>
    <t>XLA02N</t>
  </si>
  <si>
    <t>5481483Q0DP</t>
  </si>
  <si>
    <t>5481483</t>
  </si>
  <si>
    <t>EP428N</t>
  </si>
  <si>
    <t>5766380Q0CP</t>
  </si>
  <si>
    <t>5554666Q0DP</t>
  </si>
  <si>
    <t>5554666</t>
  </si>
  <si>
    <t>JA015N</t>
  </si>
  <si>
    <t>5567035Q0DP</t>
  </si>
  <si>
    <t>5567035</t>
  </si>
  <si>
    <t>EN217N</t>
  </si>
  <si>
    <t>5619993Q0DP</t>
  </si>
  <si>
    <t>5619993</t>
  </si>
  <si>
    <t>YP310N</t>
  </si>
  <si>
    <t>5686045Q0DP</t>
  </si>
  <si>
    <t>5686045</t>
  </si>
  <si>
    <t>EM008N</t>
  </si>
  <si>
    <t>5727406Q0CP</t>
  </si>
  <si>
    <t>5727406</t>
  </si>
  <si>
    <t>EL062N</t>
  </si>
  <si>
    <t>5748101Q0DP</t>
  </si>
  <si>
    <t>5748101</t>
  </si>
  <si>
    <t>MC350N</t>
  </si>
  <si>
    <t>5748355Q0DP</t>
  </si>
  <si>
    <t>5748355</t>
  </si>
  <si>
    <t>ML400N</t>
  </si>
  <si>
    <t>5750061Q0DP</t>
  </si>
  <si>
    <t>5750061</t>
  </si>
  <si>
    <t>SW26LN</t>
  </si>
  <si>
    <t>5765699Q0DP</t>
  </si>
  <si>
    <t>5765699</t>
  </si>
  <si>
    <t>JC236N</t>
  </si>
  <si>
    <t>5748563Q0CP</t>
  </si>
  <si>
    <t>5748563</t>
  </si>
  <si>
    <t>AN064N</t>
  </si>
  <si>
    <t>5840206Q0DP</t>
  </si>
  <si>
    <t>5840206</t>
  </si>
  <si>
    <t>JC444N</t>
  </si>
  <si>
    <t>5372320Q0DP</t>
  </si>
  <si>
    <t>5372320</t>
  </si>
  <si>
    <t>ALZ66N</t>
  </si>
  <si>
    <t>5374584Q0CP</t>
  </si>
  <si>
    <t>5374584</t>
  </si>
  <si>
    <t>JC595N</t>
  </si>
  <si>
    <t>5373131Q0DP</t>
  </si>
  <si>
    <t>5373131</t>
  </si>
  <si>
    <t>EL104N</t>
  </si>
  <si>
    <t>5373161Q0DP</t>
  </si>
  <si>
    <t>5373161</t>
  </si>
  <si>
    <t>EM403N</t>
  </si>
  <si>
    <t>5373336Q0DP</t>
  </si>
  <si>
    <t>5373336</t>
  </si>
  <si>
    <t>EP227N</t>
  </si>
  <si>
    <t>5373378Q0DP</t>
  </si>
  <si>
    <t>5373378</t>
  </si>
  <si>
    <t>EP426N</t>
  </si>
  <si>
    <t>5851090Q0CP</t>
  </si>
  <si>
    <t>5851090</t>
  </si>
  <si>
    <t>JN350N</t>
  </si>
  <si>
    <t>5376625Q0CP</t>
  </si>
  <si>
    <t>5376625</t>
  </si>
  <si>
    <t>SP338N</t>
  </si>
  <si>
    <t>5581206Q0CP</t>
  </si>
  <si>
    <t>5581206</t>
  </si>
  <si>
    <t>JW292N</t>
  </si>
  <si>
    <t>5373125Q0CP</t>
  </si>
  <si>
    <t>5373125</t>
  </si>
  <si>
    <t>EL010N</t>
  </si>
  <si>
    <t>5375562Q0DP</t>
  </si>
  <si>
    <t>5375562</t>
  </si>
  <si>
    <t>PA010N</t>
  </si>
  <si>
    <t>5374623Q0CP</t>
  </si>
  <si>
    <t>5374623</t>
  </si>
  <si>
    <t>JG056N</t>
  </si>
  <si>
    <t>5376532Q0DP</t>
  </si>
  <si>
    <t>5376532</t>
  </si>
  <si>
    <t>SM226N</t>
  </si>
  <si>
    <t>5376551Q0DP</t>
  </si>
  <si>
    <t>5376551</t>
  </si>
  <si>
    <t>SP100N</t>
  </si>
  <si>
    <t>5376604Q0DP</t>
  </si>
  <si>
    <t>5376604</t>
  </si>
  <si>
    <t>SP265N</t>
  </si>
  <si>
    <t>5376720Q0DP</t>
  </si>
  <si>
    <t>5376720</t>
  </si>
  <si>
    <t>SW26AN</t>
  </si>
  <si>
    <t>5374637Q0CP</t>
  </si>
  <si>
    <t>Green</t>
  </si>
  <si>
    <t>5374637</t>
  </si>
  <si>
    <t>JK033N</t>
  </si>
  <si>
    <t>5579191Q0DP</t>
  </si>
  <si>
    <t>5579191</t>
  </si>
  <si>
    <t>JC227N</t>
  </si>
  <si>
    <t>5375326Q0CP</t>
  </si>
  <si>
    <t>5375326</t>
  </si>
  <si>
    <t>MC190N</t>
  </si>
  <si>
    <t>5749418Q0DP</t>
  </si>
  <si>
    <t>5749418</t>
  </si>
  <si>
    <t>JC230N</t>
  </si>
  <si>
    <t>5859869Q0CP</t>
  </si>
  <si>
    <t>5859869</t>
  </si>
  <si>
    <t>AP200N</t>
  </si>
  <si>
    <t>5566193Q0CP</t>
  </si>
  <si>
    <t>5566193</t>
  </si>
  <si>
    <t>HKE17QF</t>
  </si>
  <si>
    <t>5374698Q0CP</t>
  </si>
  <si>
    <t>5374698</t>
  </si>
  <si>
    <t>JN318N</t>
  </si>
  <si>
    <t>5373379Q0CP</t>
  </si>
  <si>
    <t>5373379</t>
  </si>
  <si>
    <t>EP427N</t>
  </si>
  <si>
    <t>5376743Q0DP</t>
  </si>
  <si>
    <t>5376743</t>
  </si>
  <si>
    <t>SW310N</t>
  </si>
  <si>
    <t>5374610Q0CP</t>
  </si>
  <si>
    <t>5374610</t>
  </si>
  <si>
    <t>JF004N</t>
  </si>
  <si>
    <t>5486020Q0DP</t>
  </si>
  <si>
    <t>5486020</t>
  </si>
  <si>
    <t>PM300N</t>
  </si>
  <si>
    <t>5374672Q0CP</t>
  </si>
  <si>
    <t>5376444Q0CP</t>
  </si>
  <si>
    <t>5376592Q0CP</t>
  </si>
  <si>
    <t>5376592</t>
  </si>
  <si>
    <t>SP223N</t>
  </si>
  <si>
    <t>5373256Q0CP</t>
  </si>
  <si>
    <t>5373256</t>
  </si>
  <si>
    <t>EN112N</t>
  </si>
  <si>
    <t>5804097Q0DP</t>
  </si>
  <si>
    <t>5804097</t>
  </si>
  <si>
    <t>EN219N</t>
  </si>
  <si>
    <t>5373545Q0DP</t>
  </si>
  <si>
    <t>5373545</t>
  </si>
  <si>
    <t>EQ349N</t>
  </si>
  <si>
    <t>5375389Q0CP</t>
  </si>
  <si>
    <t>5374692Q0DP</t>
  </si>
  <si>
    <t>5374692</t>
  </si>
  <si>
    <t>JN242N</t>
  </si>
  <si>
    <t>5374760Q0CP</t>
  </si>
  <si>
    <t>5374760</t>
  </si>
  <si>
    <t>JP400N</t>
  </si>
  <si>
    <t>5373132Q0DP</t>
  </si>
  <si>
    <t>5373132</t>
  </si>
  <si>
    <t>EL140N</t>
  </si>
  <si>
    <t>5373254Q0DP</t>
  </si>
  <si>
    <t>5374815Q0DP</t>
  </si>
  <si>
    <t>5374815</t>
  </si>
  <si>
    <t>JW016N</t>
  </si>
  <si>
    <t>5374749Q0CP</t>
  </si>
  <si>
    <t>5374749</t>
  </si>
  <si>
    <t>JP304N</t>
  </si>
  <si>
    <t>5736158Q0CP</t>
  </si>
  <si>
    <t>5736158</t>
  </si>
  <si>
    <t>QP103N</t>
  </si>
  <si>
    <t>5830927Q0CP</t>
  </si>
  <si>
    <t>5830927</t>
  </si>
  <si>
    <t>ED010N</t>
  </si>
  <si>
    <t>5880069Q0DP</t>
  </si>
  <si>
    <t>5880069</t>
  </si>
  <si>
    <t>EC217N</t>
  </si>
  <si>
    <t>5855712Q0CP</t>
  </si>
  <si>
    <t>5855712</t>
  </si>
  <si>
    <t>EC123N</t>
  </si>
  <si>
    <t>5374669Q0CP</t>
  </si>
  <si>
    <t>5374669</t>
  </si>
  <si>
    <t>JN009N</t>
  </si>
  <si>
    <t>5372318Q0CP</t>
  </si>
  <si>
    <t>5372318</t>
  </si>
  <si>
    <t>AL166N</t>
  </si>
  <si>
    <t>5372315Q0DP</t>
  </si>
  <si>
    <t>5372315</t>
  </si>
  <si>
    <t>AL100N</t>
  </si>
  <si>
    <t>5723198Q0CP</t>
  </si>
  <si>
    <t>5723198</t>
  </si>
  <si>
    <t>EN325N</t>
  </si>
  <si>
    <t>5377121Q0CP</t>
  </si>
  <si>
    <t>5377121</t>
  </si>
  <si>
    <t>Y2204N</t>
  </si>
  <si>
    <t>5376609Q0CP</t>
  </si>
  <si>
    <t>5376609</t>
  </si>
  <si>
    <t>SP294N</t>
  </si>
  <si>
    <t>5678823Q0DP</t>
  </si>
  <si>
    <t>5678823</t>
  </si>
  <si>
    <t>YZ307N</t>
  </si>
  <si>
    <t>5617126Q0DP</t>
  </si>
  <si>
    <t>5617126</t>
  </si>
  <si>
    <t>YZ306N</t>
  </si>
  <si>
    <t>5748294Q0DP</t>
  </si>
  <si>
    <t>5748294</t>
  </si>
  <si>
    <t>EQ250N</t>
  </si>
  <si>
    <t>5372319Q0DP</t>
  </si>
  <si>
    <t>5372319</t>
  </si>
  <si>
    <t>ALZ55N</t>
  </si>
  <si>
    <t>5373253Q0DP</t>
  </si>
  <si>
    <t>5373253</t>
  </si>
  <si>
    <t>EN009N</t>
  </si>
  <si>
    <t>5394535Q0CP</t>
  </si>
  <si>
    <t>5394535</t>
  </si>
  <si>
    <t>EL482N</t>
  </si>
  <si>
    <t>5723369Q0DP</t>
  </si>
  <si>
    <t>5723369</t>
  </si>
  <si>
    <t>JL114N</t>
  </si>
  <si>
    <t>5848489Q0DP</t>
  </si>
  <si>
    <t>5848489</t>
  </si>
  <si>
    <t>EC073N</t>
  </si>
  <si>
    <t>5877940Q0DP</t>
  </si>
  <si>
    <t>5877940</t>
  </si>
  <si>
    <t>EL488N</t>
  </si>
  <si>
    <t>5372734Q0DP</t>
  </si>
  <si>
    <t>5372734</t>
  </si>
  <si>
    <t>EC010N</t>
  </si>
  <si>
    <t>5376185Q0DP</t>
  </si>
  <si>
    <t>5376185</t>
  </si>
  <si>
    <t>QN001N</t>
  </si>
  <si>
    <t>5373260Q0DP</t>
  </si>
  <si>
    <t>5373260</t>
  </si>
  <si>
    <t>EN205N</t>
  </si>
  <si>
    <t>5374767Q0CP</t>
  </si>
  <si>
    <t>5374767</t>
  </si>
  <si>
    <t>JP410N</t>
  </si>
  <si>
    <t>5376442Q0CP</t>
  </si>
  <si>
    <t>5373097Q0CP</t>
  </si>
  <si>
    <t>5373097</t>
  </si>
  <si>
    <t>EI125N</t>
  </si>
  <si>
    <t>5374548Q0DP</t>
  </si>
  <si>
    <t>5374548</t>
  </si>
  <si>
    <t>JA014N</t>
  </si>
  <si>
    <t>5374678Q0DP</t>
  </si>
  <si>
    <t>5540697Q0DP</t>
  </si>
  <si>
    <t>5540697</t>
  </si>
  <si>
    <t>EC320N</t>
  </si>
  <si>
    <t>5585743Q0DP</t>
  </si>
  <si>
    <t>5585743</t>
  </si>
  <si>
    <t>LW300N</t>
  </si>
  <si>
    <t>5881083Q0DP</t>
  </si>
  <si>
    <t>5881083</t>
  </si>
  <si>
    <t>JC334N</t>
  </si>
  <si>
    <t>5728118Q0CP</t>
  </si>
  <si>
    <t>5728118</t>
  </si>
  <si>
    <t>JP422N</t>
  </si>
  <si>
    <t>5373264Q0DP</t>
  </si>
  <si>
    <t>5373264</t>
  </si>
  <si>
    <t>EN245N</t>
  </si>
  <si>
    <t>5881081Q0DP</t>
  </si>
  <si>
    <t>5881081</t>
  </si>
  <si>
    <t>JC063N</t>
  </si>
  <si>
    <t>5761236Q0DP</t>
  </si>
  <si>
    <t>5761236</t>
  </si>
  <si>
    <t>KP004N</t>
  </si>
  <si>
    <t>5375020Q0CP</t>
  </si>
  <si>
    <t>5375020</t>
  </si>
  <si>
    <t>KF003N</t>
  </si>
  <si>
    <t>5511382Q0CP</t>
  </si>
  <si>
    <t>5511382</t>
  </si>
  <si>
    <t>Y2218N</t>
  </si>
  <si>
    <t>5372744Q0CP</t>
  </si>
  <si>
    <t>5372744</t>
  </si>
  <si>
    <t>EC07EN</t>
  </si>
  <si>
    <t>5373273Q0DP</t>
  </si>
  <si>
    <t>5373273</t>
  </si>
  <si>
    <t>EN327N</t>
  </si>
  <si>
    <t>5373256Q0DP</t>
  </si>
  <si>
    <t>5372877Q0CP</t>
  </si>
  <si>
    <t>5372877</t>
  </si>
  <si>
    <t>ED001N</t>
  </si>
  <si>
    <t>5373391Q0CP</t>
  </si>
  <si>
    <t>5373391</t>
  </si>
  <si>
    <t>EP43GN</t>
  </si>
  <si>
    <t>5376470Q0CP</t>
  </si>
  <si>
    <t>5376470</t>
  </si>
  <si>
    <t>SDA53N</t>
  </si>
  <si>
    <t>5372900Q0CP</t>
  </si>
  <si>
    <t>5372900</t>
  </si>
  <si>
    <t>ED445N</t>
  </si>
  <si>
    <t>5372731Q0CP</t>
  </si>
  <si>
    <t>5372731</t>
  </si>
  <si>
    <t>EC004N</t>
  </si>
  <si>
    <t>5376447Q0CP</t>
  </si>
  <si>
    <t>5373508Q0CP</t>
  </si>
  <si>
    <t>5374780Q0CP</t>
  </si>
  <si>
    <t>5374780</t>
  </si>
  <si>
    <t>JPD55N</t>
  </si>
  <si>
    <t>5805215Q0CP</t>
  </si>
  <si>
    <t>5805215</t>
  </si>
  <si>
    <t>EA012N</t>
  </si>
  <si>
    <t>5375387Q0CP</t>
  </si>
  <si>
    <t>5375387</t>
  </si>
  <si>
    <t>MN062N</t>
  </si>
  <si>
    <t>5376748Q0DP</t>
  </si>
  <si>
    <t>5376748</t>
  </si>
  <si>
    <t>SW324N</t>
  </si>
  <si>
    <t>5372942Q0CP</t>
  </si>
  <si>
    <t>5372942</t>
  </si>
  <si>
    <t>EG45AN</t>
  </si>
  <si>
    <t>5375200Q0DP</t>
  </si>
  <si>
    <t>5375200</t>
  </si>
  <si>
    <t>KN333N</t>
  </si>
  <si>
    <t>5823416Q0DP</t>
  </si>
  <si>
    <t>5823416</t>
  </si>
  <si>
    <t>JL111N</t>
  </si>
  <si>
    <t>5376558Q0CP</t>
  </si>
  <si>
    <t>5376558</t>
  </si>
  <si>
    <t>SP10AN</t>
  </si>
  <si>
    <t>5374690Q0DP</t>
  </si>
  <si>
    <t>5374690</t>
  </si>
  <si>
    <t>JN240N</t>
  </si>
  <si>
    <t>5390313Q0CP</t>
  </si>
  <si>
    <t>5390313</t>
  </si>
  <si>
    <t>JP453N</t>
  </si>
  <si>
    <t>5372323Q0CP</t>
  </si>
  <si>
    <t>5372323</t>
  </si>
  <si>
    <t>AN002N</t>
  </si>
  <si>
    <t>5374579Q0CP</t>
  </si>
  <si>
    <t>5374579</t>
  </si>
  <si>
    <t>JC401N</t>
  </si>
  <si>
    <t>MTO/MTS</t>
  </si>
  <si>
    <t>Mfg pro</t>
  </si>
  <si>
    <t>Past Orders</t>
  </si>
  <si>
    <t>Total Balance to Produce</t>
  </si>
  <si>
    <t>Required Delivery Date</t>
  </si>
  <si>
    <t>Ageing</t>
  </si>
  <si>
    <t>Status</t>
  </si>
  <si>
    <t>MTO</t>
  </si>
  <si>
    <t>5376608</t>
  </si>
  <si>
    <t>SP291N</t>
  </si>
  <si>
    <t>5374732</t>
  </si>
  <si>
    <t>JP166N</t>
  </si>
  <si>
    <t>5588968</t>
  </si>
  <si>
    <t>YW11GN</t>
  </si>
  <si>
    <t>5373251</t>
  </si>
  <si>
    <t>EN002N</t>
  </si>
  <si>
    <t>5861744</t>
  </si>
  <si>
    <t>MN217N</t>
  </si>
  <si>
    <t>5879216</t>
  </si>
  <si>
    <t>S2206N</t>
  </si>
  <si>
    <t>5915069</t>
  </si>
  <si>
    <t>ZL000N</t>
  </si>
  <si>
    <t>5381008</t>
  </si>
  <si>
    <t>KQ001N</t>
  </si>
  <si>
    <t>5801642</t>
  </si>
  <si>
    <t>JC239N</t>
  </si>
  <si>
    <t>5853962</t>
  </si>
  <si>
    <t>YP312N</t>
  </si>
  <si>
    <t>5746003</t>
  </si>
  <si>
    <t>J2001N</t>
  </si>
  <si>
    <t>5373539</t>
  </si>
  <si>
    <t>EQ300N</t>
  </si>
  <si>
    <t>5778358</t>
  </si>
  <si>
    <t>JL003N</t>
  </si>
  <si>
    <t>5688206</t>
  </si>
  <si>
    <t>SW323N</t>
  </si>
  <si>
    <t>5377330</t>
  </si>
  <si>
    <t>YW300N</t>
  </si>
  <si>
    <t>5917198</t>
  </si>
  <si>
    <t>MW100N</t>
  </si>
  <si>
    <t>5799235</t>
  </si>
  <si>
    <t>SL333N</t>
  </si>
  <si>
    <t>5906407</t>
  </si>
  <si>
    <t>PH100N</t>
  </si>
  <si>
    <t>5375410</t>
  </si>
  <si>
    <t>MP305N</t>
  </si>
  <si>
    <t>5373098</t>
  </si>
  <si>
    <t>EI140N</t>
  </si>
  <si>
    <t>5579031</t>
  </si>
  <si>
    <t>ZL342N</t>
  </si>
  <si>
    <t>5373272</t>
  </si>
  <si>
    <t>EN316N</t>
  </si>
  <si>
    <t>5917137</t>
  </si>
  <si>
    <t>JL125N</t>
  </si>
  <si>
    <t>5373385</t>
  </si>
  <si>
    <t>EP433N</t>
  </si>
  <si>
    <t>5865233</t>
  </si>
  <si>
    <t>JC404N</t>
  </si>
  <si>
    <t>5715433</t>
  </si>
  <si>
    <t>JM217N</t>
  </si>
  <si>
    <t>5375475</t>
  </si>
  <si>
    <t>NA023G</t>
  </si>
  <si>
    <t>5375517</t>
  </si>
  <si>
    <t>NG400N</t>
  </si>
  <si>
    <t>Srilanka</t>
  </si>
  <si>
    <t>5373136</t>
  </si>
  <si>
    <t>EL403N</t>
  </si>
  <si>
    <t>5372801</t>
  </si>
  <si>
    <t>ECA52N</t>
  </si>
  <si>
    <t>5376514</t>
  </si>
  <si>
    <t>SM12AN</t>
  </si>
  <si>
    <t>5844773</t>
  </si>
  <si>
    <t>EP319N</t>
  </si>
  <si>
    <t>5619994</t>
  </si>
  <si>
    <t>YW312N</t>
  </si>
  <si>
    <t>5919049</t>
  </si>
  <si>
    <t>SW339N</t>
  </si>
  <si>
    <t>5848490</t>
  </si>
  <si>
    <t>LC004N</t>
  </si>
  <si>
    <t>5918912</t>
  </si>
  <si>
    <t>EF217N</t>
  </si>
  <si>
    <t>5919048</t>
  </si>
  <si>
    <t>EG217N</t>
  </si>
  <si>
    <t>5919053</t>
  </si>
  <si>
    <t>S2208N</t>
  </si>
  <si>
    <t>5373130</t>
  </si>
  <si>
    <t>EL103N</t>
  </si>
  <si>
    <t>5376230</t>
  </si>
  <si>
    <t>QQ001N</t>
  </si>
  <si>
    <t>5598588</t>
  </si>
  <si>
    <t>EC494N</t>
  </si>
  <si>
    <t>5919694</t>
  </si>
  <si>
    <t>JN273N</t>
  </si>
  <si>
    <t>5901006</t>
  </si>
  <si>
    <t>EL489N</t>
  </si>
  <si>
    <t>5390387</t>
  </si>
  <si>
    <t>EM148N</t>
  </si>
  <si>
    <t>5376707</t>
  </si>
  <si>
    <t>SW233N</t>
  </si>
  <si>
    <t>5377220</t>
  </si>
  <si>
    <t>YP001N</t>
  </si>
  <si>
    <t>5377259</t>
  </si>
  <si>
    <t>YP263N</t>
  </si>
  <si>
    <t>5576289</t>
  </si>
  <si>
    <t>JE111N</t>
  </si>
  <si>
    <t>5847022</t>
  </si>
  <si>
    <t>JN150N</t>
  </si>
  <si>
    <t>5598576</t>
  </si>
  <si>
    <t>JC491N</t>
  </si>
  <si>
    <t>5919695</t>
  </si>
  <si>
    <t>EL375N</t>
  </si>
  <si>
    <t>5879769</t>
  </si>
  <si>
    <t>SF100N</t>
  </si>
  <si>
    <t>5376099</t>
  </si>
  <si>
    <t>QC065N</t>
  </si>
  <si>
    <t>5376570</t>
  </si>
  <si>
    <t>SP123N</t>
  </si>
  <si>
    <t>5374600</t>
  </si>
  <si>
    <t>JE001N</t>
  </si>
  <si>
    <t>5860614</t>
  </si>
  <si>
    <t>JL094N</t>
  </si>
  <si>
    <t>5839821</t>
  </si>
  <si>
    <t>EW106N</t>
  </si>
  <si>
    <t>5566929</t>
  </si>
  <si>
    <t>EC21ZN</t>
  </si>
  <si>
    <t>5374606</t>
  </si>
  <si>
    <t>JE241N</t>
  </si>
  <si>
    <t>5376696</t>
  </si>
  <si>
    <t>SW19AN</t>
  </si>
  <si>
    <t>5374673</t>
  </si>
  <si>
    <t>JN063N</t>
  </si>
  <si>
    <t>5377130</t>
  </si>
  <si>
    <t>Y2209N</t>
  </si>
  <si>
    <t>5823417</t>
  </si>
  <si>
    <t>JL204N</t>
  </si>
  <si>
    <t>5375350</t>
  </si>
  <si>
    <t>MF001N</t>
  </si>
  <si>
    <t>5848491</t>
  </si>
  <si>
    <t>SC105N</t>
  </si>
  <si>
    <t>5901731</t>
  </si>
  <si>
    <t>EG408N</t>
  </si>
  <si>
    <t>5917426</t>
  </si>
  <si>
    <t>YL143N</t>
  </si>
  <si>
    <t>5795220</t>
  </si>
  <si>
    <t>JC238N</t>
  </si>
  <si>
    <t>5798847</t>
  </si>
  <si>
    <t>YL200N</t>
  </si>
  <si>
    <t>5735589</t>
  </si>
  <si>
    <t>MW020N</t>
  </si>
  <si>
    <t>5615109</t>
  </si>
  <si>
    <t>SW113N</t>
  </si>
  <si>
    <t>5920822</t>
  </si>
  <si>
    <t>SL218N</t>
  </si>
  <si>
    <t>5374578</t>
  </si>
  <si>
    <t>JC400N</t>
  </si>
  <si>
    <t>5373312</t>
  </si>
  <si>
    <t>EP102N</t>
  </si>
  <si>
    <t>East</t>
  </si>
  <si>
    <t>5902329</t>
  </si>
  <si>
    <t>JL400N</t>
  </si>
  <si>
    <t>5376560</t>
  </si>
  <si>
    <t>SP112N</t>
  </si>
  <si>
    <t>5898038</t>
  </si>
  <si>
    <t>Y2110N</t>
  </si>
  <si>
    <t>5907736</t>
  </si>
  <si>
    <t>YC300N</t>
  </si>
  <si>
    <t>5372773</t>
  </si>
  <si>
    <t>EC304N</t>
  </si>
  <si>
    <t>5374708</t>
  </si>
  <si>
    <t>JP008N</t>
  </si>
  <si>
    <t>5585660</t>
  </si>
  <si>
    <t>JC007N</t>
  </si>
  <si>
    <t>5920820</t>
  </si>
  <si>
    <t>JP241N</t>
  </si>
  <si>
    <t>5372316</t>
  </si>
  <si>
    <t>AL101N</t>
  </si>
  <si>
    <t>5747573</t>
  </si>
  <si>
    <t>YP292N</t>
  </si>
  <si>
    <t>5899987</t>
  </si>
  <si>
    <t>EC247N</t>
  </si>
  <si>
    <t>5846954</t>
  </si>
  <si>
    <t>YP311N</t>
  </si>
  <si>
    <t>5921057</t>
  </si>
  <si>
    <t>SW341N</t>
  </si>
  <si>
    <t>5372321</t>
  </si>
  <si>
    <t>ALZ90F</t>
  </si>
  <si>
    <t>5877942</t>
  </si>
  <si>
    <t>S2305N</t>
  </si>
  <si>
    <t>5914198</t>
  </si>
  <si>
    <t>EQ308N</t>
  </si>
  <si>
    <t>5921704</t>
  </si>
  <si>
    <t>KQ004N</t>
  </si>
  <si>
    <t>5920819</t>
  </si>
  <si>
    <t>SC005N</t>
  </si>
  <si>
    <t>5377324</t>
  </si>
  <si>
    <t>YW293N</t>
  </si>
  <si>
    <t>5373351</t>
  </si>
  <si>
    <t>EP307N</t>
  </si>
  <si>
    <t>5376634</t>
  </si>
  <si>
    <t>SQ137N</t>
  </si>
  <si>
    <t>5880676</t>
  </si>
  <si>
    <t>SP320N</t>
  </si>
  <si>
    <t>5375636</t>
  </si>
  <si>
    <t>PD200N</t>
  </si>
  <si>
    <t>5376022</t>
  </si>
  <si>
    <t>PM301N</t>
  </si>
  <si>
    <t>5586309</t>
  </si>
  <si>
    <t>PE307N</t>
  </si>
  <si>
    <t>5887122</t>
  </si>
  <si>
    <t>JP266N</t>
  </si>
  <si>
    <t>5866491</t>
  </si>
  <si>
    <t>ED073N</t>
  </si>
  <si>
    <t>5716341</t>
  </si>
  <si>
    <t>YZ313N</t>
  </si>
  <si>
    <t>5377235</t>
  </si>
  <si>
    <t>YP130N</t>
  </si>
  <si>
    <t>5577102</t>
  </si>
  <si>
    <t>EC362N</t>
  </si>
  <si>
    <t>5912094</t>
  </si>
  <si>
    <t>JN286N</t>
  </si>
  <si>
    <t>5376546</t>
  </si>
  <si>
    <t>SP001N</t>
  </si>
  <si>
    <t>5373152</t>
  </si>
  <si>
    <t>ELB35N</t>
  </si>
  <si>
    <t>5875044</t>
  </si>
  <si>
    <t>KC004N</t>
  </si>
  <si>
    <t>5372753</t>
  </si>
  <si>
    <t>EC204N</t>
  </si>
  <si>
    <t>5374567</t>
  </si>
  <si>
    <t>JC127N</t>
  </si>
  <si>
    <t>5374714</t>
  </si>
  <si>
    <t>JP053N</t>
  </si>
  <si>
    <t>5581705</t>
  </si>
  <si>
    <t>JE234N</t>
  </si>
  <si>
    <t>5583521</t>
  </si>
  <si>
    <t>SW316N</t>
  </si>
  <si>
    <t>5585755</t>
  </si>
  <si>
    <t>JQ096N</t>
  </si>
  <si>
    <t>5824199</t>
  </si>
  <si>
    <t>EL486N</t>
  </si>
  <si>
    <t>5883231</t>
  </si>
  <si>
    <t>JN306N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</si>
</sst>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yyyy\-mm\-dd"/>
    <numFmt numFmtId="177" formatCode="_ * #,##0_ ;_ * \-#,##0_ ;_ * &quot;-&quot;_ ;_ @_ "/>
    <numFmt numFmtId="178" formatCode="0.0%"/>
  </numFmts>
  <fonts count="27">
    <font>
      <sz val="9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u/>
      <sz val="9"/>
      <color rgb="FF000000"/>
      <name val="Calibri Light"/>
      <charset val="134"/>
      <scheme val="major"/>
    </font>
    <font>
      <b/>
      <sz val="9"/>
      <color rgb="FF000000"/>
      <name val="Calibri Light"/>
      <charset val="134"/>
      <scheme val="major"/>
    </font>
    <font>
      <sz val="9"/>
      <name val="Calibri"/>
      <charset val="134"/>
      <scheme val="minor"/>
    </font>
    <font>
      <b/>
      <u/>
      <sz val="8"/>
      <color rgb="FF000000"/>
      <name val="Calibri Light"/>
      <charset val="134"/>
      <scheme val="major"/>
    </font>
    <font>
      <b/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0" applyFont="1" applyFill="1"/>
    <xf numFmtId="3" fontId="0" fillId="0" borderId="0" xfId="1" applyNumberFormat="1" applyFont="1" applyBorder="1"/>
    <xf numFmtId="1" fontId="2" fillId="3" borderId="0" xfId="0" applyNumberFormat="1" applyFont="1" applyFill="1" applyAlignment="1">
      <alignment horizontal="center" vertical="top" wrapText="1"/>
    </xf>
    <xf numFmtId="1" fontId="3" fillId="3" borderId="0" xfId="0" applyNumberFormat="1" applyFont="1" applyFill="1" applyAlignment="1">
      <alignment horizontal="center" vertical="top" wrapText="1"/>
    </xf>
    <xf numFmtId="3" fontId="0" fillId="0" borderId="0" xfId="0" applyNumberFormat="1"/>
    <xf numFmtId="3" fontId="1" fillId="2" borderId="0" xfId="0" applyNumberFormat="1" applyFont="1" applyFill="1"/>
    <xf numFmtId="15" fontId="2" fillId="3" borderId="0" xfId="0" applyNumberFormat="1" applyFont="1" applyFill="1" applyAlignment="1">
      <alignment horizontal="center" vertical="top" wrapText="1"/>
    </xf>
    <xf numFmtId="176" fontId="0" fillId="0" borderId="0" xfId="0" applyNumberFormat="1"/>
    <xf numFmtId="178" fontId="0" fillId="0" borderId="0" xfId="0" applyNumberFormat="1"/>
    <xf numFmtId="176" fontId="1" fillId="2" borderId="0" xfId="0" applyNumberFormat="1" applyFont="1" applyFill="1"/>
    <xf numFmtId="178" fontId="1" fillId="2" borderId="0" xfId="0" applyNumberFormat="1" applyFont="1" applyFill="1"/>
    <xf numFmtId="0" fontId="0" fillId="0" borderId="0" xfId="0" applyAlignment="1">
      <alignment vertical="top"/>
    </xf>
    <xf numFmtId="0" fontId="4" fillId="0" borderId="0" xfId="0" applyFont="1" applyFill="1"/>
    <xf numFmtId="0" fontId="0" fillId="4" borderId="0" xfId="0" applyFill="1"/>
    <xf numFmtId="0" fontId="5" fillId="5" borderId="0" xfId="0" applyFont="1" applyFill="1" applyAlignment="1">
      <alignment horizontal="center" vertical="top" wrapText="1"/>
    </xf>
    <xf numFmtId="1" fontId="5" fillId="5" borderId="0" xfId="0" applyNumberFormat="1" applyFont="1" applyFill="1" applyAlignment="1">
      <alignment horizontal="center" vertical="top" wrapText="1"/>
    </xf>
    <xf numFmtId="49" fontId="5" fillId="5" borderId="0" xfId="0" applyNumberFormat="1" applyFont="1" applyFill="1" applyAlignment="1">
      <alignment horizontal="center" vertical="top" wrapText="1"/>
    </xf>
    <xf numFmtId="3" fontId="0" fillId="4" borderId="0" xfId="1" applyNumberFormat="1" applyFont="1" applyFill="1" applyBorder="1"/>
    <xf numFmtId="0" fontId="5" fillId="4" borderId="0" xfId="0" applyFont="1" applyFill="1" applyAlignment="1">
      <alignment horizontal="center" vertical="top" wrapText="1"/>
    </xf>
    <xf numFmtId="0" fontId="5" fillId="6" borderId="0" xfId="0" applyFont="1" applyFill="1" applyAlignment="1">
      <alignment horizontal="center" vertical="top" wrapText="1"/>
    </xf>
    <xf numFmtId="3" fontId="0" fillId="4" borderId="0" xfId="0" applyNumberFormat="1" applyFill="1"/>
    <xf numFmtId="3" fontId="4" fillId="0" borderId="0" xfId="0" applyNumberFormat="1" applyFont="1" applyFill="1"/>
    <xf numFmtId="178" fontId="4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/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 saveData="0" createdVersion="8" refreshedVersion="5" minRefreshableVersion="3" missingItemsLimit="0" refreshedDate="45609.4404861111" refreshedBy="Shashikant Karval" recordCount="116">
  <cacheSource type="worksheet">
    <worksheetSource name="MTOData"/>
  </cacheSource>
  <cacheFields count="13">
    <cacheField name="Site" numFmtId="0">
      <sharedItems count="2">
        <s v="Q0CP"/>
        <s v="Q0DP"/>
      </sharedItems>
    </cacheField>
    <cacheField name="MTO/MTS" numFmtId="0">
      <sharedItems count="1">
        <s v="MTO"/>
      </sharedItems>
    </cacheField>
    <cacheField name="Type" numFmtId="0">
      <sharedItems count="3">
        <s v="Normal"/>
        <s v="Post Blending"/>
        <s v="Bonding"/>
      </sharedItems>
    </cacheField>
    <cacheField name="Region" numFmtId="0">
      <sharedItems count="8">
        <s v="West"/>
        <s v="South"/>
        <s v="North"/>
        <s v="North + South"/>
        <s v="South + West"/>
        <s v="Srilanka"/>
        <s v="East"/>
        <s v="North + West"/>
      </sharedItems>
    </cacheField>
    <cacheField name="Sap" numFmtId="0">
      <sharedItems count="116">
        <s v="5376608"/>
        <s v="5374732"/>
        <s v="5588968"/>
        <s v="5373251"/>
        <s v="5861744"/>
        <s v="5879216"/>
        <s v="5915069"/>
        <s v="5381008"/>
        <s v="5801642"/>
        <s v="5853962"/>
        <s v="5746003"/>
        <s v="5373539"/>
        <s v="5778358"/>
        <s v="5688206"/>
        <s v="5377330"/>
        <s v="5917198"/>
        <s v="5799235"/>
        <s v="5906407"/>
        <s v="5375410"/>
        <s v="5373098"/>
        <s v="5579031"/>
        <s v="5373272"/>
        <s v="5917137"/>
        <s v="5373385"/>
        <s v="5865233"/>
        <s v="5715433"/>
        <s v="5375475"/>
        <s v="5375517"/>
        <s v="5373136"/>
        <s v="5372801"/>
        <s v="5376514"/>
        <s v="5844773"/>
        <s v="5619994"/>
        <s v="5919049"/>
        <s v="5848490"/>
        <s v="5918912"/>
        <s v="5919048"/>
        <s v="5919053"/>
        <s v="5373130"/>
        <s v="5376230"/>
        <s v="5598588"/>
        <s v="5919694"/>
        <s v="5901006"/>
        <s v="5390387"/>
        <s v="5376707"/>
        <s v="5377220"/>
        <s v="5377259"/>
        <s v="5576289"/>
        <s v="5847022"/>
        <s v="5598576"/>
        <s v="5919695"/>
        <s v="5879769"/>
        <s v="5376099"/>
        <s v="5376570"/>
        <s v="5374600"/>
        <s v="5860614"/>
        <s v="5839821"/>
        <s v="5566929"/>
        <s v="5374606"/>
        <s v="5376696"/>
        <s v="5374673"/>
        <s v="5377130"/>
        <s v="5823417"/>
        <s v="5375350"/>
        <s v="5848491"/>
        <s v="5901731"/>
        <s v="5917426"/>
        <s v="5795220"/>
        <s v="5798847"/>
        <s v="5735589"/>
        <s v="5615109"/>
        <s v="5920822"/>
        <s v="5374578"/>
        <s v="5373312"/>
        <s v="5902329"/>
        <s v="5376560"/>
        <s v="5898038"/>
        <s v="5907736"/>
        <s v="5372773"/>
        <s v="5374708"/>
        <s v="5585660"/>
        <s v="5920820"/>
        <s v="5372316"/>
        <s v="5747573"/>
        <s v="5899987"/>
        <s v="5846954"/>
        <s v="5921057"/>
        <s v="5372321"/>
        <s v="5877942"/>
        <s v="5914198"/>
        <s v="5921704"/>
        <s v="5920819"/>
        <s v="5377324"/>
        <s v="5373351"/>
        <s v="5376634"/>
        <s v="5880676"/>
        <s v="5375636"/>
        <s v="5376022"/>
        <s v="5586309"/>
        <s v="5887122"/>
        <s v="5866491"/>
        <s v="5716341"/>
        <s v="5377235"/>
        <s v="5577102"/>
        <s v="5912094"/>
        <s v="5376546"/>
        <s v="5373152"/>
        <s v="5875044"/>
        <s v="5372753"/>
        <s v="5374567"/>
        <s v="5374714"/>
        <s v="5581705"/>
        <s v="5583521"/>
        <s v="5585755"/>
        <s v="5824199"/>
        <s v="5883231"/>
      </sharedItems>
    </cacheField>
    <cacheField name="Mfg pro" numFmtId="0">
      <sharedItems count="116">
        <s v="SP291N"/>
        <s v="JP166N"/>
        <s v="YW11GN"/>
        <s v="EN002N"/>
        <s v="MN217N"/>
        <s v="S2206N"/>
        <s v="ZL000N"/>
        <s v="KQ001N"/>
        <s v="JC239N"/>
        <s v="YP312N"/>
        <s v="J2001N"/>
        <s v="EQ300N"/>
        <s v="JL003N"/>
        <s v="SW323N"/>
        <s v="YW300N"/>
        <s v="MW100N"/>
        <s v="SL333N"/>
        <s v="PH100N"/>
        <s v="MP305N"/>
        <s v="EI140N"/>
        <s v="ZL342N"/>
        <s v="EN316N"/>
        <s v="JL125N"/>
        <s v="EP433N"/>
        <s v="JC404N"/>
        <s v="JM217N"/>
        <s v="NA023G"/>
        <s v="NG400N"/>
        <s v="EL403N"/>
        <s v="ECA52N"/>
        <s v="SM12AN"/>
        <s v="EP319N"/>
        <s v="YW312N"/>
        <s v="SW339N"/>
        <s v="LC004N"/>
        <s v="EF217N"/>
        <s v="EG217N"/>
        <s v="S2208N"/>
        <s v="EL103N"/>
        <s v="QQ001N"/>
        <s v="EC494N"/>
        <s v="JN273N"/>
        <s v="EL489N"/>
        <s v="EM148N"/>
        <s v="SW233N"/>
        <s v="YP001N"/>
        <s v="YP263N"/>
        <s v="JE111N"/>
        <s v="JN150N"/>
        <s v="JC491N"/>
        <s v="EL375N"/>
        <s v="SF100N"/>
        <s v="QC065N"/>
        <s v="SP123N"/>
        <s v="JE001N"/>
        <s v="JL094N"/>
        <s v="EW106N"/>
        <s v="EC21ZN"/>
        <s v="JE241N"/>
        <s v="SW19AN"/>
        <s v="JN063N"/>
        <s v="Y2209N"/>
        <s v="JL204N"/>
        <s v="MF001N"/>
        <s v="SC105N"/>
        <s v="EG408N"/>
        <s v="YL143N"/>
        <s v="JC238N"/>
        <s v="YL200N"/>
        <s v="MW020N"/>
        <s v="SW113N"/>
        <s v="SL218N"/>
        <s v="JC400N"/>
        <s v="EP102N"/>
        <s v="JL400N"/>
        <s v="SP112N"/>
        <s v="Y2110N"/>
        <s v="YC300N"/>
        <s v="EC304N"/>
        <s v="JP008N"/>
        <s v="JC007N"/>
        <s v="JP241N"/>
        <s v="AL101N"/>
        <s v="YP292N"/>
        <s v="EC247N"/>
        <s v="YP311N"/>
        <s v="SW341N"/>
        <s v="ALZ90F"/>
        <s v="S2305N"/>
        <s v="EQ308N"/>
        <s v="KQ004N"/>
        <s v="SC005N"/>
        <s v="YW293N"/>
        <s v="EP307N"/>
        <s v="SQ137N"/>
        <s v="SP320N"/>
        <s v="PD200N"/>
        <s v="PM301N"/>
        <s v="PE307N"/>
        <s v="JP266N"/>
        <s v="ED073N"/>
        <s v="YZ313N"/>
        <s v="YP130N"/>
        <s v="EC362N"/>
        <s v="JN286N"/>
        <s v="SP001N"/>
        <s v="ELB35N"/>
        <s v="KC004N"/>
        <s v="EC204N"/>
        <s v="JC127N"/>
        <s v="JP053N"/>
        <s v="JE234N"/>
        <s v="SW316N"/>
        <s v="JQ096N"/>
        <s v="EL486N"/>
        <s v="JN306N"/>
      </sharedItems>
    </cacheField>
    <cacheField name="Past Orders" numFmtId="3">
      <sharedItems containsSemiMixedTypes="0" containsString="0" containsNumber="1" containsInteger="1" minValue="0" maxValue="2000" count="14">
        <n v="0"/>
        <n v="120"/>
        <n v="500"/>
        <n v="200"/>
        <n v="1200"/>
        <n v="600"/>
        <n v="300"/>
        <n v="195"/>
        <n v="400"/>
        <n v="495"/>
        <n v="2000"/>
        <n v="80"/>
        <n v="1400"/>
        <n v="105"/>
      </sharedItems>
    </cacheField>
    <cacheField name="Total Balance to Produce" numFmtId="3">
      <sharedItems containsSemiMixedTypes="0" containsString="0" containsNumber="1" containsInteger="1" minValue="100" maxValue="5055" count="52">
        <n v="100"/>
        <n v="520"/>
        <n v="120"/>
        <n v="500"/>
        <n v="1820"/>
        <n v="200"/>
        <n v="2600"/>
        <n v="220"/>
        <n v="1280"/>
        <n v="570"/>
        <n v="660"/>
        <n v="800"/>
        <n v="960"/>
        <n v="180"/>
        <n v="300"/>
        <n v="195"/>
        <n v="400"/>
        <n v="225"/>
        <n v="495"/>
        <n v="600"/>
        <n v="2000"/>
        <n v="1560"/>
        <n v="405"/>
        <n v="390"/>
        <n v="420"/>
        <n v="240"/>
        <n v="260"/>
        <n v="360"/>
        <n v="340"/>
        <n v="460"/>
        <n v="2680"/>
        <n v="210"/>
        <n v="1000"/>
        <n v="1500"/>
        <n v="380"/>
        <n v="1400"/>
        <n v="140"/>
        <n v="1900"/>
        <n v="540"/>
        <n v="1360"/>
        <n v="700"/>
        <n v="480"/>
        <n v="740"/>
        <n v="440"/>
        <n v="1005"/>
        <n v="160"/>
        <n v="1200"/>
        <n v="5055"/>
        <n v="900"/>
        <n v="280"/>
        <n v="2920"/>
        <n v="1420"/>
      </sharedItems>
    </cacheField>
    <cacheField name="Required Delivery Date" numFmtId="176">
      <sharedItems containsSemiMixedTypes="0" containsString="0" containsNonDate="0" containsDate="1" minDate="2024-08-12T00:00:00" maxDate="2024-10-30T00:00:00" count="36">
        <d v="2024-10-10T00:00:00"/>
        <d v="2024-09-30T00:00:00"/>
        <d v="2024-09-09T00:00:00"/>
        <d v="2024-08-21T00:00:00"/>
        <d v="2024-08-24T00:00:00"/>
        <d v="2024-08-12T00:00:00"/>
        <d v="2024-09-28T00:00:00"/>
        <d v="2024-09-10T00:00:00"/>
        <d v="2024-09-26T00:00:00"/>
        <d v="2024-09-27T00:00:00"/>
        <d v="2024-09-07T00:00:00"/>
        <d v="2024-09-16T00:00:00"/>
        <d v="2024-10-01T00:00:00"/>
        <d v="2024-10-12T00:00:00"/>
        <d v="2024-09-14T00:00:00"/>
        <d v="2024-09-18T00:00:00"/>
        <d v="2024-09-19T00:00:00"/>
        <d v="2024-09-20T00:00:00"/>
        <d v="2024-10-03T00:00:00"/>
        <d v="2024-09-24T00:00:00"/>
        <d v="2024-09-23T00:00:00"/>
        <d v="2024-09-12T00:00:00"/>
        <d v="2024-10-04T00:00:00"/>
        <d v="2024-10-26T00:00:00"/>
        <d v="2024-09-17T00:00:00"/>
        <d v="2024-10-25T00:00:00"/>
        <d v="2024-10-05T00:00:00"/>
        <d v="2024-10-02T00:00:00"/>
        <d v="2024-10-11T00:00:00"/>
        <d v="2024-10-07T00:00:00"/>
        <d v="2024-10-09T00:00:00"/>
        <d v="2024-10-30T00:00:00"/>
        <d v="2024-10-15T00:00:00"/>
        <d v="2024-10-17T00:00:00"/>
        <d v="2024-10-19T00:00:00"/>
        <d v="2024-10-21T00:00:00"/>
      </sharedItems>
    </cacheField>
    <cacheField name="Ageing" numFmtId="3">
      <sharedItems containsSemiMixedTypes="0" containsString="0" containsNumber="1" containsInteger="1" minValue="1" maxValue="144" count="39">
        <n v="144"/>
        <n v="98"/>
        <n v="78"/>
        <n v="53"/>
        <n v="51"/>
        <n v="50"/>
        <n v="48"/>
        <n v="46"/>
        <n v="42"/>
        <n v="38"/>
        <n v="37"/>
        <n v="34"/>
        <n v="32"/>
        <n v="31"/>
        <n v="29"/>
        <n v="28"/>
        <n v="27"/>
        <n v="25"/>
        <n v="24"/>
        <n v="23"/>
        <n v="22"/>
        <n v="21"/>
        <n v="20"/>
        <n v="18"/>
        <n v="17"/>
        <n v="16"/>
        <n v="15"/>
        <n v="14"/>
        <n v="13"/>
        <n v="11"/>
        <n v="10"/>
        <n v="9"/>
        <n v="8"/>
        <n v="7"/>
        <n v="6"/>
        <n v="4"/>
        <n v="3"/>
        <n v="2"/>
        <n v="1"/>
      </sharedItems>
    </cacheField>
    <cacheField name="Comments" numFmtId="0">
      <sharedItems containsString="0" containsBlank="1" containsNonDate="0" count="1">
        <m/>
      </sharedItems>
    </cacheField>
    <cacheField name="Status" numFmtId="0">
      <sharedItems count="6">
        <s v="More than 90 days"/>
        <s v="60 to 90 Days"/>
        <s v="45 to 60 Days"/>
        <s v="30 to 45 Days"/>
        <s v="15 to 30 Days"/>
        <s v="0 to 15 Days"/>
      </sharedItems>
    </cacheField>
    <cacheField name="OTIF %" numFmtId="178">
      <sharedItems containsNumber="1" containsMixedTypes="1" count="6">
        <s v="N/A"/>
        <n v="1"/>
        <n v="0.5"/>
        <n v="0"/>
        <n v="0.666667"/>
        <n v="0.33333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refreshOnLoad="1" saveData="0" createdVersion="8" refreshedVersion="5" minRefreshableVersion="3" missingItemsLimit="0" refreshedDate="45609.4404861111" refreshedBy="Shashikant Karval" recordCount="298">
  <cacheSource type="worksheet">
    <worksheetSource name="MTSData"/>
  </cacheSource>
  <cacheFields count="34">
    <cacheField name="SL No" numFmtId="3">
      <sharedItems containsSemiMixedTypes="0" containsString="0" containsNumber="1" containsInteger="1" minValue="1" maxValue="298" count="298">
        <n v="4"/>
        <n v="5"/>
        <n v="3"/>
        <n v="7"/>
        <n v="11"/>
        <n v="41"/>
        <n v="43"/>
        <n v="20"/>
        <n v="27"/>
        <n v="54"/>
        <n v="6"/>
        <n v="28"/>
        <n v="31"/>
        <n v="39"/>
        <n v="15"/>
        <n v="16"/>
        <n v="17"/>
        <n v="18"/>
        <n v="19"/>
        <n v="61"/>
        <n v="22"/>
        <n v="64"/>
        <n v="23"/>
        <n v="72"/>
        <n v="74"/>
        <n v="75"/>
        <n v="26"/>
        <n v="77"/>
        <n v="86"/>
        <n v="88"/>
        <n v="89"/>
        <n v="90"/>
        <n v="91"/>
        <n v="93"/>
        <n v="94"/>
        <n v="95"/>
        <n v="97"/>
        <n v="98"/>
        <n v="285"/>
        <n v="297"/>
        <n v="21"/>
        <n v="14"/>
        <n v="12"/>
        <n v="111"/>
        <n v="114"/>
        <n v="118"/>
        <n v="10"/>
        <n v="121"/>
        <n v="8"/>
        <n v="9"/>
        <n v="52"/>
        <n v="125"/>
        <n v="38"/>
        <n v="33"/>
        <n v="45"/>
        <n v="129"/>
        <n v="47"/>
        <n v="131"/>
        <n v="132"/>
        <n v="134"/>
        <n v="135"/>
        <n v="34"/>
        <n v="137"/>
        <n v="138"/>
        <n v="140"/>
        <n v="51"/>
        <n v="143"/>
        <n v="84"/>
        <n v="145"/>
        <n v="146"/>
        <n v="46"/>
        <n v="71"/>
        <n v="104"/>
        <n v="50"/>
        <n v="152"/>
        <n v="40"/>
        <n v="37"/>
        <n v="92"/>
        <n v="156"/>
        <n v="103"/>
        <n v="59"/>
        <n v="139"/>
        <n v="56"/>
        <n v="32"/>
        <n v="163"/>
        <n v="65"/>
        <n v="165"/>
        <n v="87"/>
        <n v="167"/>
        <n v="96"/>
        <n v="99"/>
        <n v="67"/>
        <n v="78"/>
        <n v="172"/>
        <n v="173"/>
        <n v="106"/>
        <n v="175"/>
        <n v="176"/>
        <n v="60"/>
        <n v="178"/>
        <n v="136"/>
        <n v="180"/>
        <n v="81"/>
        <n v="57"/>
        <n v="183"/>
        <n v="149"/>
        <n v="185"/>
        <n v="130"/>
        <n v="187"/>
        <n v="188"/>
        <n v="109"/>
        <n v="190"/>
        <n v="191"/>
        <n v="192"/>
        <n v="193"/>
        <n v="194"/>
        <n v="195"/>
        <n v="79"/>
        <n v="197"/>
        <n v="101"/>
        <n v="199"/>
        <n v="200"/>
        <n v="169"/>
        <n v="202"/>
        <n v="203"/>
        <n v="116"/>
        <n v="205"/>
        <n v="206"/>
        <n v="207"/>
        <n v="168"/>
        <n v="209"/>
        <n v="210"/>
        <n v="211"/>
        <n v="212"/>
        <n v="213"/>
        <n v="214"/>
        <n v="215"/>
        <n v="216"/>
        <n v="83"/>
        <n v="154"/>
        <n v="219"/>
        <n v="220"/>
        <n v="221"/>
        <n v="222"/>
        <n v="223"/>
        <n v="117"/>
        <n v="119"/>
        <n v="226"/>
        <n v="227"/>
        <n v="166"/>
        <n v="229"/>
        <n v="230"/>
        <n v="107"/>
        <n v="232"/>
        <n v="233"/>
        <n v="122"/>
        <n v="235"/>
        <n v="144"/>
        <n v="198"/>
        <n v="238"/>
        <n v="239"/>
        <n v="174"/>
        <n v="241"/>
        <n v="242"/>
        <n v="243"/>
        <n v="244"/>
        <n v="62"/>
        <n v="246"/>
        <n v="247"/>
        <n v="248"/>
        <n v="217"/>
        <n v="250"/>
        <n v="251"/>
        <n v="53"/>
        <n v="253"/>
        <n v="153"/>
        <n v="255"/>
        <n v="124"/>
        <n v="257"/>
        <n v="170"/>
        <n v="127"/>
        <n v="260"/>
        <n v="261"/>
        <n v="262"/>
        <n v="263"/>
        <n v="164"/>
        <n v="265"/>
        <n v="266"/>
        <n v="151"/>
        <n v="268"/>
        <n v="269"/>
        <n v="270"/>
        <n v="271"/>
        <n v="147"/>
        <n v="273"/>
        <n v="274"/>
        <n v="275"/>
        <n v="276"/>
        <n v="148"/>
        <n v="278"/>
        <n v="279"/>
        <n v="76"/>
        <n v="281"/>
        <n v="282"/>
        <n v="283"/>
        <n v="284"/>
        <n v="155"/>
        <n v="204"/>
        <n v="218"/>
        <n v="162"/>
        <n v="289"/>
        <n v="128"/>
        <n v="291"/>
        <n v="292"/>
        <n v="293"/>
        <n v="294"/>
        <n v="177"/>
        <n v="296"/>
        <n v="189"/>
        <n v="298"/>
        <n v="110"/>
        <n v="142"/>
        <n v="181"/>
        <n v="123"/>
        <n v="42"/>
        <n v="126"/>
        <n v="141"/>
        <n v="179"/>
        <n v="196"/>
        <n v="201"/>
        <n v="69"/>
        <n v="24"/>
        <n v="30"/>
        <n v="252"/>
        <n v="36"/>
        <n v="184"/>
        <n v="63"/>
        <n v="68"/>
        <n v="82"/>
        <n v="182"/>
        <n v="225"/>
        <n v="228"/>
        <n v="55"/>
        <n v="231"/>
        <n v="245"/>
        <n v="158"/>
        <n v="1"/>
        <n v="224"/>
        <n v="208"/>
        <n v="259"/>
        <n v="13"/>
        <n v="48"/>
        <n v="49"/>
        <n v="58"/>
        <n v="66"/>
        <n v="264"/>
        <n v="105"/>
        <n v="108"/>
        <n v="112"/>
        <n v="115"/>
        <n v="133"/>
        <n v="2"/>
        <n v="186"/>
        <n v="254"/>
        <n v="161"/>
        <n v="73"/>
        <n v="80"/>
        <n v="100"/>
        <n v="102"/>
        <n v="113"/>
        <n v="272"/>
        <n v="120"/>
        <n v="157"/>
        <n v="150"/>
        <n v="249"/>
        <n v="267"/>
        <n v="159"/>
        <n v="29"/>
        <n v="70"/>
        <n v="236"/>
        <n v="240"/>
        <n v="290"/>
        <n v="237"/>
        <n v="234"/>
        <n v="256"/>
        <n v="171"/>
        <n v="287"/>
        <n v="277"/>
        <n v="288"/>
        <n v="44"/>
        <n v="160"/>
        <n v="85"/>
        <n v="25"/>
        <n v="258"/>
        <n v="35"/>
        <n v="295"/>
        <n v="280"/>
        <n v="286"/>
      </sharedItems>
    </cacheField>
    <cacheField name="Combine" numFmtId="0">
      <sharedItems count="298">
        <s v="5377248Q0DP"/>
        <s v="5377286Q0DP"/>
        <s v="5377125Q0CP"/>
        <s v="5570806Q0CP"/>
        <s v="5588813Q0CP"/>
        <s v="5376737Q0CP"/>
        <s v="5376746Q0CP"/>
        <s v="5747194Q0CP"/>
        <s v="5898697Q0CP"/>
        <s v="5862103Q0CP"/>
        <s v="5570805Q0CP"/>
        <s v="5373140Q0DP"/>
        <s v="5373553Q0DP"/>
        <s v="5376587Q0DP"/>
        <s v="5686952Q0CP"/>
        <s v="5687051Q0CP"/>
        <s v="5694235Q0CP"/>
        <s v="5694236Q0CP"/>
        <s v="5694603Q0CP"/>
        <s v="5372672Q0DP"/>
        <s v="5779068Q0CP"/>
        <s v="5373139Q0DP"/>
        <s v="5802676Q0CP"/>
        <s v="5373522Q0DP"/>
        <s v="5374551Q0DP"/>
        <s v="5374553Q0DP"/>
        <s v="5834788Q0CP"/>
        <s v="5374655Q0DP"/>
        <s v="5375331Q0DP"/>
        <s v="5376023Q0DP"/>
        <s v="5376545Q0DP"/>
        <s v="5376582Q0DP"/>
        <s v="5376714Q0DP"/>
        <s v="5376750Q0DP"/>
        <s v="5377269Q0DP"/>
        <s v="5377342Q0DP"/>
        <s v="5486917Q0DP"/>
        <s v="5487620Q0DP"/>
        <s v="5374570Q0CP"/>
        <s v="5745943Q0CP"/>
        <s v="5765791Q0CP"/>
        <s v="5686254Q0CP"/>
        <s v="5616114Q0CP"/>
        <s v="5877446Q0DP"/>
        <s v="5372730Q0DP"/>
        <s v="5373145Q0DP"/>
        <s v="5578019Q0CP"/>
        <s v="5373282Q0DP"/>
        <s v="5574021Q0CP"/>
        <s v="5578018Q0CP"/>
        <s v="5819644Q0CP"/>
        <s v="5373546Q0DP"/>
        <s v="5375458Q0CP"/>
        <s v="5374558Q0CP"/>
        <s v="5377114Q0CP"/>
        <s v="5374701Q0DP"/>
        <s v="5540632Q0CP"/>
        <s v="5375414Q0DP"/>
        <s v="5375464Q0DP"/>
        <s v="5376520Q0DP"/>
        <s v="5376575Q0DP"/>
        <s v="5374577Q0CP"/>
        <s v="5376623Q0DP"/>
        <s v="5376728Q0DP"/>
        <s v="5377261Q0DP"/>
        <s v="5811553Q0CP"/>
        <s v="5618258Q0DP"/>
        <s v="5375019Q0CP"/>
        <s v="5695237Q0DP"/>
        <s v="5699275Q0DP"/>
        <s v="5539764Q0CP"/>
        <s v="5373275Q0CP"/>
        <s v="5617184Q0CP"/>
        <s v="5794639Q0CP"/>
        <s v="5766380Q0DP"/>
        <s v="5376589Q0CP"/>
        <s v="5375215Q0CP"/>
        <s v="5376735Q0CP"/>
        <s v="5857848Q0DP"/>
        <s v="5609060Q0CP"/>
        <s v="5372327Q0CP"/>
        <s v="5376742Q0CP"/>
        <s v="5894622Q0CP"/>
        <s v="5373886Q0CP"/>
        <s v="5373142Q0DP"/>
        <s v="5373252Q0CP"/>
        <s v="5373279Q0DP"/>
        <s v="5375359Q0CP"/>
        <s v="5373375Q0DP"/>
        <s v="5485168Q0CP"/>
        <s v="5522092Q0CP"/>
        <s v="5373254Q0CP"/>
        <s v="5374675Q0CP"/>
        <s v="5373508Q0DP"/>
        <s v="5373669Q0DP"/>
        <s v="5819542Q0CP"/>
        <s v="5374587Q0DP"/>
        <s v="5374589Q0DP"/>
        <s v="5372332Q0CP"/>
        <s v="5374660Q0DP"/>
        <s v="5376586Q0CP"/>
        <s v="5374672Q0DP"/>
        <s v="5374683Q0CP"/>
        <s v="5372317Q0CP"/>
        <s v="5374758Q0DP"/>
        <s v="5760257Q0CP"/>
        <s v="5374762Q0DP"/>
        <s v="5374722Q0CP"/>
        <s v="5374809Q0DP"/>
        <s v="5374828Q0DP"/>
        <s v="5859630Q0CP"/>
        <s v="5375397Q0DP"/>
        <s v="5375399Q0DP"/>
        <s v="5375463Q0DP"/>
        <s v="5375655Q0DP"/>
        <s v="5376088Q0DP"/>
        <s v="5376430Q0DP"/>
        <s v="5374678Q0CP"/>
        <s v="5376444Q0DP"/>
        <s v="5555107Q0CP"/>
        <s v="5376544Q0DP"/>
        <s v="5376576Q0DP"/>
        <s v="5373397Q0CP"/>
        <s v="5376610Q0DP"/>
        <s v="5376615Q0DP"/>
        <s v="5372813Q0CP"/>
        <s v="5376688Q0DP"/>
        <s v="5376749Q0DP"/>
        <s v="5376752Q0DP"/>
        <s v="5373394Q0CP"/>
        <s v="5377168Q0DP"/>
        <s v="5377172Q0DP"/>
        <s v="5377173Q0DP"/>
        <s v="5377212Q0DP"/>
        <s v="5377254Q0DP"/>
        <s v="5377311Q0DP"/>
        <s v="5517946Q0DP"/>
        <s v="5553819Q0DP"/>
        <s v="5374820Q0CP"/>
        <s v="5768602Q0CP"/>
        <s v="5585880Q0DP"/>
        <s v="5615151Q0DP"/>
        <s v="5687218Q0DP"/>
        <s v="5695236Q0DP"/>
        <s v="5718677Q0DP"/>
        <s v="5373129Q0CP"/>
        <s v="5373150Q0CP"/>
        <s v="5768606Q0DP"/>
        <s v="5780050Q0DP"/>
        <s v="5373309Q0CP"/>
        <s v="5830970Q0DP"/>
        <s v="5831796Q0DP"/>
        <s v="5831838Q0CP"/>
        <s v="5883721Q0DP"/>
        <s v="5372597Q0DP"/>
        <s v="5373364Q0CP"/>
        <s v="5372784Q0DP"/>
        <s v="5624354Q0CP"/>
        <s v="5376544Q0CP"/>
        <s v="5373311Q0DP"/>
        <s v="5373319Q0DP"/>
        <s v="5374583Q0CP"/>
        <s v="5373702Q0DP"/>
        <s v="5374566Q0DP"/>
        <s v="5374626Q0DP"/>
        <s v="5374668Q0DP"/>
        <s v="5372729Q0CP"/>
        <s v="5374761Q0DP"/>
        <s v="5374814Q0DP"/>
        <s v="5374819Q0DP"/>
        <s v="5578732Q0CP"/>
        <s v="5375319Q0DP"/>
        <s v="5375384Q0DP"/>
        <s v="5859631Q0CP"/>
        <s v="5375389Q0DP"/>
        <s v="5768121Q0CP"/>
        <s v="5376442Q0DP"/>
        <s v="5373511Q0CP"/>
        <s v="5376447Q0DP"/>
        <s v="5373507Q0CP"/>
        <s v="5374620Q0CP"/>
        <s v="5376694Q0DP"/>
        <s v="5377282Q0DP"/>
        <s v="5377283Q0DP"/>
        <s v="5377294Q0DP"/>
        <s v="5373277Q0CP"/>
        <s v="5398771Q0DP"/>
        <s v="5481483Q0DP"/>
        <s v="5766380Q0CP"/>
        <s v="5554666Q0DP"/>
        <s v="5567035Q0DP"/>
        <s v="5619993Q0DP"/>
        <s v="5686045Q0DP"/>
        <s v="5727406Q0CP"/>
        <s v="5748101Q0DP"/>
        <s v="5748355Q0DP"/>
        <s v="5750061Q0DP"/>
        <s v="5765699Q0DP"/>
        <s v="5748563Q0CP"/>
        <s v="5840206Q0DP"/>
        <s v="5372320Q0DP"/>
        <s v="5374584Q0CP"/>
        <s v="5373131Q0DP"/>
        <s v="5373161Q0DP"/>
        <s v="5373336Q0DP"/>
        <s v="5373378Q0DP"/>
        <s v="5851090Q0CP"/>
        <s v="5376625Q0CP"/>
        <s v="5581206Q0CP"/>
        <s v="5373125Q0CP"/>
        <s v="5375562Q0DP"/>
        <s v="5374623Q0CP"/>
        <s v="5376532Q0DP"/>
        <s v="5376551Q0DP"/>
        <s v="5376604Q0DP"/>
        <s v="5376720Q0DP"/>
        <s v="5374637Q0CP"/>
        <s v="5579191Q0DP"/>
        <s v="5375326Q0CP"/>
        <s v="5749418Q0DP"/>
        <s v="5859869Q0CP"/>
        <s v="5566193Q0CP"/>
        <s v="5374698Q0CP"/>
        <s v="5373379Q0CP"/>
        <s v="5376743Q0DP"/>
        <s v="5374610Q0CP"/>
        <s v="5486020Q0DP"/>
        <s v="5374672Q0CP"/>
        <s v="5376444Q0CP"/>
        <s v="5376592Q0CP"/>
        <s v="5373256Q0CP"/>
        <s v="5804097Q0DP"/>
        <s v="5373545Q0DP"/>
        <s v="5375389Q0CP"/>
        <s v="5374692Q0DP"/>
        <s v="5374760Q0CP"/>
        <s v="5373132Q0DP"/>
        <s v="5373254Q0DP"/>
        <s v="5374815Q0DP"/>
        <s v="5374749Q0CP"/>
        <s v="5736158Q0CP"/>
        <s v="5830927Q0CP"/>
        <s v="5880069Q0DP"/>
        <s v="5855712Q0CP"/>
        <s v="5374669Q0CP"/>
        <s v="5372318Q0CP"/>
        <s v="5372315Q0DP"/>
        <s v="5723198Q0CP"/>
        <s v="5377121Q0CP"/>
        <s v="5376609Q0CP"/>
        <s v="5678823Q0DP"/>
        <s v="5617126Q0DP"/>
        <s v="5748294Q0DP"/>
        <s v="5372319Q0DP"/>
        <s v="5373253Q0DP"/>
        <s v="5394535Q0CP"/>
        <s v="5723369Q0DP"/>
        <s v="5848489Q0DP"/>
        <s v="5877940Q0DP"/>
        <s v="5372734Q0DP"/>
        <s v="5376185Q0DP"/>
        <s v="5373260Q0DP"/>
        <s v="5374767Q0CP"/>
        <s v="5376442Q0CP"/>
        <s v="5373097Q0CP"/>
        <s v="5374548Q0DP"/>
        <s v="5374678Q0DP"/>
        <s v="5540697Q0DP"/>
        <s v="5585743Q0DP"/>
        <s v="5881083Q0DP"/>
        <s v="5728118Q0CP"/>
        <s v="5373264Q0DP"/>
        <s v="5881081Q0DP"/>
        <s v="5761236Q0DP"/>
        <s v="5375020Q0CP"/>
        <s v="5511382Q0CP"/>
        <s v="5372744Q0CP"/>
        <s v="5373273Q0DP"/>
        <s v="5373256Q0DP"/>
        <s v="5372877Q0CP"/>
        <s v="5373391Q0CP"/>
        <s v="5376470Q0CP"/>
        <s v="5372900Q0CP"/>
        <s v="5372731Q0CP"/>
        <s v="5376447Q0CP"/>
        <s v="5373508Q0CP"/>
        <s v="5374780Q0CP"/>
        <s v="5805215Q0CP"/>
        <s v="5375387Q0CP"/>
        <s v="5376748Q0DP"/>
        <s v="5372942Q0CP"/>
        <s v="5375200Q0DP"/>
        <s v="5823416Q0DP"/>
        <s v="5376558Q0CP"/>
        <s v="5374690Q0DP"/>
        <s v="5390313Q0CP"/>
        <s v="5372323Q0CP"/>
        <s v="5374579Q0CP"/>
      </sharedItems>
    </cacheField>
    <cacheField name="Stream Mapping" numFmtId="0">
      <sharedItems containsString="0" containsBlank="1" containsNonDate="0" count="1">
        <m/>
      </sharedItems>
    </cacheField>
    <cacheField name="Type" numFmtId="0">
      <sharedItems count="3">
        <s v="Normal"/>
        <s v="Post Blending"/>
        <s v="Bonding"/>
      </sharedItems>
    </cacheField>
    <cacheField name="Region" numFmtId="0">
      <sharedItems containsBlank="1" count="12">
        <s v="East + South"/>
        <m/>
        <s v="North + West"/>
        <s v="North"/>
        <s v="South"/>
        <s v="West"/>
        <s v="East + North + South + West"/>
        <s v="North + South"/>
        <s v="North + South + West"/>
        <s v="East + North + West"/>
        <s v="South + West"/>
        <s v="South + Srilanka"/>
      </sharedItems>
    </cacheField>
    <cacheField name="Shade" numFmtId="0">
      <sharedItems count="15">
        <s v="Grey"/>
        <s v="Alluminium &amp; Other Plain Metalics"/>
        <s v="Bonded Metallics"/>
        <s v="White"/>
        <s v="Blue"/>
        <s v="Miscellaneous"/>
        <s v="Langsat"/>
        <s v="Black"/>
        <s v="Brown"/>
        <s v="Cream"/>
        <s v="Red"/>
        <s v="Orange"/>
        <s v="Yellow"/>
        <s v="Clear"/>
        <s v="Green"/>
      </sharedItems>
    </cacheField>
    <cacheField name="Local / Export" numFmtId="0">
      <sharedItems count="2">
        <s v="Local"/>
        <s v="Export"/>
      </sharedItems>
    </cacheField>
    <cacheField name="Plant" numFmtId="0">
      <sharedItems count="2">
        <s v="Q0DP"/>
        <s v="Q0CP"/>
      </sharedItems>
    </cacheField>
    <cacheField name="Site" numFmtId="0">
      <sharedItems count="2">
        <s v="BLR"/>
        <s v="Thane"/>
      </sharedItems>
    </cacheField>
    <cacheField name="MTS/RTS" numFmtId="0">
      <sharedItems count="2">
        <s v="MTS"/>
        <s v="MTO/RTS"/>
      </sharedItems>
    </cacheField>
    <cacheField name="Sap" numFmtId="0">
      <sharedItems count="287">
        <s v="5377248"/>
        <s v="5377286"/>
        <s v="5377125"/>
        <s v="5570806"/>
        <s v="5588813"/>
        <s v="5376737"/>
        <s v="5376746"/>
        <s v="5747194"/>
        <s v="5898697"/>
        <s v="5862103"/>
        <s v="5570805"/>
        <s v="5373140"/>
        <s v="5373553"/>
        <s v="5376587"/>
        <s v="5686952"/>
        <s v="5687051"/>
        <s v="5694235"/>
        <s v="5694236"/>
        <s v="5694603"/>
        <s v="5372672"/>
        <s v="5779068"/>
        <s v="5373139"/>
        <s v="5802676"/>
        <s v="5373522"/>
        <s v="5374551"/>
        <s v="5374553"/>
        <s v="5834788"/>
        <s v="5374655"/>
        <s v="5375331"/>
        <s v="5376023"/>
        <s v="5376545"/>
        <s v="5376582"/>
        <s v="5376714"/>
        <s v="5376750"/>
        <s v="5377269"/>
        <s v="5377342"/>
        <s v="5486917"/>
        <s v="5487620"/>
        <s v="5374570"/>
        <s v="5745943"/>
        <s v="5765791"/>
        <s v="5686254"/>
        <s v="5616114"/>
        <s v="5877446"/>
        <s v="5372730"/>
        <s v="5373145"/>
        <s v="5578019"/>
        <s v="5373282"/>
        <s v="5574021"/>
        <s v="5578018"/>
        <s v="5819644"/>
        <s v="5373546"/>
        <s v="5375458"/>
        <s v="5374558"/>
        <s v="5377114"/>
        <s v="5374701"/>
        <s v="5540632"/>
        <s v="5375414"/>
        <s v="5375464"/>
        <s v="5376520"/>
        <s v="5376575"/>
        <s v="5374577"/>
        <s v="5376623"/>
        <s v="5376728"/>
        <s v="5377261"/>
        <s v="5811553"/>
        <s v="5618258"/>
        <s v="5375019"/>
        <s v="5695237"/>
        <s v="5699275"/>
        <s v="5539764"/>
        <s v="5373275"/>
        <s v="5617184"/>
        <s v="5794639"/>
        <s v="5766380"/>
        <s v="5376589"/>
        <s v="5375215"/>
        <s v="5376735"/>
        <s v="5857848"/>
        <s v="5609060"/>
        <s v="5372327"/>
        <s v="5376742"/>
        <s v="5894622"/>
        <s v="5373886"/>
        <s v="5373142"/>
        <s v="5373252"/>
        <s v="5373279"/>
        <s v="5375359"/>
        <s v="5373375"/>
        <s v="5485168"/>
        <s v="5522092"/>
        <s v="5373254"/>
        <s v="5374675"/>
        <s v="5373508"/>
        <s v="5373669"/>
        <s v="5819542"/>
        <s v="5374587"/>
        <s v="5374589"/>
        <s v="5372332"/>
        <s v="5374660"/>
        <s v="5376586"/>
        <s v="5374672"/>
        <s v="5374683"/>
        <s v="5372317"/>
        <s v="5374758"/>
        <s v="5760257"/>
        <s v="5374762"/>
        <s v="5374722"/>
        <s v="5374809"/>
        <s v="5374828"/>
        <s v="5859630"/>
        <s v="5375397"/>
        <s v="5375399"/>
        <s v="5375463"/>
        <s v="5375655"/>
        <s v="5376088"/>
        <s v="5376430"/>
        <s v="5374678"/>
        <s v="5376444"/>
        <s v="5555107"/>
        <s v="5376544"/>
        <s v="5376576"/>
        <s v="5373397"/>
        <s v="5376610"/>
        <s v="5376615"/>
        <s v="5372813"/>
        <s v="5376688"/>
        <s v="5376749"/>
        <s v="5376752"/>
        <s v="5373394"/>
        <s v="5377168"/>
        <s v="5377172"/>
        <s v="5377173"/>
        <s v="5377212"/>
        <s v="5377254"/>
        <s v="5377311"/>
        <s v="5517946"/>
        <s v="5553819"/>
        <s v="5374820"/>
        <s v="5768602"/>
        <s v="5585880"/>
        <s v="5615151"/>
        <s v="5687218"/>
        <s v="5695236"/>
        <s v="5718677"/>
        <s v="5373129"/>
        <s v="5373150"/>
        <s v="5768606"/>
        <s v="5780050"/>
        <s v="5373309"/>
        <s v="5830970"/>
        <s v="5831796"/>
        <s v="5831838"/>
        <s v="5883721"/>
        <s v="5372597"/>
        <s v="5373364"/>
        <s v="5372784"/>
        <s v="5624354"/>
        <s v="5373311"/>
        <s v="5373319"/>
        <s v="5374583"/>
        <s v="5373702"/>
        <s v="5374566"/>
        <s v="5374626"/>
        <s v="5374668"/>
        <s v="5372729"/>
        <s v="5374761"/>
        <s v="5374814"/>
        <s v="5374819"/>
        <s v="5578732"/>
        <s v="5375319"/>
        <s v="5375384"/>
        <s v="5859631"/>
        <s v="5375389"/>
        <s v="5768121"/>
        <s v="5376442"/>
        <s v="5373511"/>
        <s v="5376447"/>
        <s v="5373507"/>
        <s v="5374620"/>
        <s v="5376694"/>
        <s v="5377282"/>
        <s v="5377283"/>
        <s v="5377294"/>
        <s v="5373277"/>
        <s v="5398771"/>
        <s v="5481483"/>
        <s v="5554666"/>
        <s v="5567035"/>
        <s v="5619993"/>
        <s v="5686045"/>
        <s v="5727406"/>
        <s v="5748101"/>
        <s v="5748355"/>
        <s v="5750061"/>
        <s v="5765699"/>
        <s v="5748563"/>
        <s v="5840206"/>
        <s v="5372320"/>
        <s v="5374584"/>
        <s v="5373131"/>
        <s v="5373161"/>
        <s v="5373336"/>
        <s v="5373378"/>
        <s v="5851090"/>
        <s v="5376625"/>
        <s v="5581206"/>
        <s v="5373125"/>
        <s v="5375562"/>
        <s v="5374623"/>
        <s v="5376532"/>
        <s v="5376551"/>
        <s v="5376604"/>
        <s v="5376720"/>
        <s v="5374637"/>
        <s v="5579191"/>
        <s v="5375326"/>
        <s v="5749418"/>
        <s v="5859869"/>
        <s v="5566193"/>
        <s v="5374698"/>
        <s v="5373379"/>
        <s v="5376743"/>
        <s v="5374610"/>
        <s v="5486020"/>
        <s v="5376592"/>
        <s v="5373256"/>
        <s v="5804097"/>
        <s v="5373545"/>
        <s v="5374692"/>
        <s v="5374760"/>
        <s v="5373132"/>
        <s v="5374815"/>
        <s v="5374749"/>
        <s v="5736158"/>
        <s v="5830927"/>
        <s v="5880069"/>
        <s v="5855712"/>
        <s v="5374669"/>
        <s v="5372318"/>
        <s v="5372315"/>
        <s v="5723198"/>
        <s v="5377121"/>
        <s v="5376609"/>
        <s v="5678823"/>
        <s v="5617126"/>
        <s v="5748294"/>
        <s v="5372319"/>
        <s v="5373253"/>
        <s v="5394535"/>
        <s v="5723369"/>
        <s v="5848489"/>
        <s v="5877940"/>
        <s v="5372734"/>
        <s v="5376185"/>
        <s v="5373260"/>
        <s v="5374767"/>
        <s v="5373097"/>
        <s v="5374548"/>
        <s v="5540697"/>
        <s v="5585743"/>
        <s v="5881083"/>
        <s v="5728118"/>
        <s v="5373264"/>
        <s v="5881081"/>
        <s v="5761236"/>
        <s v="5375020"/>
        <s v="5511382"/>
        <s v="5372744"/>
        <s v="5373273"/>
        <s v="5372877"/>
        <s v="5373391"/>
        <s v="5376470"/>
        <s v="5372900"/>
        <s v="5372731"/>
        <s v="5374780"/>
        <s v="5805215"/>
        <s v="5375387"/>
        <s v="5376748"/>
        <s v="5372942"/>
        <s v="5375200"/>
        <s v="5823416"/>
        <s v="5376558"/>
        <s v="5374690"/>
        <s v="5390313"/>
        <s v="5372323"/>
        <s v="5374579"/>
      </sharedItems>
    </cacheField>
    <cacheField name="Mfg Pro" numFmtId="0">
      <sharedItems count="287">
        <s v="YP215N"/>
        <s v="YW203N"/>
        <s v="Y2206N"/>
        <s v="Y2219N"/>
        <s v="S2345N"/>
        <s v="SW303N"/>
        <s v="SW31BN"/>
        <s v="SW351N"/>
        <s v="J2207N"/>
        <s v="EC077N"/>
        <s v="Y2220N"/>
        <s v="EL413N"/>
        <s v="EQ432N"/>
        <s v="SP203N"/>
        <s v="YW100C"/>
        <s v="GW104C"/>
        <s v="GW103C"/>
        <s v="GY042A"/>
        <s v="GW105C"/>
        <s v="EB577N"/>
        <s v="GY221A"/>
        <s v="EL411N"/>
        <s v="YW26FC"/>
        <s v="EQ020N"/>
        <s v="JA109N"/>
        <s v="JA172N"/>
        <s v="TN111A"/>
        <s v="JM107N"/>
        <s v="MD079N"/>
        <s v="PM302N"/>
        <s v="SN333N"/>
        <s v="SP15AN"/>
        <s v="SW257N"/>
        <s v="SW326N"/>
        <s v="YPD78N"/>
        <s v="YW361N"/>
        <s v="JD123N"/>
        <s v="AP101N"/>
        <s v="JC190N"/>
        <s v="EG108N"/>
        <s v="GW003K"/>
        <s v="GY270A"/>
        <s v="GY114A"/>
        <s v="EP438N"/>
        <s v="EC002N"/>
        <s v="EL428N"/>
        <s v="YY270A"/>
        <s v="ENA12N"/>
        <s v="MW415C"/>
        <s v="GY184C"/>
        <s v="EC170N"/>
        <s v="EQ350N"/>
        <s v="MW317N"/>
        <s v="JC002N"/>
        <s v="Y2200N"/>
        <s v="JN405N"/>
        <s v="Y2208N"/>
        <s v="MP401N"/>
        <s v="MWB47N"/>
        <s v="SM13AN"/>
        <s v="SP12AN"/>
        <s v="JC333N"/>
        <s v="SP336N"/>
        <s v="SW28BN"/>
        <s v="YP269N"/>
        <s v="JN235N"/>
        <s v="PE201N"/>
        <s v="KF002N"/>
        <s v="YZ310N"/>
        <s v="JN250N"/>
        <s v="EA011N"/>
        <s v="EN340N"/>
        <s v="Y2103N"/>
        <s v="EN063N"/>
        <s v="EP904N"/>
        <s v="SP208N"/>
        <s v="KP003N"/>
        <s v="SW301N"/>
        <s v="KC003N"/>
        <s v="JN213N"/>
        <s v="AN016N"/>
        <s v="SW30BN"/>
        <s v="J2206N"/>
        <s v="HJ701N"/>
        <s v="EL416N"/>
        <s v="EN004N"/>
        <s v="EN455N"/>
        <s v="MI453N"/>
        <s v="EP415N"/>
        <s v="J2000N"/>
        <s v="EP358N"/>
        <s v="EN010N"/>
        <s v="JN098N"/>
        <s v="EPC68N"/>
        <s v="EW225N"/>
        <s v="J2203N"/>
        <s v="JCB02N"/>
        <s v="JD003N"/>
        <s v="AN200N"/>
        <s v="JM179N"/>
        <s v="SP18AN"/>
        <s v="JN024N"/>
        <s v="JN195N"/>
        <s v="AL117N"/>
        <s v="JP333N"/>
        <s v="HJF2HN"/>
        <s v="JP403N"/>
        <s v="JP105N"/>
        <s v="JW007N"/>
        <s v="JW200N"/>
        <s v="KP060N"/>
        <s v="MN280N"/>
        <s v="MN784N"/>
        <s v="MWB29N"/>
        <s v="PE351N"/>
        <s v="PN200N"/>
        <s v="SA003N"/>
        <s v="JN107N"/>
        <s v="SC18AN"/>
        <s v="JP123N"/>
        <s v="SN25AN"/>
        <s v="SP12CN"/>
        <s v="EP470N"/>
        <s v="SP297N"/>
        <s v="SP306N"/>
        <s v="ECB05N"/>
        <s v="SW10AN"/>
        <s v="SW325N"/>
        <s v="SWC39N"/>
        <s v="EP445N"/>
        <s v="YC19AN"/>
        <s v="YCA87N"/>
        <s v="YCB18N"/>
        <s v="YN154N"/>
        <s v="YP242N"/>
        <s v="YW26AN"/>
        <s v="EM230N"/>
        <s v="EM149N"/>
        <s v="JW093N"/>
        <s v="EL322N"/>
        <s v="EC20EN"/>
        <s v="EL060N"/>
        <s v="EN225N"/>
        <s v="YZ311N"/>
        <s v="YP291N"/>
        <s v="EL049N"/>
        <s v="EL445N"/>
        <s v="JN234N"/>
        <s v="JN108N"/>
        <s v="EP059N"/>
        <s v="JN080N"/>
        <s v="EQ102N"/>
        <s v="EL205N"/>
        <s v="JM305N"/>
        <s v="EA462N"/>
        <s v="EP403N"/>
        <s v="EC475N"/>
        <s v="JN130N"/>
        <s v="EP100N"/>
        <s v="EP200N"/>
        <s v="JC594N"/>
        <s v="FB096N"/>
        <s v="JC100N"/>
        <s v="JGA08N"/>
        <s v="JMA84N"/>
        <s v="EC001N"/>
        <s v="JP401N"/>
        <s v="JW015N"/>
        <s v="JW092N"/>
        <s v="EN303N"/>
        <s v="MA402N"/>
        <s v="MM203N"/>
        <s v="KP058N"/>
        <s v="MN123N"/>
        <s v="EL321N"/>
        <s v="SC17AN"/>
        <s v="EPD53N"/>
        <s v="SC19AN"/>
        <s v="EPB32N"/>
        <s v="JG002N"/>
        <s v="SW17AN"/>
        <s v="YW15FN"/>
        <s v="YW17AN"/>
        <s v="YW232N"/>
        <s v="EN383N"/>
        <s v="XLA02N"/>
        <s v="EP428N"/>
        <s v="JA015N"/>
        <s v="EN217N"/>
        <s v="YP310N"/>
        <s v="EM008N"/>
        <s v="EL062N"/>
        <s v="MC350N"/>
        <s v="ML400N"/>
        <s v="SW26LN"/>
        <s v="JC236N"/>
        <s v="AN064N"/>
        <s v="JC444N"/>
        <s v="ALZ66N"/>
        <s v="JC595N"/>
        <s v="EL104N"/>
        <s v="EM403N"/>
        <s v="EP227N"/>
        <s v="EP426N"/>
        <s v="JN350N"/>
        <s v="SP338N"/>
        <s v="JW292N"/>
        <s v="EL010N"/>
        <s v="PA010N"/>
        <s v="JG056N"/>
        <s v="SM226N"/>
        <s v="SP100N"/>
        <s v="SP265N"/>
        <s v="SW26AN"/>
        <s v="JK033N"/>
        <s v="JC227N"/>
        <s v="MC190N"/>
        <s v="JC230N"/>
        <s v="AP200N"/>
        <s v="HKE17QF"/>
        <s v="JN318N"/>
        <s v="EP427N"/>
        <s v="SW310N"/>
        <s v="JF004N"/>
        <s v="PM300N"/>
        <s v="SP223N"/>
        <s v="EN112N"/>
        <s v="EN219N"/>
        <s v="EQ349N"/>
        <s v="JN242N"/>
        <s v="JP400N"/>
        <s v="EL140N"/>
        <s v="JW016N"/>
        <s v="JP304N"/>
        <s v="QP103N"/>
        <s v="ED010N"/>
        <s v="EC217N"/>
        <s v="EC123N"/>
        <s v="JN009N"/>
        <s v="AL166N"/>
        <s v="AL100N"/>
        <s v="EN325N"/>
        <s v="Y2204N"/>
        <s v="SP294N"/>
        <s v="YZ307N"/>
        <s v="YZ306N"/>
        <s v="EQ250N"/>
        <s v="ALZ55N"/>
        <s v="EN009N"/>
        <s v="EL482N"/>
        <s v="JL114N"/>
        <s v="EC073N"/>
        <s v="EL488N"/>
        <s v="EC010N"/>
        <s v="QN001N"/>
        <s v="EN205N"/>
        <s v="JP410N"/>
        <s v="EI125N"/>
        <s v="JA014N"/>
        <s v="EC320N"/>
        <s v="LW300N"/>
        <s v="JC334N"/>
        <s v="JP422N"/>
        <s v="EN245N"/>
        <s v="JC063N"/>
        <s v="KP004N"/>
        <s v="KF003N"/>
        <s v="Y2218N"/>
        <s v="EC07EN"/>
        <s v="EN327N"/>
        <s v="ED001N"/>
        <s v="EP43GN"/>
        <s v="SDA53N"/>
        <s v="ED445N"/>
        <s v="EC004N"/>
        <s v="JPD55N"/>
        <s v="EA012N"/>
        <s v="MN062N"/>
        <s v="SW324N"/>
        <s v="EG45AN"/>
        <s v="KN333N"/>
        <s v="JL111N"/>
        <s v="SP10AN"/>
        <s v="JN240N"/>
        <s v="JP453N"/>
        <s v="AN002N"/>
        <s v="JC401N"/>
      </sharedItems>
    </cacheField>
    <cacheField name="FC N(Dc1)" numFmtId="3">
      <sharedItems containsSemiMixedTypes="0" containsString="0" containsNumber="1" containsInteger="1" minValue="0" maxValue="31200" count="129">
        <n v="200"/>
        <n v="180"/>
        <n v="575"/>
        <n v="400"/>
        <n v="1000"/>
        <n v="7160"/>
        <n v="17480"/>
        <n v="1600"/>
        <n v="5500"/>
        <n v="0"/>
        <n v="2000"/>
        <n v="800"/>
        <n v="160"/>
        <n v="659"/>
        <n v="177"/>
        <n v="123"/>
        <n v="82"/>
        <n v="130"/>
        <n v="1100"/>
        <n v="503"/>
        <n v="3000"/>
        <n v="900"/>
        <n v="300"/>
        <n v="519"/>
        <n v="2300"/>
        <n v="1300"/>
        <n v="1500"/>
        <n v="1160"/>
        <n v="600"/>
        <n v="2040"/>
        <n v="3300"/>
        <n v="169"/>
        <n v="619"/>
        <n v="478"/>
        <n v="2200"/>
        <n v="827"/>
        <n v="1038"/>
        <n v="7600"/>
        <n v="5000"/>
        <n v="7000"/>
        <n v="5400"/>
        <n v="350"/>
        <n v="460"/>
        <n v="1540"/>
        <n v="4780"/>
        <n v="23200"/>
        <n v="1150"/>
        <n v="20460"/>
        <n v="515"/>
        <n v="3700"/>
        <n v="17600"/>
        <n v="10600"/>
        <n v="1850"/>
        <n v="500"/>
        <n v="5460"/>
        <n v="11500"/>
        <n v="2500"/>
        <n v="9300"/>
        <n v="28500"/>
        <n v="2460"/>
        <n v="3800"/>
        <n v="2100"/>
        <n v="31200"/>
        <n v="3600"/>
        <n v="17100"/>
        <n v="12500"/>
        <n v="5200"/>
        <n v="740"/>
        <n v="1800"/>
        <n v="4500"/>
        <n v="4140"/>
        <n v="2900"/>
        <n v="9950"/>
        <n v="4000"/>
        <n v="8100"/>
        <n v="2240"/>
        <n v="3200"/>
        <n v="4705"/>
        <n v="1940"/>
        <n v="505"/>
        <n v="28000"/>
        <n v="2800"/>
        <n v="10000"/>
        <n v="2020"/>
        <n v="4200"/>
        <n v="1900"/>
        <n v="700"/>
        <n v="1200"/>
        <n v="1700"/>
        <n v="435"/>
        <n v="12300"/>
        <n v="15000"/>
        <n v="6500"/>
        <n v="1400"/>
        <n v="9400"/>
        <n v="10500"/>
        <n v="980"/>
        <n v="3900"/>
        <n v="11400"/>
        <n v="1740"/>
        <n v="240"/>
        <n v="20510"/>
        <n v="2600"/>
        <n v="100"/>
        <n v="560"/>
        <n v="205"/>
        <n v="3500"/>
        <n v="1760"/>
        <n v="2160"/>
        <n v="1805"/>
        <n v="860"/>
        <n v="2360"/>
        <n v="430"/>
        <n v="5600"/>
        <n v="2940"/>
        <n v="3920"/>
        <n v="2700"/>
        <n v="3780"/>
        <n v="2400"/>
        <n v="6200"/>
        <n v="6060"/>
        <n v="24000"/>
        <n v="1560"/>
        <n v="8900"/>
        <n v="7400"/>
        <n v="11840"/>
        <n v="19500"/>
        <n v="14000"/>
        <n v="17800"/>
      </sharedItems>
    </cacheField>
    <cacheField name="N+1" numFmtId="3">
      <sharedItems containsSemiMixedTypes="0" containsString="0" containsNumber="1" containsInteger="1" minValue="0" maxValue="41200" count="123">
        <n v="200"/>
        <n v="0"/>
        <n v="1000"/>
        <n v="800"/>
        <n v="7160"/>
        <n v="17480"/>
        <n v="1600"/>
        <n v="5500"/>
        <n v="1900"/>
        <n v="400"/>
        <n v="900"/>
        <n v="160"/>
        <n v="711"/>
        <n v="187"/>
        <n v="129"/>
        <n v="91"/>
        <n v="175"/>
        <n v="1100"/>
        <n v="508"/>
        <n v="3000"/>
        <n v="548"/>
        <n v="2300"/>
        <n v="1500"/>
        <n v="1160"/>
        <n v="600"/>
        <n v="1940"/>
        <n v="2500"/>
        <n v="3600"/>
        <n v="715"/>
        <n v="2000"/>
        <n v="1300"/>
        <n v="535"/>
        <n v="2200"/>
        <n v="936"/>
        <n v="1151"/>
        <n v="7900"/>
        <n v="5000"/>
        <n v="7500"/>
        <n v="5900"/>
        <n v="350"/>
        <n v="1340"/>
        <n v="4260"/>
        <n v="23200"/>
        <n v="1150"/>
        <n v="20460"/>
        <n v="515"/>
        <n v="3700"/>
        <n v="17100"/>
        <n v="10600"/>
        <n v="2040"/>
        <n v="1400"/>
        <n v="500"/>
        <n v="5460"/>
        <n v="11500"/>
        <n v="9190"/>
        <n v="28500"/>
        <n v="2460"/>
        <n v="3800"/>
        <n v="2100"/>
        <n v="41200"/>
        <n v="16100"/>
        <n v="12500"/>
        <n v="5400"/>
        <n v="640"/>
        <n v="1800"/>
        <n v="4400"/>
        <n v="4140"/>
        <n v="3400"/>
        <n v="9950"/>
        <n v="700"/>
        <n v="4000"/>
        <n v="7100"/>
        <n v="2240"/>
        <n v="3200"/>
        <n v="5710"/>
        <n v="2160"/>
        <n v="505"/>
        <n v="3300"/>
        <n v="28000"/>
        <n v="2900"/>
        <n v="12000"/>
        <n v="2420"/>
        <n v="4200"/>
        <n v="1200"/>
        <n v="1700"/>
        <n v="435"/>
        <n v="300"/>
        <n v="6000"/>
        <n v="12400"/>
        <n v="9400"/>
        <n v="6500"/>
        <n v="10500"/>
        <n v="980"/>
        <n v="2700"/>
        <n v="20510"/>
        <n v="3100"/>
        <n v="100"/>
        <n v="560"/>
        <n v="8800"/>
        <n v="490"/>
        <n v="240"/>
        <n v="5700"/>
        <n v="2800"/>
        <n v="1760"/>
        <n v="1805"/>
        <n v="860"/>
        <n v="430"/>
        <n v="4600"/>
        <n v="1005"/>
        <n v="2835"/>
        <n v="4420"/>
        <n v="2600"/>
        <n v="4500"/>
        <n v="3730"/>
        <n v="5200"/>
        <n v="6200"/>
        <n v="6260"/>
        <n v="15000"/>
        <n v="1660"/>
        <n v="8200"/>
        <n v="11840"/>
        <n v="21500"/>
        <n v="17800"/>
      </sharedItems>
    </cacheField>
    <cacheField name="N+2" numFmtId="3">
      <sharedItems containsSemiMixedTypes="0" containsString="0" containsNumber="1" containsInteger="1" minValue="0" maxValue="42100" count="124">
        <n v="200"/>
        <n v="0"/>
        <n v="1000"/>
        <n v="1500"/>
        <n v="6660"/>
        <n v="17320"/>
        <n v="1600"/>
        <n v="5000"/>
        <n v="1900"/>
        <n v="400"/>
        <n v="900"/>
        <n v="160"/>
        <n v="641"/>
        <n v="182"/>
        <n v="118"/>
        <n v="83"/>
        <n v="156"/>
        <n v="1200"/>
        <n v="493"/>
        <n v="3000"/>
        <n v="800"/>
        <n v="499"/>
        <n v="2300"/>
        <n v="1260"/>
        <n v="600"/>
        <n v="2040"/>
        <n v="2500"/>
        <n v="3600"/>
        <n v="170"/>
        <n v="645"/>
        <n v="2000"/>
        <n v="1300"/>
        <n v="482"/>
        <n v="3100"/>
        <n v="845"/>
        <n v="1041"/>
        <n v="7900"/>
        <n v="7500"/>
        <n v="1100"/>
        <n v="6300"/>
        <n v="350"/>
        <n v="1240"/>
        <n v="2100"/>
        <n v="4260"/>
        <n v="23200"/>
        <n v="950"/>
        <n v="20460"/>
        <n v="515"/>
        <n v="3200"/>
        <n v="17100"/>
        <n v="10600"/>
        <n v="1400"/>
        <n v="500"/>
        <n v="5260"/>
        <n v="11200"/>
        <n v="9190"/>
        <n v="19500"/>
        <n v="2460"/>
        <n v="3800"/>
        <n v="42100"/>
        <n v="16100"/>
        <n v="10000"/>
        <n v="5400"/>
        <n v="540"/>
        <n v="1800"/>
        <n v="4400"/>
        <n v="3140"/>
        <n v="3900"/>
        <n v="9950"/>
        <n v="700"/>
        <n v="4000"/>
        <n v="6100"/>
        <n v="2700"/>
        <n v="2240"/>
        <n v="3400"/>
        <n v="5500"/>
        <n v="1940"/>
        <n v="2160"/>
        <n v="505"/>
        <n v="3300"/>
        <n v="31000"/>
        <n v="2600"/>
        <n v="15000"/>
        <n v="2020"/>
        <n v="4300"/>
        <n v="7200"/>
        <n v="2210"/>
        <n v="435"/>
        <n v="300"/>
        <n v="6000"/>
        <n v="12100"/>
        <n v="9000"/>
        <n v="8400"/>
        <n v="10500"/>
        <n v="1700"/>
        <n v="980"/>
        <n v="12000"/>
        <n v="20510"/>
        <n v="100"/>
        <n v="560"/>
        <n v="8800"/>
        <n v="490"/>
        <n v="140"/>
        <n v="5900"/>
        <n v="2200"/>
        <n v="1760"/>
        <n v="1160"/>
        <n v="1805"/>
        <n v="860"/>
        <n v="430"/>
        <n v="1005"/>
        <n v="1835"/>
        <n v="3820"/>
        <n v="4500"/>
        <n v="3730"/>
        <n v="6200"/>
        <n v="20000"/>
        <n v="1660"/>
        <n v="9400"/>
        <n v="8200"/>
        <n v="12040"/>
        <n v="21500"/>
        <n v="17000"/>
        <n v="18000"/>
      </sharedItems>
    </cacheField>
    <cacheField name="N+3" numFmtId="3">
      <sharedItems containsSemiMixedTypes="0" containsString="0" containsNumber="1" containsInteger="1" minValue="0" maxValue="41200" count="129">
        <n v="200"/>
        <n v="0"/>
        <n v="1000"/>
        <n v="6660"/>
        <n v="17320"/>
        <n v="1600"/>
        <n v="5000"/>
        <n v="3000"/>
        <n v="1700"/>
        <n v="400"/>
        <n v="900"/>
        <n v="160"/>
        <n v="457"/>
        <n v="130"/>
        <n v="91"/>
        <n v="58"/>
        <n v="123"/>
        <n v="1100"/>
        <n v="428"/>
        <n v="4000"/>
        <n v="300"/>
        <n v="502"/>
        <n v="2300"/>
        <n v="1500"/>
        <n v="3100"/>
        <n v="1260"/>
        <n v="600"/>
        <n v="2040"/>
        <n v="2500"/>
        <n v="3900"/>
        <n v="137"/>
        <n v="455"/>
        <n v="2000"/>
        <n v="800"/>
        <n v="337"/>
        <n v="608"/>
        <n v="725"/>
        <n v="7900"/>
        <n v="7500"/>
        <n v="6300"/>
        <n v="350"/>
        <n v="1240"/>
        <n v="2100"/>
        <n v="4260"/>
        <n v="23200"/>
        <n v="950"/>
        <n v="10460"/>
        <n v="515"/>
        <n v="3200"/>
        <n v="13100"/>
        <n v="10600"/>
        <n v="1540"/>
        <n v="1400"/>
        <n v="500"/>
        <n v="5260"/>
        <n v="9220"/>
        <n v="9490"/>
        <n v="16000"/>
        <n v="2460"/>
        <n v="2800"/>
        <n v="41200"/>
        <n v="3600"/>
        <n v="16100"/>
        <n v="10000"/>
        <n v="5400"/>
        <n v="540"/>
        <n v="1800"/>
        <n v="4400"/>
        <n v="3140"/>
        <n v="2400"/>
        <n v="9950"/>
        <n v="6100"/>
        <n v="2200"/>
        <n v="3400"/>
        <n v="5500"/>
        <n v="1740"/>
        <n v="2160"/>
        <n v="505"/>
        <n v="3300"/>
        <n v="31000"/>
        <n v="2700"/>
        <n v="2600"/>
        <n v="22000"/>
        <n v="2420"/>
        <n v="4300"/>
        <n v="700"/>
        <n v="1200"/>
        <n v="5200"/>
        <n v="2210"/>
        <n v="435"/>
        <n v="6000"/>
        <n v="12000"/>
        <n v="14000"/>
        <n v="8400"/>
        <n v="10500"/>
        <n v="8000"/>
        <n v="980"/>
        <n v="11900"/>
        <n v="1900"/>
        <n v="20510"/>
        <n v="100"/>
        <n v="560"/>
        <n v="9000"/>
        <n v="145"/>
        <n v="240"/>
        <n v="4600"/>
        <n v="1300"/>
        <n v="5900"/>
        <n v="1805"/>
        <n v="1160"/>
        <n v="860"/>
        <n v="2560"/>
        <n v="430"/>
        <n v="4900"/>
        <n v="1005"/>
        <n v="1835"/>
        <n v="4020"/>
        <n v="4500"/>
        <n v="6600"/>
        <n v="3700"/>
        <n v="4700"/>
        <n v="20000"/>
        <n v="1660"/>
        <n v="9400"/>
        <n v="8200"/>
        <n v="12040"/>
        <n v="18500"/>
        <n v="17000"/>
        <n v="18000"/>
      </sharedItems>
    </cacheField>
    <cacheField name="N+4" numFmtId="3">
      <sharedItems containsSemiMixedTypes="0" containsString="0" containsNumber="1" containsInteger="1" minValue="0" maxValue="35100" count="120">
        <n v="700"/>
        <n v="0"/>
        <n v="1000"/>
        <n v="200"/>
        <n v="6660"/>
        <n v="16820"/>
        <n v="1600"/>
        <n v="5000"/>
        <n v="1700"/>
        <n v="300"/>
        <n v="900"/>
        <n v="1200"/>
        <n v="450"/>
        <n v="150"/>
        <n v="1100"/>
        <n v="428"/>
        <n v="4000"/>
        <n v="600"/>
        <n v="800"/>
        <n v="1875"/>
        <n v="2200"/>
        <n v="1400"/>
        <n v="1500"/>
        <n v="2900"/>
        <n v="1260"/>
        <n v="2040"/>
        <n v="400"/>
        <n v="3000"/>
        <n v="3600"/>
        <n v="495"/>
        <n v="3100"/>
        <n v="2250"/>
        <n v="2000"/>
        <n v="7400"/>
        <n v="7500"/>
        <n v="6300"/>
        <n v="350"/>
        <n v="660"/>
        <n v="1340"/>
        <n v="2100"/>
        <n v="4280"/>
        <n v="23100"/>
        <n v="950"/>
        <n v="10460"/>
        <n v="515"/>
        <n v="3200"/>
        <n v="14300"/>
        <n v="10600"/>
        <n v="500"/>
        <n v="5260"/>
        <n v="8720"/>
        <n v="2500"/>
        <n v="9390"/>
        <n v="6000"/>
        <n v="2460"/>
        <n v="1300"/>
        <n v="35100"/>
        <n v="16000"/>
        <n v="9700"/>
        <n v="5400"/>
        <n v="640"/>
        <n v="1800"/>
        <n v="2400"/>
        <n v="3140"/>
        <n v="2600"/>
        <n v="9950"/>
        <n v="1900"/>
        <n v="2700"/>
        <n v="6500"/>
        <n v="1740"/>
        <n v="2160"/>
        <n v="505"/>
        <n v="3300"/>
        <n v="31000"/>
        <n v="25000"/>
        <n v="1920"/>
        <n v="4300"/>
        <n v="6200"/>
        <n v="2210"/>
        <n v="435"/>
        <n v="11400"/>
        <n v="24000"/>
        <n v="8400"/>
        <n v="5700"/>
        <n v="10500"/>
        <n v="8000"/>
        <n v="780"/>
        <n v="12000"/>
        <n v="9510"/>
        <n v="100"/>
        <n v="560"/>
        <n v="3400"/>
        <n v="8980"/>
        <n v="160"/>
        <n v="140"/>
        <n v="1060"/>
        <n v="4500"/>
        <n v="1820"/>
        <n v="1020"/>
        <n v="4100"/>
        <n v="1805"/>
        <n v="860"/>
        <n v="2060"/>
        <n v="430"/>
        <n v="5300"/>
        <n v="1005"/>
        <n v="2345"/>
        <n v="2920"/>
        <n v="5500"/>
        <n v="3800"/>
        <n v="4700"/>
        <n v="15000"/>
        <n v="1630"/>
        <n v="9400"/>
        <n v="9500"/>
        <n v="20"/>
        <n v="11860"/>
        <n v="21495"/>
        <n v="17000"/>
        <n v="13600"/>
      </sharedItems>
    </cacheField>
    <cacheField name="Open Orders" numFmtId="3">
      <sharedItems containsSemiMixedTypes="0" containsString="0" containsNumber="1" containsInteger="1" minValue="0" maxValue="12720" count="60">
        <n v="1335"/>
        <n v="0"/>
        <n v="870"/>
        <n v="90"/>
        <n v="680"/>
        <n v="2500"/>
        <n v="5820"/>
        <n v="340"/>
        <n v="1900"/>
        <n v="7000"/>
        <n v="1300"/>
        <n v="200"/>
        <n v="500"/>
        <n v="135"/>
        <n v="160"/>
        <n v="300"/>
        <n v="540"/>
        <n v="100"/>
        <n v="795"/>
        <n v="495"/>
        <n v="1420"/>
        <n v="2250"/>
        <n v="3000"/>
        <n v="2540"/>
        <n v="60"/>
        <n v="195"/>
        <n v="800"/>
        <n v="780"/>
        <n v="3675"/>
        <n v="12140"/>
        <n v="285"/>
        <n v="700"/>
        <n v="1200"/>
        <n v="12720"/>
        <n v="40"/>
        <n v="3200"/>
        <n v="400"/>
        <n v="280"/>
        <n v="2340"/>
        <n v="1540"/>
        <n v="220"/>
        <n v="140"/>
        <n v="1000"/>
        <n v="20"/>
        <n v="440"/>
        <n v="3105"/>
        <n v="240"/>
        <n v="320"/>
        <n v="6000"/>
        <n v="720"/>
        <n v="80"/>
        <n v="15"/>
        <n v="1965"/>
        <n v="2480"/>
        <n v="1500"/>
        <n v="580"/>
        <n v="10170"/>
        <n v="260"/>
        <n v="6380"/>
        <n v="3780"/>
      </sharedItems>
    </cacheField>
    <cacheField name="Sales MTD" numFmtId="3">
      <sharedItems containsSemiMixedTypes="0" containsString="0" containsNumber="1" containsInteger="1" minValue="0" maxValue="21360" count="159">
        <n v="915"/>
        <n v="280"/>
        <n v="0"/>
        <n v="1520"/>
        <n v="5080"/>
        <n v="7260"/>
        <n v="2000"/>
        <n v="2460"/>
        <n v="960"/>
        <n v="640"/>
        <n v="60"/>
        <n v="2480"/>
        <n v="600"/>
        <n v="400"/>
        <n v="700"/>
        <n v="900"/>
        <n v="620"/>
        <n v="3580"/>
        <n v="2805"/>
        <n v="675"/>
        <n v="2600"/>
        <n v="2100"/>
        <n v="520"/>
        <n v="1000"/>
        <n v="100"/>
        <n v="500"/>
        <n v="940"/>
        <n v="3440"/>
        <n v="4060"/>
        <n v="7000"/>
        <n v="2900"/>
        <n v="555"/>
        <n v="200"/>
        <n v="580"/>
        <n v="440"/>
        <n v="320"/>
        <n v="4560"/>
        <n v="75"/>
        <n v="15585"/>
        <n v="330"/>
        <n v="21360"/>
        <n v="765"/>
        <n v="2790"/>
        <n v="11280"/>
        <n v="375"/>
        <n v="4230"/>
        <n v="1500"/>
        <n v="220"/>
        <n v="2380"/>
        <n v="2010"/>
        <n v="7740"/>
        <n v="2940"/>
        <n v="9180"/>
        <n v="10920"/>
        <n v="1660"/>
        <n v="20420"/>
        <n v="1940"/>
        <n v="11190"/>
        <n v="7760"/>
        <n v="2500"/>
        <n v="3360"/>
        <n v="1200"/>
        <n v="380"/>
        <n v="1560"/>
        <n v="4725"/>
        <n v="240"/>
        <n v="800"/>
        <n v="4000"/>
        <n v="2520"/>
        <n v="1920"/>
        <n v="980"/>
        <n v="2820"/>
        <n v="3990"/>
        <n v="1695"/>
        <n v="975"/>
        <n v="2860"/>
        <n v="13560"/>
        <n v="920"/>
        <n v="2720"/>
        <n v="2580"/>
        <n v="3000"/>
        <n v="7820"/>
        <n v="2120"/>
        <n v="2260"/>
        <n v="460"/>
        <n v="120"/>
        <n v="1170"/>
        <n v="510"/>
        <n v="3760"/>
        <n v="1260"/>
        <n v="405"/>
        <n v="495"/>
        <n v="4005"/>
        <n v="8120"/>
        <n v="260"/>
        <n v="10600"/>
        <n v="4400"/>
        <n v="340"/>
        <n v="6120"/>
        <n v="3460"/>
        <n v="1640"/>
        <n v="1040"/>
        <n v="2505"/>
        <n v="1600"/>
        <n v="1060"/>
        <n v="820"/>
        <n v="7240"/>
        <n v="1400"/>
        <n v="795"/>
        <n v="1780"/>
        <n v="13050"/>
        <n v="1140"/>
        <n v="735"/>
        <n v="1700"/>
        <n v="840"/>
        <n v="300"/>
        <n v="2265"/>
        <n v="6440"/>
        <n v="540"/>
        <n v="1050"/>
        <n v="285"/>
        <n v="2300"/>
        <n v="1300"/>
        <n v="480"/>
        <n v="660"/>
        <n v="4920"/>
        <n v="1900"/>
        <n v="1020"/>
        <n v="5500"/>
        <n v="5100"/>
        <n v="1360"/>
        <n v="990"/>
        <n v="160"/>
        <n v="1350"/>
        <n v="1840"/>
        <n v="1080"/>
        <n v="3520"/>
        <n v="585"/>
        <n v="705"/>
        <n v="1240"/>
        <n v="2220"/>
        <n v="20"/>
        <n v="5000"/>
        <n v="3300"/>
        <n v="3100"/>
        <n v="1890"/>
        <n v="4340"/>
        <n v="1995"/>
        <n v="17100"/>
        <n v="345"/>
        <n v="7220"/>
        <n v="2140"/>
        <n v="1340"/>
        <n v="1100"/>
        <n v="10080"/>
        <n v="10110"/>
        <n v="6080"/>
        <n v="40"/>
        <n v="11790"/>
      </sharedItems>
    </cacheField>
    <cacheField name="MTD Production" numFmtId="3">
      <sharedItems containsSemiMixedTypes="0" containsString="0" containsNumber="1" minValue="0" maxValue="24600" count="91">
        <n v="0"/>
        <n v="7600"/>
        <n v="1400"/>
        <n v="1005"/>
        <n v="1663"/>
        <n v="5740"/>
        <n v="4320"/>
        <n v="3940"/>
        <n v="16906.995"/>
        <n v="15580"/>
        <n v="1140"/>
        <n v="15270"/>
        <n v="585"/>
        <n v="10005"/>
        <n v="6067.995"/>
        <n v="5910"/>
        <n v="9560"/>
        <n v="4401"/>
        <n v="2038"/>
        <n v="18820"/>
        <n v="4100"/>
        <n v="6016"/>
        <n v="580"/>
        <n v="1880"/>
        <n v="8154"/>
        <n v="8163"/>
        <n v="12200"/>
        <n v="2032"/>
        <n v="8120"/>
        <n v="6082.995"/>
        <n v="2380"/>
        <n v="6340"/>
        <n v="1572"/>
        <n v="6150"/>
        <n v="8337"/>
        <n v="15460"/>
        <n v="4200"/>
        <n v="2020"/>
        <n v="12660"/>
        <n v="1215"/>
        <n v="22279"/>
        <n v="4080"/>
        <n v="8098"/>
        <n v="4075"/>
        <n v="4203"/>
        <n v="2000"/>
        <n v="1960"/>
        <n v="4108"/>
        <n v="6645"/>
        <n v="8200"/>
        <n v="1240"/>
        <n v="2364"/>
        <n v="4137"/>
        <n v="4131"/>
        <n v="4090"/>
        <n v="4111"/>
        <n v="15799.995"/>
        <n v="6116"/>
        <n v="8025"/>
        <n v="2400"/>
        <n v="8294"/>
        <n v="4244"/>
        <n v="3291"/>
        <n v="4070"/>
        <n v="9233"/>
        <n v="1624.005"/>
        <n v="4037"/>
        <n v="4217"/>
        <n v="4180"/>
        <n v="1200"/>
        <n v="2414.01"/>
        <n v="2429"/>
        <n v="3912"/>
        <n v="294"/>
        <n v="6205"/>
        <n v="2018"/>
        <n v="1190"/>
        <n v="709"/>
        <n v="3221"/>
        <n v="3280"/>
        <n v="6146"/>
        <n v="6135.99"/>
        <n v="2700"/>
        <n v="2440"/>
        <n v="16560"/>
        <n v="24552"/>
        <n v="6076"/>
        <n v="1175"/>
        <n v="3572"/>
        <n v="10248"/>
        <n v="24600"/>
      </sharedItems>
    </cacheField>
    <cacheField name="SS" numFmtId="3">
      <sharedItems containsSemiMixedTypes="0" containsString="0" containsNumber="1" containsInteger="1" minValue="0" maxValue="16400" count="124">
        <n v="105"/>
        <n v="0"/>
        <n v="165"/>
        <n v="680"/>
        <n v="5020"/>
        <n v="13020"/>
        <n v="1000"/>
        <n v="2500"/>
        <n v="340"/>
        <n v="140"/>
        <n v="280"/>
        <n v="500"/>
        <n v="380"/>
        <n v="1340"/>
        <n v="240"/>
        <n v="780"/>
        <n v="480"/>
        <n v="525"/>
        <n v="960"/>
        <n v="345"/>
        <n v="400"/>
        <n v="1480"/>
        <n v="270"/>
        <n v="1880"/>
        <n v="100"/>
        <n v="620"/>
        <n v="2000"/>
        <n v="4680"/>
        <n v="540"/>
        <n v="2180"/>
        <n v="200"/>
        <n v="220"/>
        <n v="980"/>
        <n v="840"/>
        <n v="2780"/>
        <n v="510"/>
        <n v="12015"/>
        <n v="375"/>
        <n v="8140"/>
        <n v="195"/>
        <n v="1275"/>
        <n v="8100"/>
        <n v="5220"/>
        <n v="1500"/>
        <n v="3820"/>
        <n v="1005"/>
        <n v="4440"/>
        <n v="9820"/>
        <n v="1680"/>
        <n v="8850"/>
        <n v="820"/>
        <n v="1180"/>
        <n v="740"/>
        <n v="16400"/>
        <n v="2420"/>
        <n v="7140"/>
        <n v="7040"/>
        <n v="2100"/>
        <n v="1240"/>
        <n v="1140"/>
        <n v="40"/>
        <n v="3330"/>
        <n v="260"/>
        <n v="3000"/>
        <n v="2490"/>
        <n v="2415"/>
        <n v="1840"/>
        <n v="210"/>
        <n v="1100"/>
        <n v="7840"/>
        <n v="520"/>
        <n v="940"/>
        <n v="860"/>
        <n v="180"/>
        <n v="800"/>
        <n v="10000"/>
        <n v="1120"/>
        <n v="3240"/>
        <n v="300"/>
        <n v="435"/>
        <n v="440"/>
        <n v="615"/>
        <n v="150"/>
        <n v="135"/>
        <n v="4140"/>
        <n v="4005"/>
        <n v="3020"/>
        <n v="3080"/>
        <n v="600"/>
        <n v="900"/>
        <n v="700"/>
        <n v="3400"/>
        <n v="920"/>
        <n v="10005"/>
        <n v="880"/>
        <n v="1575"/>
        <n v="405"/>
        <n v="45"/>
        <n v="160"/>
        <n v="420"/>
        <n v="2340"/>
        <n v="2580"/>
        <n v="640"/>
        <n v="2640"/>
        <n v="1260"/>
        <n v="1185"/>
        <n v="720"/>
        <n v="1395"/>
        <n v="1160"/>
        <n v="1540"/>
        <n v="4200"/>
        <n v="2055"/>
        <n v="80"/>
        <n v="1740"/>
        <n v="3075"/>
        <n v="3200"/>
        <n v="5340"/>
        <n v="1125"/>
        <n v="2980"/>
        <n v="2740"/>
        <n v="11320"/>
        <n v="11850"/>
        <n v="6680"/>
        <n v="12225"/>
      </sharedItems>
    </cacheField>
    <cacheField name="SOH" numFmtId="3">
      <sharedItems containsSemiMixedTypes="0" containsString="0" containsNumber="1" containsInteger="1" minValue="0" maxValue="21820" count="217">
        <n v="0"/>
        <n v="460"/>
        <n v="3820"/>
        <n v="20"/>
        <n v="740"/>
        <n v="40"/>
        <n v="60"/>
        <n v="1200"/>
        <n v="2620"/>
        <n v="920"/>
        <n v="2000"/>
        <n v="960"/>
        <n v="2220"/>
        <n v="1860"/>
        <n v="405"/>
        <n v="1520"/>
        <n v="225"/>
        <n v="15"/>
        <n v="1700"/>
        <n v="1760"/>
        <n v="1120"/>
        <n v="300"/>
        <n v="1500"/>
        <n v="3000"/>
        <n v="80"/>
        <n v="1660"/>
        <n v="440"/>
        <n v="120"/>
        <n v="1360"/>
        <n v="6840"/>
        <n v="240"/>
        <n v="340"/>
        <n v="1180"/>
        <n v="520"/>
        <n v="3500"/>
        <n v="4340"/>
        <n v="2325"/>
        <n v="3030"/>
        <n v="1620"/>
        <n v="345"/>
        <n v="3495"/>
        <n v="800"/>
        <n v="4780"/>
        <n v="210"/>
        <n v="3540"/>
        <n v="4560"/>
        <n v="1020"/>
        <n v="180"/>
        <n v="3180"/>
        <n v="2820"/>
        <n v="8055"/>
        <n v="720"/>
        <n v="6320"/>
        <n v="1600"/>
        <n v="14520"/>
        <n v="3800"/>
        <n v="2020"/>
        <n v="1940"/>
        <n v="21820"/>
        <n v="2040"/>
        <n v="1160"/>
        <n v="10365"/>
        <n v="11440"/>
        <n v="9180"/>
        <n v="1580"/>
        <n v="1300"/>
        <n v="6720"/>
        <n v="9580"/>
        <n v="3220"/>
        <n v="8440"/>
        <n v="380"/>
        <n v="7400"/>
        <n v="7590"/>
        <n v="640"/>
        <n v="1460"/>
        <n v="14960"/>
        <n v="4995"/>
        <n v="4760"/>
        <n v="1380"/>
        <n v="4400"/>
        <n v="9240"/>
        <n v="4160"/>
        <n v="2985"/>
        <n v="750"/>
        <n v="4880"/>
        <n v="16000"/>
        <n v="3100"/>
        <n v="2560"/>
        <n v="3680"/>
        <n v="5340"/>
        <n v="3200"/>
        <n v="260"/>
        <n v="6800"/>
        <n v="4980"/>
        <n v="9340"/>
        <n v="2960"/>
        <n v="2320"/>
        <n v="1320"/>
        <n v="2720"/>
        <n v="1540"/>
        <n v="1880"/>
        <n v="2385"/>
        <n v="570"/>
        <n v="4900"/>
        <n v="3440"/>
        <n v="1220"/>
        <n v="2060"/>
        <n v="2610"/>
        <n v="2780"/>
        <n v="795"/>
        <n v="7365"/>
        <n v="15700"/>
        <n v="2600"/>
        <n v="14100"/>
        <n v="450"/>
        <n v="3280"/>
        <n v="7260"/>
        <n v="5420"/>
        <n v="6260"/>
        <n v="2640"/>
        <n v="10680"/>
        <n v="8760"/>
        <n v="1840"/>
        <n v="5900"/>
        <n v="13240"/>
        <n v="1440"/>
        <n v="2800"/>
        <n v="5020"/>
        <n v="2460"/>
        <n v="3120"/>
        <n v="4140"/>
        <n v="8360"/>
        <n v="4380"/>
        <n v="1780"/>
        <n v="5860"/>
        <n v="2280"/>
        <n v="12460"/>
        <n v="2440"/>
        <n v="4440"/>
        <n v="6060"/>
        <n v="4420"/>
        <n v="1455"/>
        <n v="1680"/>
        <n v="19500"/>
        <n v="5440"/>
        <n v="5320"/>
        <n v="2400"/>
        <n v="3060"/>
        <n v="1260"/>
        <n v="9660"/>
        <n v="3580"/>
        <n v="700"/>
        <n v="2240"/>
        <n v="1980"/>
        <n v="760"/>
        <n v="2120"/>
        <n v="4100"/>
        <n v="5260"/>
        <n v="5295"/>
        <n v="13920"/>
        <n v="810"/>
        <n v="2850"/>
        <n v="1545"/>
        <n v="1400"/>
        <n v="780"/>
        <n v="4260"/>
        <n v="5480"/>
        <n v="400"/>
        <n v="5560"/>
        <n v="860"/>
        <n v="2880"/>
        <n v="820"/>
        <n v="1480"/>
        <n v="5000"/>
        <n v="945"/>
        <n v="1965"/>
        <n v="7280"/>
        <n v="10340"/>
        <n v="7480"/>
        <n v="2160"/>
        <n v="10120"/>
        <n v="765"/>
        <n v="1245"/>
        <n v="4095"/>
        <n v="880"/>
        <n v="4360"/>
        <n v="5240"/>
        <n v="1065"/>
        <n v="13600"/>
        <n v="200"/>
        <n v="2920"/>
        <n v="2860"/>
        <n v="2580"/>
        <n v="2940"/>
        <n v="2480"/>
        <n v="3040"/>
        <n v="4335"/>
        <n v="6020"/>
        <n v="1240"/>
        <n v="1560"/>
        <n v="3460"/>
        <n v="3765"/>
        <n v="6280"/>
        <n v="10830"/>
        <n v="20430"/>
        <n v="4500"/>
        <n v="10980"/>
        <n v="4640"/>
        <n v="9500"/>
        <n v="600"/>
        <n v="2380"/>
        <n v="7700"/>
        <n v="140"/>
        <n v="18975"/>
        <n v="3675"/>
        <n v="10700"/>
        <n v="1155"/>
      </sharedItems>
    </cacheField>
    <cacheField name="SIT" numFmtId="3">
      <sharedItems containsSemiMixedTypes="0" containsString="0" containsNumber="1" containsInteger="1" minValue="0" maxValue="15040" count="39">
        <n v="0"/>
        <n v="3000"/>
        <n v="340"/>
        <n v="1000"/>
        <n v="2300"/>
        <n v="4320"/>
        <n v="2565"/>
        <n v="5760"/>
        <n v="60"/>
        <n v="345"/>
        <n v="500"/>
        <n v="2020"/>
        <n v="1160"/>
        <n v="2000"/>
        <n v="460"/>
        <n v="1100"/>
        <n v="15040"/>
        <n v="4720"/>
        <n v="4660"/>
        <n v="8760"/>
        <n v="7000"/>
        <n v="1440"/>
        <n v="4800"/>
        <n v="5970"/>
        <n v="1760"/>
        <n v="1260"/>
        <n v="2400"/>
        <n v="4100"/>
        <n v="1200"/>
        <n v="3980"/>
        <n v="280"/>
        <n v="105"/>
        <n v="80"/>
        <n v="400"/>
        <n v="2700"/>
        <n v="7095"/>
        <n v="1500"/>
        <n v="3560"/>
        <n v="15"/>
      </sharedItems>
    </cacheField>
    <cacheField name="Agreed Production" numFmtId="3">
      <sharedItems containsSemiMixedTypes="0" containsString="0" containsNumber="1" minValue="-720" maxValue="47780" count="248">
        <n v="-510"/>
        <n v="-100"/>
        <n v="1240"/>
        <n v="605"/>
        <n v="560"/>
        <n v="10680"/>
        <n v="31980"/>
        <n v="1400"/>
        <n v="8290"/>
        <n v="340"/>
        <n v="540"/>
        <n v="2310"/>
        <n v="1140"/>
        <n v="1670"/>
        <n v="240"/>
        <n v="1014.5"/>
        <n v="270.5"/>
        <n v="187.5"/>
        <n v="127.5"/>
        <n v="-480"/>
        <n v="217.5"/>
        <n v="1430"/>
        <n v="757"/>
        <n v="3840"/>
        <n v="280"/>
        <n v="793"/>
        <n v="3330"/>
        <n v="1960"/>
        <n v="2775"/>
        <n v="1880"/>
        <n v="-720"/>
        <n v="1300"/>
        <n v="2970"/>
        <n v="405"/>
        <n v="195"/>
        <n v="2650"/>
        <n v="4880"/>
        <n v="-420"/>
        <n v="0"/>
        <n v="262.5"/>
        <n v="976.5"/>
        <n v="2680"/>
        <n v="1380"/>
        <n v="1870"/>
        <n v="745.5"/>
        <n v="4360"/>
        <n v="1295"/>
        <n v="1613.5"/>
        <n v="3000"/>
        <n v="1680"/>
        <n v="12790"/>
        <n v="4440"/>
        <n v="1740"/>
        <n v="5930"/>
        <n v="855"/>
        <n v="7330"/>
        <n v="210"/>
        <n v="660"/>
        <n v="1040"/>
        <n v="2750"/>
        <n v="3520"/>
        <n v="5130"/>
        <n v="2385"/>
        <n v="31230"/>
        <n v="1770"/>
        <n v="17470"/>
        <n v="202.5"/>
        <n v="4035"/>
        <n v="4500"/>
        <n v="22970"/>
        <n v="225"/>
        <n v="16890"/>
        <n v="3020"/>
        <n v="2810"/>
        <n v="1050"/>
        <n v="9630"/>
        <n v="2495"/>
        <n v="13950"/>
        <n v="1815"/>
        <n v="14535"/>
        <n v="4980"/>
        <n v="40680"/>
        <n v="2850"/>
        <n v="2390"/>
        <n v="47780"/>
        <n v="2780"/>
        <n v="5880"/>
        <n v="21100"/>
        <n v="18030"/>
        <n v="7500"/>
        <n v="1800"/>
        <n v="3360"/>
        <n v="5320"/>
        <n v="6640"/>
        <n v="6210"/>
        <n v="5500"/>
        <n v="260"/>
        <n v="4020"/>
        <n v="13530"/>
        <n v="1220"/>
        <n v="990"/>
        <n v="3680"/>
        <n v="12130"/>
        <n v="1590"/>
        <n v="4320"/>
        <n v="3880"/>
        <n v="1530"/>
        <n v="2660"/>
        <n v="5985"/>
        <n v="3550"/>
        <n v="2325"/>
        <n v="-7.5"/>
        <n v="2890"/>
        <n v="36280"/>
        <n v="2300"/>
        <n v="3390"/>
        <n v="2570"/>
        <n v="3980"/>
        <n v="2500"/>
        <n v="3400"/>
        <n v="18180"/>
        <n v="3750"/>
        <n v="7420"/>
        <n v="1690"/>
        <n v="790"/>
        <n v="830"/>
        <n v="1480"/>
        <n v="1465"/>
        <n v="300"/>
        <n v="2040"/>
        <n v="3080"/>
        <n v="2000"/>
        <n v="1200"/>
        <n v="1830"/>
        <n v="2065"/>
        <n v="1950"/>
        <n v="397.5"/>
        <n v="90"/>
        <n v="8995"/>
        <n v="14520"/>
        <n v="2340"/>
        <n v="20400"/>
        <n v="9180"/>
        <n v="2940"/>
        <n v="6800"/>
        <n v="2060"/>
        <n v="11985"/>
        <n v="9310"/>
        <n v="1500"/>
        <n v="1720"/>
        <n v="10710"/>
        <n v="950"/>
        <n v="2150"/>
        <n v="6000"/>
        <n v="1600"/>
        <n v="1330"/>
        <n v="1030"/>
        <n v="4550"/>
        <n v="900"/>
        <n v="1750"/>
        <n v="2070"/>
        <n v="13560"/>
        <n v="2160"/>
        <n v="1900"/>
        <n v="420"/>
        <n v="440"/>
        <n v="500"/>
        <n v="27720"/>
        <n v="-30"/>
        <n v="180"/>
        <n v="1245"/>
        <n v="4130"/>
        <n v="-390"/>
        <n v="-320"/>
        <n v="2050"/>
        <n v="2450"/>
        <n v="190"/>
        <n v="140"/>
        <n v="920"/>
        <n v="890"/>
        <n v="5310"/>
        <n v="10660"/>
        <n v="765"/>
        <n v="5400"/>
        <n v="1390"/>
        <n v="-250"/>
        <n v="930"/>
        <n v="5340"/>
        <n v="1000"/>
        <n v="1470"/>
        <n v="3210"/>
        <n v="2250"/>
        <n v="7170"/>
        <n v="8930"/>
        <n v="2920"/>
        <n v="5780"/>
        <n v="1120"/>
        <n v="2600"/>
        <n v="2760"/>
        <n v="5790"/>
        <n v="3140"/>
        <n v="2902.5"/>
        <n v="2190"/>
        <n v="1130"/>
        <n v="2740"/>
        <n v="2230"/>
        <n v="5180"/>
        <n v="2470"/>
        <n v="1060"/>
        <n v="1840"/>
        <n v="915"/>
        <n v="7020"/>
        <n v="1922.5"/>
        <n v="5047.5"/>
        <n v="3850"/>
        <n v="5070"/>
        <n v="4460"/>
        <n v="-150"/>
        <n v="4070"/>
        <n v="4000"/>
        <n v="3430"/>
        <n v="6100"/>
        <n v="5810"/>
        <n v="3030"/>
        <n v="5000"/>
        <n v="6540"/>
        <n v="8440"/>
        <n v="10365"/>
        <n v="7390"/>
        <n v="20845"/>
        <n v="24405"/>
        <n v="3170"/>
        <n v="9360"/>
        <n v="12100"/>
        <n v="3890"/>
        <n v="690"/>
        <n v="860"/>
        <n v="850"/>
        <n v="680"/>
        <n v="1440"/>
        <n v="2580"/>
        <n v="19000"/>
        <n v="1230"/>
        <n v="31990"/>
        <n v="22100"/>
        <n v="610"/>
        <n v="27135"/>
        <n v="100"/>
      </sharedItems>
    </cacheField>
    <cacheField name="Batch Size" numFmtId="3">
      <sharedItems containsSemiMixedTypes="0" containsString="0" containsNumber="1" containsInteger="1" minValue="0" maxValue="30000" count="26">
        <n v="800"/>
        <n v="2000"/>
        <n v="1200"/>
        <n v="600"/>
        <n v="1600"/>
        <n v="9000"/>
        <n v="12000"/>
        <n v="3400"/>
        <n v="8000"/>
        <n v="1000"/>
        <n v="0"/>
        <n v="500"/>
        <n v="400"/>
        <n v="4600"/>
        <n v="6000"/>
        <n v="4000"/>
        <n v="2400"/>
        <n v="10000"/>
        <n v="18000"/>
        <n v="3200"/>
        <n v="30000"/>
        <n v="15000"/>
        <n v="5200"/>
        <n v="3000"/>
        <n v="3600"/>
        <n v="6800"/>
      </sharedItems>
    </cacheField>
    <cacheField name="Production Plan" numFmtId="3">
      <sharedItems containsSemiMixedTypes="0" containsString="0" containsNumber="1" minValue="0" maxValue="41280" count="150">
        <n v="0"/>
        <n v="1640"/>
        <n v="195"/>
        <n v="880"/>
        <n v="13084"/>
        <n v="35972"/>
        <n v="2040"/>
        <n v="10490"/>
        <n v="3050"/>
        <n v="560"/>
        <n v="380"/>
        <n v="670"/>
        <n v="2420"/>
        <n v="720"/>
        <n v="260"/>
        <n v="2250"/>
        <n v="1155"/>
        <n v="1220"/>
        <n v="800"/>
        <n v="2226"/>
        <n v="340"/>
        <n v="1950"/>
        <n v="3560"/>
        <n v="795"/>
        <n v="495"/>
        <n v="1420"/>
        <n v="1260"/>
        <n v="200"/>
        <n v="890"/>
        <n v="2240"/>
        <n v="3000"/>
        <n v="3720"/>
        <n v="820"/>
        <n v="13650"/>
        <n v="6000"/>
        <n v="1940"/>
        <n v="3250"/>
        <n v="1235"/>
        <n v="2850"/>
        <n v="110"/>
        <n v="100"/>
        <n v="2766"/>
        <n v="2494"/>
        <n v="580"/>
        <n v="34915"/>
        <n v="610"/>
        <n v="19654"/>
        <n v="63.5"/>
        <n v="2020"/>
        <n v="4900"/>
        <n v="19270"/>
        <n v="17590"/>
        <n v="2350"/>
        <n v="1070"/>
        <n v="8634"/>
        <n v="875"/>
        <n v="10435"/>
        <n v="1750"/>
        <n v="11391"/>
        <n v="4580"/>
        <n v="37560"/>
        <n v="34"/>
        <n v="4380"/>
        <n v="41280"/>
        <n v="5280"/>
        <n v="2320"/>
        <n v="17175"/>
        <n v="11130"/>
        <n v="480"/>
        <n v="476"/>
        <n v="2780"/>
        <n v="40"/>
        <n v="3546"/>
        <n v="9920"/>
        <n v="900"/>
        <n v="1480"/>
        <n v="10"/>
        <n v="350"/>
        <n v="325"/>
        <n v="16"/>
        <n v="750"/>
        <n v="166"/>
        <n v="204"/>
        <n v="16440"/>
        <n v="1830"/>
        <n v="160"/>
        <n v="500"/>
        <n v="11520"/>
        <n v="440"/>
        <n v="1280"/>
        <n v="460"/>
        <n v="130"/>
        <n v="135"/>
        <n v="4030"/>
        <n v="3780"/>
        <n v="4100"/>
        <n v="520"/>
        <n v="3920"/>
        <n v="2940"/>
        <n v="5005"/>
        <n v="3150"/>
        <n v="1670"/>
        <n v="2800"/>
        <n v="120"/>
        <n v="570"/>
        <n v="630"/>
        <n v="1100"/>
        <n v="1040"/>
        <n v="10454"/>
        <n v="385"/>
        <n v="870"/>
        <n v="1615"/>
        <n v="850"/>
        <n v="1360"/>
        <n v="180"/>
        <n v="310"/>
        <n v="700"/>
        <n v="1770"/>
        <n v="665"/>
        <n v="885"/>
        <n v="2120"/>
        <n v="3184"/>
        <n v="2424"/>
        <n v="2859.5"/>
        <n v="1304"/>
        <n v="1540"/>
        <n v="22"/>
        <n v="2324.5"/>
        <n v="6121.5"/>
        <n v="4650"/>
        <n v="3918"/>
        <n v="2490"/>
        <n v="3060"/>
        <n v="2750"/>
        <n v="2967"/>
        <n v="4280"/>
        <n v="5520"/>
        <n v="6880"/>
        <n v="4150"/>
        <n v="6500"/>
        <n v="6380"/>
        <n v="3614"/>
        <n v="7720"/>
        <n v="9975"/>
        <n v="11560"/>
        <n v="10740"/>
        <n v="23596"/>
        <n v="21600"/>
        <n v="28100"/>
        <n v="30580"/>
      </sharedItems>
    </cacheField>
    <cacheField name="Production Plan (Batch Sized)" numFmtId="3">
      <sharedItems containsSemiMixedTypes="0" containsString="0" containsNumber="1" containsInteger="1" minValue="0" maxValue="36000" count="30">
        <n v="0"/>
        <n v="1640"/>
        <n v="600"/>
        <n v="1600"/>
        <n v="9000"/>
        <n v="36000"/>
        <n v="2040"/>
        <n v="10490"/>
        <n v="795"/>
        <n v="800"/>
        <n v="2000"/>
        <n v="2250"/>
        <n v="3000"/>
        <n v="10000"/>
        <n v="6000"/>
        <n v="18000"/>
        <n v="3200"/>
        <n v="24000"/>
        <n v="2400"/>
        <n v="1000"/>
        <n v="12000"/>
        <n v="4800"/>
        <n v="30000"/>
        <n v="4000"/>
        <n v="15000"/>
        <n v="1200"/>
        <n v="4280"/>
        <n v="8000"/>
        <n v="28100"/>
        <n v="32000"/>
      </sharedItems>
    </cacheField>
    <cacheField name="DIO" numFmtId="3">
      <sharedItems containsSemiMixedTypes="0" containsString="0" containsNumber="1" minValue="-8.64527027027027" maxValue="537" count="262">
        <n v="-2"/>
        <n v="0"/>
        <n v="-6"/>
        <n v="-5"/>
        <n v="-4.07262569832402"/>
        <n v="-3.8512585812357"/>
        <n v="-1"/>
        <n v="-4.7"/>
        <n v="27.75"/>
        <n v="-3.8"/>
        <n v="0.8"/>
        <n v="32.7272727272727"/>
        <n v="26.2"/>
        <n v="30.6666666666667"/>
        <n v="27"/>
        <n v="26.0869565217391"/>
        <n v="22.1538461538462"/>
        <n v="43.4"/>
        <n v="9.6"/>
        <n v="4.47413793103448"/>
        <n v="37"/>
        <n v="15.3529411764706"/>
        <n v="-4.875"/>
        <n v="17"/>
        <n v="19.0909090909091"/>
        <n v="33.3"/>
        <n v="56.25"/>
        <n v="40.9090909090909"/>
        <n v="1.2"/>
        <n v="24.9"/>
        <n v="2.07894736842105"/>
        <n v="2.64"/>
        <n v="3.5"/>
        <n v="24.3428571428571"/>
        <n v="4"/>
        <n v="34"/>
        <n v="20.5714285714286"/>
        <n v="22.1739130434783"/>
        <n v="23.1818181818182"/>
        <n v="5.12987012987013"/>
        <n v="46.5"/>
        <n v="18.2384937238494"/>
        <n v="53.6538461538462"/>
        <n v="6.23491379310345"/>
        <n v="42.2608695652174"/>
        <n v="6.79765395894428"/>
        <n v="20.0970873786408"/>
        <n v="28.3378378378378"/>
        <n v="8"/>
        <n v="8.96590909090909"/>
        <n v="9.75"/>
        <n v="10.0188679245283"/>
        <n v="67.4"/>
        <n v="10.5405405405405"/>
        <n v="10.8"/>
        <n v="11.4725274725275"/>
        <n v="42.3"/>
        <n v="12.1695652173913"/>
        <n v="12.78"/>
        <n v="13"/>
        <n v="13.2"/>
        <n v="15.2842105263158"/>
        <n v="41.3414634146341"/>
        <n v="15.9473684210526"/>
        <n v="56.5714285714286"/>
        <n v="16.0961538461538"/>
        <n v="48"/>
        <n v="17.4"/>
        <n v="18.1842105263158"/>
        <n v="19.56"/>
        <n v="51.9615384615385"/>
        <n v="64.054054054054"/>
        <n v="19.6666666666667"/>
        <n v="36.7692307692308"/>
        <n v="63.8666666666667"/>
        <n v="22.304347826087"/>
        <n v="84.4"/>
        <n v="22.5"/>
        <n v="72.551724137931"/>
        <n v="22.8844221105528"/>
        <n v="23"/>
        <n v="48.6666666666667"/>
        <n v="24.5"/>
        <n v="54.4074074074074"/>
        <n v="24.6666666666667"/>
        <n v="50.94"/>
        <n v="63.75"/>
        <n v="26.6"/>
        <n v="40.25"/>
        <n v="58.9160467587673"/>
        <n v="63.3298969072165"/>
        <n v="36.6428571428571"/>
        <n v="38.5544554455446"/>
        <n v="47.8"/>
        <n v="27.2571428571429"/>
        <n v="51.6666666666667"/>
        <n v="27.4285714285714"/>
        <n v="80.8965517241379"/>
        <n v="40.1578947368421"/>
        <n v="28"/>
        <n v="56.4"/>
        <n v="28.38"/>
        <n v="64.960396039604"/>
        <n v="57.7142857142857"/>
        <n v="41.7368421052632"/>
        <n v="28.8"/>
        <n v="62"/>
        <n v="66"/>
        <n v="70.5"/>
        <n v="40.0882352941176"/>
        <n v="42.75"/>
        <n v="94.5714285714286"/>
        <n v="51.6"/>
        <n v="30"/>
        <n v="30.5"/>
        <n v="23.0909090909091"/>
        <n v="65.25"/>
        <n v="55.6"/>
        <n v="54.8275862068966"/>
        <n v="33.5"/>
        <n v="31.5642857142857"/>
        <n v="32.2926829268293"/>
        <n v="52.8"/>
        <n v="57.75"/>
        <n v="33.2"/>
        <n v="32.75"/>
        <n v="49.2"/>
        <n v="33.5076923076923"/>
        <n v="58.2"/>
        <n v="91.625"/>
        <n v="34.1153846153846"/>
        <n v="87.4285714285714"/>
        <n v="34.2765957446808"/>
        <n v="34.4307692307692"/>
        <n v="115.2"/>
        <n v="176"/>
        <n v="34.8285714285714"/>
        <n v="75.5"/>
        <n v="97.2"/>
        <n v="66.8181818181818"/>
        <n v="108"/>
        <n v="35"/>
        <n v="79.2631578947368"/>
        <n v="105.428571428571"/>
        <n v="89.5102040816327"/>
        <n v="35.4"/>
        <n v="63.3076923076923"/>
        <n v="112.5"/>
        <n v="35.5"/>
        <n v="109.5"/>
        <n v="35.6"/>
        <n v="91.6666666666667"/>
        <n v="36"/>
        <n v="120"/>
        <n v="36.4210526315789"/>
        <n v="36.6"/>
        <n v="70.551724137931"/>
        <n v="124.857142857143"/>
        <n v="123"/>
        <n v="86.3"/>
        <n v="123.5"/>
        <n v="89"/>
        <n v="37.2549975621648"/>
        <n v="74.1818181818182"/>
        <n v="106.2"/>
        <n v="179"/>
        <n v="37.8"/>
        <n v="110.461538461538"/>
        <n v="71.6"/>
        <n v="70"/>
        <n v="61.2"/>
        <n v="38.6"/>
        <n v="87.6"/>
        <n v="227"/>
        <n v="39.6"/>
        <n v="166.071428571429"/>
        <n v="212"/>
        <n v="119"/>
        <n v="263"/>
        <n v="39.7125"/>
        <n v="39.9677419354839"/>
        <n v="40.5"/>
        <n v="41"/>
        <n v="226.09756097561"/>
        <n v="42"/>
        <n v="144.25"/>
        <n v="136"/>
        <n v="77.2"/>
        <n v="43.8947368421053"/>
        <n v="19.8"/>
        <n v="46.9230769230769"/>
        <n v="102"/>
        <n v="47.2"/>
        <n v="49"/>
        <n v="49.5"/>
        <n v="50"/>
        <n v="50.175"/>
        <n v="37.3"/>
        <n v="50.5230769230769"/>
        <n v="51.4444444444444"/>
        <n v="52.0909090909091"/>
        <n v="52.1"/>
        <n v="24"/>
        <n v="52.6285714285714"/>
        <n v="-1.22727272727273"/>
        <n v="53.2"/>
        <n v="15.9444444444444"/>
        <n v="12.7146814404432"/>
        <n v="34.9137931034483"/>
        <n v="59.1860465116279"/>
        <n v="61.425"/>
        <n v="62.4"/>
        <n v="16.6"/>
        <n v="62.6"/>
        <n v="65.4"/>
        <n v="65.6271186440678"/>
        <n v="67.2"/>
        <n v="68.3023255813954"/>
        <n v="-7"/>
        <n v="-8.38775510204082"/>
        <n v="-3.6"/>
        <n v="16.3469387755102"/>
        <n v="28.5384615384615"/>
        <n v="72"/>
        <n v="34.7"/>
        <n v="17.64"/>
        <n v="22.5454545454545"/>
        <n v="33.7777777777778"/>
        <n v="34.4047619047619"/>
        <n v="73.2"/>
        <n v="73.25"/>
        <n v="74.4"/>
        <n v="3.36"/>
        <n v="8.4"/>
        <n v="23.0666666666667"/>
        <n v="24.55"/>
        <n v="27.2822580645161"/>
        <n v="77.5"/>
        <n v="31.0891089108911"/>
        <n v="46.7608695652174"/>
        <n v="25.5375"/>
        <n v="78.6"/>
        <n v="81.5384615384615"/>
        <n v="82.35"/>
        <n v="1.25842696629214"/>
        <n v="18.8108108108108"/>
        <n v="87.0625"/>
        <n v="88.5"/>
        <n v="90"/>
        <n v="95.6363636363636"/>
        <n v="96"/>
        <n v="99.6"/>
        <n v="100.8"/>
        <n v="109.2"/>
        <n v="115.5"/>
        <n v="-8.64527027027027"/>
        <n v="24.2153846153846"/>
        <n v="139"/>
        <n v="0.193820224719102"/>
        <n v="160.5"/>
        <n v="340.5"/>
        <n v="537"/>
      </sharedItems>
    </cacheField>
    <cacheField name="Transit" numFmtId="3">
      <sharedItems containsSemiMixedTypes="0" containsString="0" containsNumber="1" containsInteger="1" minValue="0" maxValue="10" count="10">
        <n v="2"/>
        <n v="0"/>
        <n v="6"/>
        <n v="5"/>
        <n v="9"/>
        <n v="1"/>
        <n v="7"/>
        <n v="4"/>
        <n v="3"/>
        <n v="10"/>
      </sharedItems>
    </cacheField>
    <cacheField name="Rolling Status" numFmtId="0">
      <sharedItems count="7">
        <s v="E"/>
        <s v="D"/>
        <s v="D30"/>
        <s v="AA"/>
        <s v="C"/>
        <s v="B"/>
        <s v="A"/>
      </sharedItems>
    </cacheField>
    <cacheField name="Coverage" numFmtId="178">
      <sharedItems count="7">
        <s v="NSP"/>
        <s v="E"/>
        <s v="D"/>
        <s v="D30"/>
        <s v="C"/>
        <s v="B"/>
        <s v="AA"/>
      </sharedItems>
    </cacheField>
    <cacheField name="Delivery Date for Langsat" numFmtId="0">
      <sharedItems containsString="0" containsBlank="1" containsNonDate="0" containsDate="1" minDate="2024-09-09T00:00:00" maxDate="2024-12-27T00:00:00" count="6">
        <m/>
        <d v="2024-10-09T00:00:00"/>
        <d v="2024-09-09T00:00:00"/>
        <d v="2024-11-15T00:00:00"/>
        <d v="2024-10-01T00:00:00"/>
        <d v="2024-12-27T00:00:00"/>
      </sharedItems>
    </cacheField>
    <cacheField name="OTIF %" numFmtId="178">
      <sharedItems containsNumber="1" containsMixedTypes="1" count="27">
        <n v="0.5"/>
        <n v="1"/>
        <n v="0"/>
        <n v="0.666667"/>
        <n v="0.52381"/>
        <s v="N/A"/>
        <n v="0.333333"/>
        <n v="0.9"/>
        <n v="0.75"/>
        <n v="0.833333"/>
        <n v="0.6"/>
        <n v="0.4"/>
        <n v="0.947368"/>
        <n v="0.857143"/>
        <n v="0.888889"/>
        <n v="0.8"/>
        <n v="0.777778"/>
        <n v="0.9375"/>
        <n v="0.25"/>
        <n v="0.714286"/>
        <n v="0.952381"/>
        <n v="0.727273"/>
        <n v="0.642857"/>
        <n v="0.6875"/>
        <n v="0.928571"/>
        <n v="0.526316"/>
        <n v="0.972222"/>
      </sharedItems>
    </cacheField>
    <cacheField name="Sort" numFmtId="3">
      <sharedItems containsSemiMixedTypes="0" containsString="0" containsNumber="1" containsInteger="1" minValue="1" maxValue="100" count="7">
        <n v="100"/>
        <n v="1"/>
        <n v="2"/>
        <n v="3"/>
        <n v="4"/>
        <n v="5"/>
        <n v="7"/>
      </sharedItems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8" compact="0" indent="0" compactData="0" showDrill="1" multipleFieldFilters="0">
  <location ref="A3:E28" firstHeaderRow="0" firstDataRow="1" firstDataCol="3"/>
  <pivotFields count="34">
    <pivotField compact="0" outline="0" subtotalTop="0" numFmtId="3" showAll="0">
      <items count="299">
        <item x="246"/>
        <item x="261"/>
        <item x="2"/>
        <item x="0"/>
        <item x="1"/>
        <item x="10"/>
        <item x="3"/>
        <item x="48"/>
        <item x="49"/>
        <item x="46"/>
        <item x="4"/>
        <item x="42"/>
        <item x="250"/>
        <item x="41"/>
        <item x="14"/>
        <item x="15"/>
        <item x="16"/>
        <item x="17"/>
        <item x="18"/>
        <item x="7"/>
        <item x="40"/>
        <item x="20"/>
        <item x="22"/>
        <item x="231"/>
        <item x="292"/>
        <item x="26"/>
        <item x="8"/>
        <item x="11"/>
        <item x="277"/>
        <item x="232"/>
        <item x="12"/>
        <item x="83"/>
        <item x="53"/>
        <item x="61"/>
        <item x="294"/>
        <item x="234"/>
        <item x="76"/>
        <item x="52"/>
        <item x="13"/>
        <item x="75"/>
        <item x="5"/>
        <item x="224"/>
        <item x="6"/>
        <item x="289"/>
        <item x="54"/>
        <item x="70"/>
        <item x="56"/>
        <item x="251"/>
        <item x="252"/>
        <item x="73"/>
        <item x="65"/>
        <item x="50"/>
        <item x="173"/>
        <item x="9"/>
        <item x="242"/>
        <item x="82"/>
        <item x="103"/>
        <item x="253"/>
        <item x="80"/>
        <item x="98"/>
        <item x="19"/>
        <item x="166"/>
        <item x="236"/>
        <item x="21"/>
        <item x="85"/>
        <item x="254"/>
        <item x="91"/>
        <item x="237"/>
        <item x="230"/>
        <item x="278"/>
        <item x="71"/>
        <item x="23"/>
        <item x="265"/>
        <item x="24"/>
        <item x="25"/>
        <item x="201"/>
        <item x="27"/>
        <item x="92"/>
        <item x="117"/>
        <item x="266"/>
        <item x="102"/>
        <item x="238"/>
        <item x="138"/>
        <item x="67"/>
        <item x="291"/>
        <item x="28"/>
        <item x="87"/>
        <item x="29"/>
        <item x="30"/>
        <item x="31"/>
        <item x="32"/>
        <item x="77"/>
        <item x="33"/>
        <item x="34"/>
        <item x="35"/>
        <item x="89"/>
        <item x="36"/>
        <item x="37"/>
        <item x="90"/>
        <item x="267"/>
        <item x="119"/>
        <item x="268"/>
        <item x="79"/>
        <item x="72"/>
        <item x="256"/>
        <item x="95"/>
        <item x="152"/>
        <item x="257"/>
        <item x="110"/>
        <item x="220"/>
        <item x="43"/>
        <item x="258"/>
        <item x="269"/>
        <item x="44"/>
        <item x="259"/>
        <item x="125"/>
        <item x="145"/>
        <item x="45"/>
        <item x="146"/>
        <item x="271"/>
        <item x="47"/>
        <item x="155"/>
        <item x="223"/>
        <item x="177"/>
        <item x="51"/>
        <item x="225"/>
        <item x="180"/>
        <item x="211"/>
        <item x="55"/>
        <item x="107"/>
        <item x="57"/>
        <item x="58"/>
        <item x="260"/>
        <item x="59"/>
        <item x="60"/>
        <item x="100"/>
        <item x="62"/>
        <item x="63"/>
        <item x="81"/>
        <item x="64"/>
        <item x="226"/>
        <item x="221"/>
        <item x="66"/>
        <item x="157"/>
        <item x="68"/>
        <item x="69"/>
        <item x="193"/>
        <item x="198"/>
        <item x="105"/>
        <item x="273"/>
        <item x="188"/>
        <item x="74"/>
        <item x="175"/>
        <item x="139"/>
        <item x="206"/>
        <item x="78"/>
        <item x="272"/>
        <item x="245"/>
        <item x="276"/>
        <item x="290"/>
        <item x="264"/>
        <item x="209"/>
        <item x="84"/>
        <item x="185"/>
        <item x="86"/>
        <item x="149"/>
        <item x="88"/>
        <item x="129"/>
        <item x="122"/>
        <item x="179"/>
        <item x="285"/>
        <item x="93"/>
        <item x="94"/>
        <item x="161"/>
        <item x="96"/>
        <item x="97"/>
        <item x="216"/>
        <item x="99"/>
        <item x="227"/>
        <item x="101"/>
        <item x="222"/>
        <item x="239"/>
        <item x="104"/>
        <item x="235"/>
        <item x="106"/>
        <item x="262"/>
        <item x="108"/>
        <item x="109"/>
        <item x="218"/>
        <item x="111"/>
        <item x="112"/>
        <item x="113"/>
        <item x="114"/>
        <item x="115"/>
        <item x="116"/>
        <item x="228"/>
        <item x="118"/>
        <item x="158"/>
        <item x="120"/>
        <item x="121"/>
        <item x="229"/>
        <item x="123"/>
        <item x="124"/>
        <item x="207"/>
        <item x="126"/>
        <item x="127"/>
        <item x="128"/>
        <item x="248"/>
        <item x="130"/>
        <item x="131"/>
        <item x="132"/>
        <item x="133"/>
        <item x="134"/>
        <item x="135"/>
        <item x="136"/>
        <item x="137"/>
        <item x="170"/>
        <item x="208"/>
        <item x="140"/>
        <item x="141"/>
        <item x="142"/>
        <item x="143"/>
        <item x="144"/>
        <item x="247"/>
        <item x="240"/>
        <item x="147"/>
        <item x="148"/>
        <item x="241"/>
        <item x="150"/>
        <item x="151"/>
        <item x="243"/>
        <item x="153"/>
        <item x="154"/>
        <item x="283"/>
        <item x="156"/>
        <item x="279"/>
        <item x="282"/>
        <item x="159"/>
        <item x="160"/>
        <item x="280"/>
        <item x="162"/>
        <item x="163"/>
        <item x="164"/>
        <item x="165"/>
        <item x="244"/>
        <item x="167"/>
        <item x="168"/>
        <item x="169"/>
        <item x="274"/>
        <item x="171"/>
        <item x="172"/>
        <item x="233"/>
        <item x="174"/>
        <item x="263"/>
        <item x="176"/>
        <item x="284"/>
        <item x="178"/>
        <item x="293"/>
        <item x="249"/>
        <item x="181"/>
        <item x="182"/>
        <item x="183"/>
        <item x="184"/>
        <item x="255"/>
        <item x="186"/>
        <item x="187"/>
        <item x="275"/>
        <item x="189"/>
        <item x="190"/>
        <item x="191"/>
        <item x="192"/>
        <item x="270"/>
        <item x="194"/>
        <item x="195"/>
        <item x="196"/>
        <item x="197"/>
        <item x="287"/>
        <item x="199"/>
        <item x="200"/>
        <item x="296"/>
        <item x="202"/>
        <item x="203"/>
        <item x="204"/>
        <item x="205"/>
        <item x="38"/>
        <item x="297"/>
        <item x="286"/>
        <item x="288"/>
        <item x="210"/>
        <item x="281"/>
        <item x="212"/>
        <item x="213"/>
        <item x="214"/>
        <item x="215"/>
        <item x="295"/>
        <item x="217"/>
        <item x="39"/>
        <item x="2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items count="288">
        <item x="240"/>
        <item x="103"/>
        <item x="239"/>
        <item x="247"/>
        <item x="198"/>
        <item x="285"/>
        <item x="80"/>
        <item x="98"/>
        <item x="154"/>
        <item x="19"/>
        <item x="165"/>
        <item x="44"/>
        <item x="274"/>
        <item x="253"/>
        <item x="268"/>
        <item x="156"/>
        <item x="125"/>
        <item x="270"/>
        <item x="273"/>
        <item x="279"/>
        <item x="257"/>
        <item x="207"/>
        <item x="145"/>
        <item x="200"/>
        <item x="231"/>
        <item x="21"/>
        <item x="11"/>
        <item x="84"/>
        <item x="45"/>
        <item x="146"/>
        <item x="201"/>
        <item x="85"/>
        <item x="248"/>
        <item x="91"/>
        <item x="226"/>
        <item x="255"/>
        <item x="263"/>
        <item x="269"/>
        <item x="71"/>
        <item x="184"/>
        <item x="86"/>
        <item x="47"/>
        <item x="149"/>
        <item x="158"/>
        <item x="159"/>
        <item x="202"/>
        <item x="155"/>
        <item x="88"/>
        <item x="203"/>
        <item x="221"/>
        <item x="271"/>
        <item x="129"/>
        <item x="122"/>
        <item x="178"/>
        <item x="93"/>
        <item x="176"/>
        <item x="23"/>
        <item x="228"/>
        <item x="51"/>
        <item x="12"/>
        <item x="94"/>
        <item x="161"/>
        <item x="83"/>
        <item x="258"/>
        <item x="24"/>
        <item x="25"/>
        <item x="53"/>
        <item x="162"/>
        <item x="38"/>
        <item x="61"/>
        <item x="286"/>
        <item x="160"/>
        <item x="199"/>
        <item x="96"/>
        <item x="97"/>
        <item x="223"/>
        <item x="179"/>
        <item x="209"/>
        <item x="163"/>
        <item x="214"/>
        <item x="27"/>
        <item x="99"/>
        <item x="164"/>
        <item x="238"/>
        <item x="101"/>
        <item x="92"/>
        <item x="117"/>
        <item x="102"/>
        <item x="283"/>
        <item x="229"/>
        <item x="220"/>
        <item x="55"/>
        <item x="107"/>
        <item x="233"/>
        <item x="104"/>
        <item x="230"/>
        <item x="166"/>
        <item x="106"/>
        <item x="256"/>
        <item x="275"/>
        <item x="108"/>
        <item x="167"/>
        <item x="232"/>
        <item x="168"/>
        <item x="138"/>
        <item x="109"/>
        <item x="67"/>
        <item x="266"/>
        <item x="280"/>
        <item x="76"/>
        <item x="170"/>
        <item x="216"/>
        <item x="28"/>
        <item x="87"/>
        <item x="171"/>
        <item x="277"/>
        <item x="173"/>
        <item x="111"/>
        <item x="112"/>
        <item x="57"/>
        <item x="52"/>
        <item x="113"/>
        <item x="58"/>
        <item x="208"/>
        <item x="114"/>
        <item x="29"/>
        <item x="115"/>
        <item x="254"/>
        <item x="116"/>
        <item x="175"/>
        <item x="118"/>
        <item x="177"/>
        <item x="272"/>
        <item x="59"/>
        <item x="210"/>
        <item x="120"/>
        <item x="30"/>
        <item x="211"/>
        <item x="282"/>
        <item x="60"/>
        <item x="121"/>
        <item x="31"/>
        <item x="100"/>
        <item x="13"/>
        <item x="75"/>
        <item x="225"/>
        <item x="212"/>
        <item x="243"/>
        <item x="123"/>
        <item x="124"/>
        <item x="62"/>
        <item x="205"/>
        <item x="126"/>
        <item x="180"/>
        <item x="32"/>
        <item x="213"/>
        <item x="63"/>
        <item x="77"/>
        <item x="5"/>
        <item x="81"/>
        <item x="222"/>
        <item x="6"/>
        <item x="278"/>
        <item x="127"/>
        <item x="33"/>
        <item x="128"/>
        <item x="54"/>
        <item x="242"/>
        <item x="2"/>
        <item x="130"/>
        <item x="131"/>
        <item x="132"/>
        <item x="133"/>
        <item x="0"/>
        <item x="134"/>
        <item x="64"/>
        <item x="34"/>
        <item x="181"/>
        <item x="182"/>
        <item x="1"/>
        <item x="183"/>
        <item x="135"/>
        <item x="35"/>
        <item x="284"/>
        <item x="249"/>
        <item x="185"/>
        <item x="186"/>
        <item x="89"/>
        <item x="224"/>
        <item x="36"/>
        <item x="37"/>
        <item x="267"/>
        <item x="136"/>
        <item x="90"/>
        <item x="70"/>
        <item x="56"/>
        <item x="259"/>
        <item x="137"/>
        <item x="187"/>
        <item x="119"/>
        <item x="219"/>
        <item x="188"/>
        <item x="10"/>
        <item x="3"/>
        <item x="48"/>
        <item x="49"/>
        <item x="46"/>
        <item x="169"/>
        <item x="215"/>
        <item x="206"/>
        <item x="260"/>
        <item x="140"/>
        <item x="4"/>
        <item x="79"/>
        <item x="141"/>
        <item x="42"/>
        <item x="245"/>
        <item x="72"/>
        <item x="66"/>
        <item x="189"/>
        <item x="157"/>
        <item x="244"/>
        <item x="190"/>
        <item x="41"/>
        <item x="14"/>
        <item x="15"/>
        <item x="142"/>
        <item x="16"/>
        <item x="17"/>
        <item x="18"/>
        <item x="143"/>
        <item x="68"/>
        <item x="69"/>
        <item x="144"/>
        <item x="241"/>
        <item x="250"/>
        <item x="191"/>
        <item x="262"/>
        <item x="234"/>
        <item x="39"/>
        <item x="7"/>
        <item x="192"/>
        <item x="246"/>
        <item x="193"/>
        <item x="196"/>
        <item x="217"/>
        <item x="194"/>
        <item x="105"/>
        <item x="265"/>
        <item x="195"/>
        <item x="40"/>
        <item x="74"/>
        <item x="174"/>
        <item x="139"/>
        <item x="147"/>
        <item x="20"/>
        <item x="148"/>
        <item x="73"/>
        <item x="22"/>
        <item x="227"/>
        <item x="276"/>
        <item x="65"/>
        <item x="95"/>
        <item x="50"/>
        <item x="281"/>
        <item x="235"/>
        <item x="150"/>
        <item x="151"/>
        <item x="152"/>
        <item x="26"/>
        <item x="197"/>
        <item x="251"/>
        <item x="204"/>
        <item x="237"/>
        <item x="78"/>
        <item x="110"/>
        <item x="172"/>
        <item x="218"/>
        <item x="9"/>
        <item x="43"/>
        <item x="252"/>
        <item x="236"/>
        <item x="264"/>
        <item x="261"/>
        <item x="153"/>
        <item x="82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numFmtId="3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numFmtId="3" showAll="0">
      <items count="151">
        <item x="0"/>
        <item x="76"/>
        <item x="79"/>
        <item x="126"/>
        <item x="61"/>
        <item x="71"/>
        <item x="47"/>
        <item x="40"/>
        <item x="39"/>
        <item x="103"/>
        <item x="91"/>
        <item x="92"/>
        <item x="85"/>
        <item x="81"/>
        <item x="114"/>
        <item x="2"/>
        <item x="27"/>
        <item x="82"/>
        <item x="14"/>
        <item x="115"/>
        <item x="78"/>
        <item x="20"/>
        <item x="77"/>
        <item x="10"/>
        <item x="109"/>
        <item x="88"/>
        <item x="90"/>
        <item x="69"/>
        <item x="68"/>
        <item x="24"/>
        <item x="86"/>
        <item x="96"/>
        <item x="9"/>
        <item x="104"/>
        <item x="43"/>
        <item x="45"/>
        <item x="105"/>
        <item x="118"/>
        <item x="11"/>
        <item x="116"/>
        <item x="13"/>
        <item x="80"/>
        <item x="23"/>
        <item x="18"/>
        <item x="32"/>
        <item x="112"/>
        <item x="110"/>
        <item x="55"/>
        <item x="3"/>
        <item x="119"/>
        <item x="28"/>
        <item x="74"/>
        <item x="107"/>
        <item x="53"/>
        <item x="106"/>
        <item x="16"/>
        <item x="17"/>
        <item x="37"/>
        <item x="26"/>
        <item x="89"/>
        <item x="124"/>
        <item x="113"/>
        <item x="25"/>
        <item x="75"/>
        <item x="125"/>
        <item x="111"/>
        <item x="1"/>
        <item x="101"/>
        <item x="57"/>
        <item x="117"/>
        <item x="84"/>
        <item x="35"/>
        <item x="21"/>
        <item x="48"/>
        <item x="6"/>
        <item x="120"/>
        <item x="19"/>
        <item x="29"/>
        <item x="15"/>
        <item x="65"/>
        <item x="127"/>
        <item x="52"/>
        <item x="12"/>
        <item x="122"/>
        <item x="131"/>
        <item x="42"/>
        <item x="133"/>
        <item x="41"/>
        <item x="70"/>
        <item x="102"/>
        <item x="38"/>
        <item x="123"/>
        <item x="98"/>
        <item x="134"/>
        <item x="30"/>
        <item x="8"/>
        <item x="132"/>
        <item x="100"/>
        <item x="121"/>
        <item x="36"/>
        <item x="72"/>
        <item x="22"/>
        <item x="141"/>
        <item x="31"/>
        <item x="94"/>
        <item x="130"/>
        <item x="97"/>
        <item x="93"/>
        <item x="95"/>
        <item x="138"/>
        <item x="135"/>
        <item x="62"/>
        <item x="59"/>
        <item x="129"/>
        <item x="49"/>
        <item x="99"/>
        <item x="64"/>
        <item x="136"/>
        <item x="34"/>
        <item x="128"/>
        <item x="140"/>
        <item x="139"/>
        <item x="137"/>
        <item x="142"/>
        <item x="54"/>
        <item x="73"/>
        <item x="143"/>
        <item x="56"/>
        <item x="108"/>
        <item x="7"/>
        <item x="145"/>
        <item x="67"/>
        <item x="58"/>
        <item x="87"/>
        <item x="144"/>
        <item x="4"/>
        <item x="33"/>
        <item x="83"/>
        <item x="66"/>
        <item x="51"/>
        <item x="50"/>
        <item x="46"/>
        <item x="147"/>
        <item x="146"/>
        <item x="148"/>
        <item x="149"/>
        <item x="44"/>
        <item x="5"/>
        <item x="60"/>
        <item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numFmtId="3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defaultSubtotal="0" outline="0" subtotalTop="0" showAll="0">
      <items count="7">
        <item x="1"/>
        <item h="1" x="0"/>
        <item x="2"/>
        <item x="3"/>
        <item x="4"/>
        <item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numFmtId="3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30"/>
    <field x="3"/>
  </rowFields>
  <rowItems count="25">
    <i>
      <x/>
      <x/>
      <x v="1"/>
    </i>
    <i r="1">
      <x v="2"/>
      <x v="1"/>
    </i>
    <i r="2">
      <x v="2"/>
    </i>
    <i r="1">
      <x v="3"/>
      <x v="1"/>
    </i>
    <i r="2">
      <x v="2"/>
    </i>
    <i r="1">
      <x v="4"/>
      <x v="1"/>
    </i>
    <i r="2">
      <x v="2"/>
    </i>
    <i r="1">
      <x v="5"/>
      <x v="1"/>
    </i>
    <i r="2">
      <x v="2"/>
    </i>
    <i t="default">
      <x/>
    </i>
    <i>
      <x v="1"/>
      <x/>
      <x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 v="1"/>
    </i>
    <i r="2"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KUs" fld="10" subtotal="count" baseField="0" baseItem="0"/>
    <dataField name=" Production Plan" fld="25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H20:O29" firstHeaderRow="1" firstDataRow="2" firstDataCol="1" rowPageCount="1" colPageCount="1"/>
  <pivotFields count="13"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3" showAll="0"/>
    <pivotField dataField="1" numFmtId="3" showAll="0">
      <items count="53">
        <item x="0"/>
        <item x="2"/>
        <item x="36"/>
        <item x="45"/>
        <item x="13"/>
        <item x="15"/>
        <item x="5"/>
        <item x="31"/>
        <item x="7"/>
        <item x="17"/>
        <item x="25"/>
        <item x="26"/>
        <item x="49"/>
        <item x="14"/>
        <item x="28"/>
        <item x="27"/>
        <item x="34"/>
        <item x="23"/>
        <item x="16"/>
        <item x="22"/>
        <item x="24"/>
        <item x="43"/>
        <item x="29"/>
        <item x="41"/>
        <item x="18"/>
        <item x="3"/>
        <item x="1"/>
        <item x="38"/>
        <item x="9"/>
        <item x="19"/>
        <item x="10"/>
        <item x="40"/>
        <item x="42"/>
        <item x="11"/>
        <item x="48"/>
        <item x="12"/>
        <item x="32"/>
        <item x="44"/>
        <item x="46"/>
        <item x="8"/>
        <item x="39"/>
        <item x="35"/>
        <item x="51"/>
        <item x="33"/>
        <item x="21"/>
        <item x="4"/>
        <item x="37"/>
        <item x="20"/>
        <item x="6"/>
        <item x="30"/>
        <item x="50"/>
        <item x="47"/>
        <item t="default"/>
      </items>
    </pivotField>
    <pivotField numFmtId="3" showAll="0"/>
    <pivotField numFmtId="3" showAll="0"/>
    <pivotField axis="axisPage" showAll="0">
      <items count="2">
        <item x="0"/>
        <item t="default"/>
      </items>
    </pivotField>
    <pivotField axis="axisCol" sortType="descending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2">
    <field x="0"/>
    <field x="2"/>
  </rowFields>
  <rowItems count="8">
    <i>
      <x/>
    </i>
    <i r="1">
      <x/>
    </i>
    <i r="1">
      <x v="1"/>
    </i>
    <i r="1">
      <x v="2"/>
    </i>
    <i>
      <x v="1"/>
    </i>
    <i r="1">
      <x v="1"/>
    </i>
    <i r="1">
      <x v="2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0"/>
  </pageFields>
  <dataFields count="1">
    <dataField name="Sum of Total Balance to Produce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indent="0" outline="1" outlineData="1" showDrill="1" multipleFieldFilters="0">
  <location ref="H3:O12" firstHeaderRow="1" firstDataRow="2" firstDataCol="1" rowPageCount="1" colPageCount="1"/>
  <pivotFields count="13"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>
      <items count="117">
        <item x="82"/>
        <item x="87"/>
        <item x="108"/>
        <item x="78"/>
        <item x="29"/>
        <item x="19"/>
        <item x="38"/>
        <item x="28"/>
        <item x="106"/>
        <item x="3"/>
        <item x="21"/>
        <item x="73"/>
        <item x="93"/>
        <item x="23"/>
        <item x="11"/>
        <item x="109"/>
        <item x="72"/>
        <item x="54"/>
        <item x="58"/>
        <item x="60"/>
        <item x="79"/>
        <item x="110"/>
        <item x="1"/>
        <item x="63"/>
        <item x="18"/>
        <item x="26"/>
        <item x="27"/>
        <item x="96"/>
        <item x="97"/>
        <item x="52"/>
        <item x="39"/>
        <item x="30"/>
        <item x="105"/>
        <item x="75"/>
        <item x="53"/>
        <item x="0"/>
        <item x="94"/>
        <item x="59"/>
        <item x="44"/>
        <item x="61"/>
        <item x="45"/>
        <item x="102"/>
        <item x="46"/>
        <item x="92"/>
        <item x="14"/>
        <item x="7"/>
        <item x="43"/>
        <item x="57"/>
        <item x="47"/>
        <item x="103"/>
        <item x="20"/>
        <item x="111"/>
        <item x="112"/>
        <item x="80"/>
        <item x="113"/>
        <item x="98"/>
        <item x="2"/>
        <item x="49"/>
        <item x="40"/>
        <item x="70"/>
        <item x="32"/>
        <item x="13"/>
        <item x="25"/>
        <item x="101"/>
        <item x="69"/>
        <item x="10"/>
        <item x="83"/>
        <item x="12"/>
        <item x="67"/>
        <item x="68"/>
        <item x="16"/>
        <item x="8"/>
        <item x="62"/>
        <item x="114"/>
        <item x="56"/>
        <item x="31"/>
        <item x="85"/>
        <item x="48"/>
        <item x="34"/>
        <item x="64"/>
        <item x="9"/>
        <item x="55"/>
        <item x="4"/>
        <item x="24"/>
        <item x="100"/>
        <item x="107"/>
        <item x="88"/>
        <item x="5"/>
        <item x="51"/>
        <item x="95"/>
        <item x="115"/>
        <item x="99"/>
        <item x="76"/>
        <item x="84"/>
        <item x="42"/>
        <item x="65"/>
        <item x="74"/>
        <item x="17"/>
        <item x="77"/>
        <item x="104"/>
        <item x="89"/>
        <item x="6"/>
        <item x="22"/>
        <item x="15"/>
        <item x="66"/>
        <item x="35"/>
        <item x="36"/>
        <item x="33"/>
        <item x="37"/>
        <item x="41"/>
        <item x="50"/>
        <item x="91"/>
        <item x="81"/>
        <item x="71"/>
        <item x="86"/>
        <item x="90"/>
        <item t="default"/>
      </items>
    </pivotField>
    <pivotField showAll="0"/>
    <pivotField numFmtId="3" showAll="0"/>
    <pivotField numFmtId="3" showAll="0"/>
    <pivotField numFmtId="3" showAll="0"/>
    <pivotField numFmtId="3" showAll="0"/>
    <pivotField axis="axisPage" showAll="0">
      <items count="2">
        <item x="0"/>
        <item t="default"/>
      </items>
    </pivotField>
    <pivotField axis="axisCol" sortType="descending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2">
    <field x="0"/>
    <field x="2"/>
  </rowFields>
  <rowItems count="8">
    <i>
      <x/>
    </i>
    <i r="1">
      <x/>
    </i>
    <i r="1">
      <x v="1"/>
    </i>
    <i r="1">
      <x v="2"/>
    </i>
    <i>
      <x v="1"/>
    </i>
    <i r="1">
      <x v="1"/>
    </i>
    <i r="1">
      <x v="2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0"/>
  </pageFields>
  <dataFields count="1">
    <dataField name="Count of Sap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ustomProperty" Target="../customProperty1.bin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opLeftCell="H1" workbookViewId="0">
      <selection activeCell="R3" sqref="R3:U7"/>
    </sheetView>
  </sheetViews>
  <sheetFormatPr defaultColWidth="9" defaultRowHeight="12"/>
  <cols>
    <col min="1" max="1" width="10.8809523809524" customWidth="1"/>
    <col min="2" max="2" width="11.6666666666667" customWidth="1"/>
    <col min="3" max="3" width="11.8809523809524" customWidth="1"/>
    <col min="4" max="4" width="5.33333333333333" customWidth="1"/>
    <col min="5" max="5" width="15" customWidth="1"/>
    <col min="8" max="8" width="33.2857142857143"/>
    <col min="9" max="9" width="19.1428571428571"/>
    <col min="10" max="13" width="13.5714285714286"/>
    <col min="14" max="15" width="12.4285714285714"/>
    <col min="16" max="16" width="11.3333333333333" customWidth="1"/>
    <col min="17" max="17" width="12.3333333333333" customWidth="1"/>
    <col min="18" max="18" width="30" customWidth="1"/>
    <col min="19" max="19" width="25.1428571428571" customWidth="1"/>
    <col min="20" max="20" width="30" customWidth="1"/>
    <col min="21" max="21" width="17.3333333333333" customWidth="1"/>
    <col min="22" max="22" width="35" customWidth="1"/>
  </cols>
  <sheetData>
    <row r="1" spans="8:9">
      <c r="H1" t="s">
        <v>0</v>
      </c>
      <c r="I1" t="s">
        <v>1</v>
      </c>
    </row>
    <row r="3" spans="1:21">
      <c r="A3" t="s">
        <v>2</v>
      </c>
      <c r="B3" t="s">
        <v>3</v>
      </c>
      <c r="C3" t="s">
        <v>4</v>
      </c>
      <c r="D3" t="s">
        <v>5</v>
      </c>
      <c r="E3" t="s">
        <v>6</v>
      </c>
      <c r="H3" t="s">
        <v>7</v>
      </c>
      <c r="I3" t="s">
        <v>8</v>
      </c>
      <c r="R3" s="26" t="s">
        <v>9</v>
      </c>
      <c r="S3" s="26" t="s">
        <v>10</v>
      </c>
      <c r="T3" s="26" t="s">
        <v>11</v>
      </c>
      <c r="U3" s="26" t="s">
        <v>12</v>
      </c>
    </row>
    <row r="4" spans="1:21">
      <c r="A4" t="s">
        <v>13</v>
      </c>
      <c r="B4" t="s">
        <v>14</v>
      </c>
      <c r="C4" t="s">
        <v>15</v>
      </c>
      <c r="D4">
        <v>5</v>
      </c>
      <c r="E4" s="5">
        <v>37604.5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R4" t="s">
        <v>24</v>
      </c>
      <c r="S4">
        <v>15000</v>
      </c>
      <c r="T4">
        <v>6</v>
      </c>
      <c r="U4" s="27">
        <f t="shared" ref="U4:U7" si="0">S4*T4</f>
        <v>90000</v>
      </c>
    </row>
    <row r="5" spans="1:21">
      <c r="A5" t="s">
        <v>13</v>
      </c>
      <c r="B5" t="s">
        <v>25</v>
      </c>
      <c r="C5" t="s">
        <v>15</v>
      </c>
      <c r="D5">
        <v>9</v>
      </c>
      <c r="E5" s="5">
        <v>33575.5</v>
      </c>
      <c r="H5" s="24" t="s">
        <v>26</v>
      </c>
      <c r="I5">
        <v>1</v>
      </c>
      <c r="K5">
        <v>1</v>
      </c>
      <c r="L5">
        <v>6</v>
      </c>
      <c r="M5">
        <v>13</v>
      </c>
      <c r="N5">
        <v>19</v>
      </c>
      <c r="O5">
        <v>40</v>
      </c>
      <c r="R5" t="s">
        <v>27</v>
      </c>
      <c r="S5">
        <v>12000</v>
      </c>
      <c r="T5">
        <v>6</v>
      </c>
      <c r="U5" s="27">
        <f t="shared" si="0"/>
        <v>72000</v>
      </c>
    </row>
    <row r="6" spans="1:21">
      <c r="A6" t="s">
        <v>13</v>
      </c>
      <c r="B6" t="s">
        <v>25</v>
      </c>
      <c r="C6" t="s">
        <v>28</v>
      </c>
      <c r="D6">
        <v>3</v>
      </c>
      <c r="E6" s="5">
        <v>55946</v>
      </c>
      <c r="H6" s="25" t="s">
        <v>29</v>
      </c>
      <c r="K6">
        <v>1</v>
      </c>
      <c r="L6">
        <v>1</v>
      </c>
      <c r="M6">
        <v>1</v>
      </c>
      <c r="N6">
        <v>3</v>
      </c>
      <c r="O6">
        <v>6</v>
      </c>
      <c r="R6" t="s">
        <v>30</v>
      </c>
      <c r="S6">
        <v>2000</v>
      </c>
      <c r="T6">
        <v>6</v>
      </c>
      <c r="U6" s="27">
        <f t="shared" si="0"/>
        <v>12000</v>
      </c>
    </row>
    <row r="7" spans="1:21">
      <c r="A7" t="s">
        <v>13</v>
      </c>
      <c r="B7" t="s">
        <v>31</v>
      </c>
      <c r="C7" t="s">
        <v>15</v>
      </c>
      <c r="D7">
        <v>23</v>
      </c>
      <c r="E7" s="5">
        <v>71216.5</v>
      </c>
      <c r="H7" s="25" t="s">
        <v>15</v>
      </c>
      <c r="I7">
        <v>1</v>
      </c>
      <c r="L7">
        <v>4</v>
      </c>
      <c r="M7">
        <v>12</v>
      </c>
      <c r="N7">
        <v>16</v>
      </c>
      <c r="O7">
        <v>33</v>
      </c>
      <c r="R7" t="s">
        <v>32</v>
      </c>
      <c r="S7">
        <v>8000</v>
      </c>
      <c r="T7">
        <v>6</v>
      </c>
      <c r="U7" s="27">
        <f t="shared" si="0"/>
        <v>48000</v>
      </c>
    </row>
    <row r="8" spans="1:21">
      <c r="A8" t="s">
        <v>13</v>
      </c>
      <c r="B8" t="s">
        <v>31</v>
      </c>
      <c r="C8" t="s">
        <v>28</v>
      </c>
      <c r="D8">
        <v>6</v>
      </c>
      <c r="E8" s="5">
        <v>32770</v>
      </c>
      <c r="H8" s="25" t="s">
        <v>28</v>
      </c>
      <c r="L8">
        <v>1</v>
      </c>
      <c r="O8">
        <v>1</v>
      </c>
      <c r="U8">
        <v>222000</v>
      </c>
    </row>
    <row r="9" spans="1:15">
      <c r="A9" t="s">
        <v>13</v>
      </c>
      <c r="B9" t="s">
        <v>33</v>
      </c>
      <c r="C9" t="s">
        <v>15</v>
      </c>
      <c r="D9">
        <v>18</v>
      </c>
      <c r="E9" s="5">
        <v>45316</v>
      </c>
      <c r="H9" s="24" t="s">
        <v>34</v>
      </c>
      <c r="I9">
        <v>1</v>
      </c>
      <c r="J9">
        <v>1</v>
      </c>
      <c r="K9">
        <v>4</v>
      </c>
      <c r="L9">
        <v>4</v>
      </c>
      <c r="M9">
        <v>27</v>
      </c>
      <c r="N9">
        <v>39</v>
      </c>
      <c r="O9">
        <v>76</v>
      </c>
    </row>
    <row r="10" spans="1:15">
      <c r="A10" t="s">
        <v>13</v>
      </c>
      <c r="B10" t="s">
        <v>33</v>
      </c>
      <c r="C10" t="s">
        <v>28</v>
      </c>
      <c r="D10">
        <v>2</v>
      </c>
      <c r="E10" s="5">
        <v>2604</v>
      </c>
      <c r="H10" s="25" t="s">
        <v>15</v>
      </c>
      <c r="I10">
        <v>1</v>
      </c>
      <c r="K10">
        <v>4</v>
      </c>
      <c r="L10">
        <v>3</v>
      </c>
      <c r="M10">
        <v>23</v>
      </c>
      <c r="N10">
        <v>33</v>
      </c>
      <c r="O10">
        <v>64</v>
      </c>
    </row>
    <row r="11" spans="1:15">
      <c r="A11" t="s">
        <v>13</v>
      </c>
      <c r="B11" t="s">
        <v>35</v>
      </c>
      <c r="C11" t="s">
        <v>15</v>
      </c>
      <c r="D11">
        <v>8</v>
      </c>
      <c r="E11" s="5">
        <v>2169</v>
      </c>
      <c r="H11" s="25" t="s">
        <v>28</v>
      </c>
      <c r="J11">
        <v>1</v>
      </c>
      <c r="L11">
        <v>1</v>
      </c>
      <c r="M11">
        <v>4</v>
      </c>
      <c r="N11">
        <v>6</v>
      </c>
      <c r="O11">
        <v>12</v>
      </c>
    </row>
    <row r="12" spans="1:15">
      <c r="A12" t="s">
        <v>13</v>
      </c>
      <c r="B12" t="s">
        <v>35</v>
      </c>
      <c r="C12" t="s">
        <v>28</v>
      </c>
      <c r="D12">
        <v>3</v>
      </c>
      <c r="E12" s="5">
        <v>967</v>
      </c>
      <c r="H12" s="24" t="s">
        <v>23</v>
      </c>
      <c r="I12">
        <v>2</v>
      </c>
      <c r="J12">
        <v>1</v>
      </c>
      <c r="K12">
        <v>5</v>
      </c>
      <c r="L12">
        <v>10</v>
      </c>
      <c r="M12">
        <v>40</v>
      </c>
      <c r="N12">
        <v>58</v>
      </c>
      <c r="O12">
        <v>116</v>
      </c>
    </row>
    <row r="13" spans="1:5">
      <c r="A13" t="s">
        <v>36</v>
      </c>
      <c r="D13">
        <v>77</v>
      </c>
      <c r="E13" s="5">
        <v>282168.5</v>
      </c>
    </row>
    <row r="14" spans="1:5">
      <c r="A14" t="s">
        <v>37</v>
      </c>
      <c r="B14" t="s">
        <v>14</v>
      </c>
      <c r="C14" t="s">
        <v>29</v>
      </c>
      <c r="D14">
        <v>4</v>
      </c>
      <c r="E14" s="5">
        <v>13205</v>
      </c>
    </row>
    <row r="15" spans="1:5">
      <c r="A15" t="s">
        <v>37</v>
      </c>
      <c r="B15" t="s">
        <v>14</v>
      </c>
      <c r="C15" t="s">
        <v>28</v>
      </c>
      <c r="D15">
        <v>1</v>
      </c>
      <c r="E15" s="5">
        <v>2040</v>
      </c>
    </row>
    <row r="16" spans="1:5">
      <c r="A16" t="s">
        <v>37</v>
      </c>
      <c r="B16" t="s">
        <v>25</v>
      </c>
      <c r="C16" t="s">
        <v>29</v>
      </c>
      <c r="D16">
        <v>8</v>
      </c>
      <c r="E16" s="5">
        <v>15715</v>
      </c>
    </row>
    <row r="17" spans="1:5">
      <c r="A17" t="s">
        <v>37</v>
      </c>
      <c r="B17" t="s">
        <v>25</v>
      </c>
      <c r="C17" t="s">
        <v>15</v>
      </c>
      <c r="D17">
        <v>10</v>
      </c>
      <c r="E17" s="5">
        <v>110991</v>
      </c>
    </row>
    <row r="18" spans="1:9">
      <c r="A18" t="s">
        <v>37</v>
      </c>
      <c r="B18" t="s">
        <v>25</v>
      </c>
      <c r="C18" t="s">
        <v>28</v>
      </c>
      <c r="D18">
        <v>3</v>
      </c>
      <c r="E18" s="5">
        <v>62706</v>
      </c>
      <c r="H18" t="s">
        <v>0</v>
      </c>
      <c r="I18" t="s">
        <v>1</v>
      </c>
    </row>
    <row r="19" spans="1:5">
      <c r="A19" t="s">
        <v>37</v>
      </c>
      <c r="B19" t="s">
        <v>31</v>
      </c>
      <c r="C19" t="s">
        <v>29</v>
      </c>
      <c r="D19">
        <v>2</v>
      </c>
      <c r="E19" s="5">
        <v>8060</v>
      </c>
    </row>
    <row r="20" spans="1:9">
      <c r="A20" t="s">
        <v>37</v>
      </c>
      <c r="B20" t="s">
        <v>31</v>
      </c>
      <c r="C20" t="s">
        <v>15</v>
      </c>
      <c r="D20">
        <v>19</v>
      </c>
      <c r="E20" s="5">
        <v>168680</v>
      </c>
      <c r="H20" t="s">
        <v>38</v>
      </c>
      <c r="I20" t="s">
        <v>8</v>
      </c>
    </row>
    <row r="21" spans="1:15">
      <c r="A21" t="s">
        <v>37</v>
      </c>
      <c r="B21" t="s">
        <v>31</v>
      </c>
      <c r="C21" t="s">
        <v>28</v>
      </c>
      <c r="D21">
        <v>2</v>
      </c>
      <c r="E21" s="5">
        <v>9914</v>
      </c>
      <c r="H21" t="s">
        <v>16</v>
      </c>
      <c r="I21" t="s">
        <v>17</v>
      </c>
      <c r="J21" t="s">
        <v>18</v>
      </c>
      <c r="K21" t="s">
        <v>19</v>
      </c>
      <c r="L21" t="s">
        <v>20</v>
      </c>
      <c r="M21" t="s">
        <v>21</v>
      </c>
      <c r="N21" t="s">
        <v>22</v>
      </c>
      <c r="O21" t="s">
        <v>23</v>
      </c>
    </row>
    <row r="22" spans="1:15">
      <c r="A22" t="s">
        <v>37</v>
      </c>
      <c r="B22" t="s">
        <v>33</v>
      </c>
      <c r="C22" t="s">
        <v>29</v>
      </c>
      <c r="D22">
        <v>1</v>
      </c>
      <c r="E22" s="5">
        <v>3000</v>
      </c>
      <c r="H22" s="24" t="s">
        <v>26</v>
      </c>
      <c r="I22">
        <v>100</v>
      </c>
      <c r="K22">
        <v>200</v>
      </c>
      <c r="L22">
        <v>2765</v>
      </c>
      <c r="M22">
        <v>7415</v>
      </c>
      <c r="N22">
        <v>13375</v>
      </c>
      <c r="O22">
        <v>23855</v>
      </c>
    </row>
    <row r="23" spans="1:15">
      <c r="A23" t="s">
        <v>37</v>
      </c>
      <c r="B23" t="s">
        <v>33</v>
      </c>
      <c r="C23" t="s">
        <v>15</v>
      </c>
      <c r="D23">
        <v>19</v>
      </c>
      <c r="E23" s="5">
        <v>48834</v>
      </c>
      <c r="H23" s="25" t="s">
        <v>29</v>
      </c>
      <c r="K23">
        <v>200</v>
      </c>
      <c r="L23">
        <v>660</v>
      </c>
      <c r="M23">
        <v>1560</v>
      </c>
      <c r="N23">
        <v>750</v>
      </c>
      <c r="O23">
        <v>3170</v>
      </c>
    </row>
    <row r="24" spans="1:15">
      <c r="A24" t="s">
        <v>37</v>
      </c>
      <c r="B24" t="s">
        <v>33</v>
      </c>
      <c r="C24" t="s">
        <v>28</v>
      </c>
      <c r="D24">
        <v>1</v>
      </c>
      <c r="E24" s="5">
        <v>11391</v>
      </c>
      <c r="H24" s="25" t="s">
        <v>15</v>
      </c>
      <c r="I24">
        <v>100</v>
      </c>
      <c r="L24">
        <v>1145</v>
      </c>
      <c r="M24">
        <v>5855</v>
      </c>
      <c r="N24">
        <v>12625</v>
      </c>
      <c r="O24">
        <v>19725</v>
      </c>
    </row>
    <row r="25" spans="1:15">
      <c r="A25" t="s">
        <v>37</v>
      </c>
      <c r="B25" t="s">
        <v>35</v>
      </c>
      <c r="C25" t="s">
        <v>15</v>
      </c>
      <c r="D25">
        <v>10</v>
      </c>
      <c r="E25" s="5">
        <v>13880</v>
      </c>
      <c r="H25" s="25" t="s">
        <v>28</v>
      </c>
      <c r="L25">
        <v>960</v>
      </c>
      <c r="O25">
        <v>960</v>
      </c>
    </row>
    <row r="26" spans="1:15">
      <c r="A26" t="s">
        <v>37</v>
      </c>
      <c r="B26" t="s">
        <v>35</v>
      </c>
      <c r="C26" t="s">
        <v>28</v>
      </c>
      <c r="D26">
        <v>1</v>
      </c>
      <c r="E26" s="5">
        <v>195</v>
      </c>
      <c r="H26" s="24" t="s">
        <v>34</v>
      </c>
      <c r="I26">
        <v>520</v>
      </c>
      <c r="J26">
        <v>120</v>
      </c>
      <c r="K26">
        <v>5140</v>
      </c>
      <c r="L26">
        <v>2580</v>
      </c>
      <c r="M26">
        <v>10070</v>
      </c>
      <c r="N26">
        <v>26695</v>
      </c>
      <c r="O26">
        <v>45125</v>
      </c>
    </row>
    <row r="27" spans="1:15">
      <c r="A27" t="s">
        <v>39</v>
      </c>
      <c r="D27">
        <v>81</v>
      </c>
      <c r="E27" s="5">
        <v>468611</v>
      </c>
      <c r="H27" s="25" t="s">
        <v>15</v>
      </c>
      <c r="I27">
        <v>520</v>
      </c>
      <c r="K27">
        <v>5140</v>
      </c>
      <c r="L27">
        <v>2380</v>
      </c>
      <c r="M27">
        <v>8675</v>
      </c>
      <c r="N27">
        <v>24250</v>
      </c>
      <c r="O27">
        <v>40965</v>
      </c>
    </row>
    <row r="28" spans="1:15">
      <c r="A28" t="s">
        <v>23</v>
      </c>
      <c r="D28">
        <v>158</v>
      </c>
      <c r="E28" s="5">
        <v>750779.5</v>
      </c>
      <c r="H28" s="25" t="s">
        <v>28</v>
      </c>
      <c r="J28">
        <v>120</v>
      </c>
      <c r="L28">
        <v>200</v>
      </c>
      <c r="M28">
        <v>1395</v>
      </c>
      <c r="N28">
        <v>2445</v>
      </c>
      <c r="O28">
        <v>4160</v>
      </c>
    </row>
    <row r="29" spans="8:15">
      <c r="H29" s="24" t="s">
        <v>23</v>
      </c>
      <c r="I29">
        <v>620</v>
      </c>
      <c r="J29">
        <v>120</v>
      </c>
      <c r="K29">
        <v>5340</v>
      </c>
      <c r="L29">
        <v>5345</v>
      </c>
      <c r="M29">
        <v>17485</v>
      </c>
      <c r="N29">
        <v>40070</v>
      </c>
      <c r="O29">
        <v>68980</v>
      </c>
    </row>
  </sheetData>
  <pageMargins left="0.7" right="0.7" top="0.75" bottom="0.75" header="0.3" footer="0.3"/>
  <headerFooter/>
  <customProperties>
    <customPr name="_pios_id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H300"/>
  <sheetViews>
    <sheetView tabSelected="1" workbookViewId="0">
      <pane ySplit="2" topLeftCell="A3" activePane="bottomLeft" state="frozen"/>
      <selection/>
      <selection pane="bottomLeft" activeCell="L2" sqref="L2"/>
    </sheetView>
  </sheetViews>
  <sheetFormatPr defaultColWidth="9" defaultRowHeight="12"/>
  <cols>
    <col min="1" max="1" width="8" customWidth="1"/>
    <col min="2" max="2" width="13.8809523809524" customWidth="1"/>
    <col min="3" max="3" width="20" hidden="1" customWidth="1"/>
    <col min="4" max="4" width="12.5595238095238" customWidth="1"/>
    <col min="5" max="5" width="12.5595238095238" hidden="1" customWidth="1"/>
    <col min="6" max="6" width="16.3333333333333" customWidth="1"/>
    <col min="7" max="7" width="11.3333333333333" customWidth="1"/>
    <col min="8" max="8" width="9.55952380952381" customWidth="1"/>
    <col min="9" max="9" width="7.66666666666667" customWidth="1"/>
    <col min="10" max="10" width="11.1071428571429" customWidth="1"/>
    <col min="11" max="11" width="8.66666666666667" customWidth="1"/>
    <col min="12" max="12" width="10" customWidth="1"/>
    <col min="13" max="14" width="9.66666666666667" customWidth="1"/>
    <col min="15" max="17" width="9.66666666666667" hidden="1" customWidth="1"/>
    <col min="18" max="22" width="9.66666666666667" customWidth="1"/>
    <col min="23" max="23" width="10.3333333333333" customWidth="1"/>
    <col min="24" max="24" width="16.3333333333333" hidden="1" customWidth="1"/>
    <col min="25" max="25" width="15.4404761904762" hidden="1" customWidth="1"/>
    <col min="26" max="26" width="19.6666666666667" style="14" customWidth="1"/>
    <col min="27" max="27" width="19.6666666666667" customWidth="1"/>
    <col min="28" max="28" width="9.55952380952381" customWidth="1"/>
    <col min="29" max="30" width="12.3333333333333" customWidth="1"/>
    <col min="31" max="31" width="14.3333333333333" customWidth="1"/>
    <col min="32" max="32" width="21.3333333333333" customWidth="1"/>
    <col min="33" max="33" width="7.66666666666667" customWidth="1"/>
  </cols>
  <sheetData>
    <row r="1" spans="13:27">
      <c r="M1" s="2">
        <f t="shared" ref="M1:AA1" si="0">SUBTOTAL(9,M3:M98484)</f>
        <v>564319</v>
      </c>
      <c r="N1" s="2">
        <f t="shared" si="0"/>
        <v>569233</v>
      </c>
      <c r="O1" s="2">
        <f t="shared" si="0"/>
        <v>557455</v>
      </c>
      <c r="P1" s="2">
        <f t="shared" si="0"/>
        <v>547271</v>
      </c>
      <c r="Q1" s="2">
        <f t="shared" si="0"/>
        <v>520398</v>
      </c>
      <c r="R1" s="2">
        <f t="shared" si="0"/>
        <v>77500</v>
      </c>
      <c r="S1" s="2">
        <f t="shared" si="0"/>
        <v>339355</v>
      </c>
      <c r="T1" s="2">
        <f t="shared" si="0"/>
        <v>256761</v>
      </c>
      <c r="U1" s="2">
        <f t="shared" si="0"/>
        <v>252740</v>
      </c>
      <c r="V1" s="2">
        <f t="shared" si="0"/>
        <v>507730</v>
      </c>
      <c r="W1" s="2">
        <f t="shared" si="0"/>
        <v>79760</v>
      </c>
      <c r="X1" s="2">
        <f t="shared" si="0"/>
        <v>762320.5</v>
      </c>
      <c r="Y1" s="2">
        <f t="shared" si="0"/>
        <v>649800</v>
      </c>
      <c r="Z1" s="18">
        <f t="shared" si="0"/>
        <v>468633</v>
      </c>
      <c r="AA1" s="2">
        <f t="shared" si="0"/>
        <v>405215</v>
      </c>
    </row>
    <row r="2" s="12" customFormat="1" ht="37.75" customHeight="1" spans="1:34">
      <c r="A2" s="15" t="s">
        <v>40</v>
      </c>
      <c r="B2" s="15" t="s">
        <v>41</v>
      </c>
      <c r="C2" s="15" t="s">
        <v>42</v>
      </c>
      <c r="D2" s="15" t="s">
        <v>4</v>
      </c>
      <c r="E2" s="15" t="s">
        <v>43</v>
      </c>
      <c r="F2" s="15" t="s">
        <v>44</v>
      </c>
      <c r="G2" s="15" t="s">
        <v>45</v>
      </c>
      <c r="H2" s="15" t="s">
        <v>46</v>
      </c>
      <c r="I2" s="15" t="s">
        <v>2</v>
      </c>
      <c r="J2" s="16" t="s">
        <v>47</v>
      </c>
      <c r="K2" s="17" t="s">
        <v>48</v>
      </c>
      <c r="L2" s="16" t="s">
        <v>49</v>
      </c>
      <c r="M2" s="16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9" t="s">
        <v>63</v>
      </c>
      <c r="AA2" s="20" t="s">
        <v>64</v>
      </c>
      <c r="AB2" s="15" t="s">
        <v>65</v>
      </c>
      <c r="AC2" s="15" t="s">
        <v>66</v>
      </c>
      <c r="AD2" s="15" t="s">
        <v>67</v>
      </c>
      <c r="AE2" s="15" t="s">
        <v>3</v>
      </c>
      <c r="AF2" s="15" t="s">
        <v>68</v>
      </c>
      <c r="AG2" s="15" t="s">
        <v>69</v>
      </c>
      <c r="AH2" s="15" t="s">
        <v>70</v>
      </c>
    </row>
    <row r="3" hidden="1" spans="1:34">
      <c r="A3" s="5">
        <v>4</v>
      </c>
      <c r="B3" t="s">
        <v>71</v>
      </c>
      <c r="D3" t="s">
        <v>15</v>
      </c>
      <c r="E3" t="s">
        <v>72</v>
      </c>
      <c r="F3" t="s">
        <v>73</v>
      </c>
      <c r="G3" t="s">
        <v>74</v>
      </c>
      <c r="H3" t="s">
        <v>34</v>
      </c>
      <c r="I3" t="s">
        <v>13</v>
      </c>
      <c r="J3" t="s">
        <v>75</v>
      </c>
      <c r="K3" t="s">
        <v>76</v>
      </c>
      <c r="L3" t="s">
        <v>77</v>
      </c>
      <c r="M3" s="5">
        <v>200</v>
      </c>
      <c r="N3" s="5">
        <v>200</v>
      </c>
      <c r="O3" s="5">
        <v>200</v>
      </c>
      <c r="P3" s="5">
        <v>200</v>
      </c>
      <c r="Q3" s="5">
        <v>700</v>
      </c>
      <c r="R3" s="5">
        <v>1335</v>
      </c>
      <c r="S3" s="5">
        <v>915</v>
      </c>
      <c r="T3" s="5">
        <v>0</v>
      </c>
      <c r="U3" s="5">
        <v>105</v>
      </c>
      <c r="V3" s="5">
        <v>0</v>
      </c>
      <c r="W3" s="5">
        <v>0</v>
      </c>
      <c r="X3" s="5">
        <f t="shared" ref="X3:X66" si="1">(M3+N3*0.5+U3)-S3</f>
        <v>-510</v>
      </c>
      <c r="Y3" s="5">
        <v>800</v>
      </c>
      <c r="Z3" s="5">
        <f>MAX(0,M3+(N3*0.9)+U3-S3-V3-W3)</f>
        <v>0</v>
      </c>
      <c r="AA3" s="5">
        <f>IF(Z3&gt;0,MAX(Z3,Y3),0)</f>
        <v>0</v>
      </c>
      <c r="AB3" s="5">
        <f t="shared" ref="AB3:AB66" si="2">IFERROR((V3+W3)/M3*30,0)-AC3</f>
        <v>-2</v>
      </c>
      <c r="AC3" s="5">
        <v>2</v>
      </c>
      <c r="AD3" t="s">
        <v>14</v>
      </c>
      <c r="AE3" s="9" t="str">
        <f t="shared" ref="AE3:AE13" si="3">IF(Z3&lt;100,"NSP",AD3)</f>
        <v>NSP</v>
      </c>
      <c r="AG3" s="9">
        <f>0.5</f>
        <v>0.5</v>
      </c>
      <c r="AH3" s="5">
        <f t="shared" ref="AH3:AH66" si="4">IF(AE3="E",1,IF(AE3="D",2,IF(AE3="D30",3,IF(AE3="C",4,IF(AE3="B",5,IF(AE3="A",6,IF(AE3="AA",7,100)))))))</f>
        <v>100</v>
      </c>
    </row>
    <row r="4" hidden="1" spans="1:34">
      <c r="A4" s="5">
        <v>5</v>
      </c>
      <c r="B4" t="s">
        <v>78</v>
      </c>
      <c r="D4" t="s">
        <v>28</v>
      </c>
      <c r="F4" t="s">
        <v>79</v>
      </c>
      <c r="G4" t="s">
        <v>74</v>
      </c>
      <c r="H4" t="s">
        <v>34</v>
      </c>
      <c r="I4" t="s">
        <v>13</v>
      </c>
      <c r="J4" t="s">
        <v>75</v>
      </c>
      <c r="K4" t="s">
        <v>80</v>
      </c>
      <c r="L4" t="s">
        <v>81</v>
      </c>
      <c r="M4" s="5">
        <v>180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280</v>
      </c>
      <c r="T4" s="5">
        <v>0</v>
      </c>
      <c r="U4" s="5">
        <v>0</v>
      </c>
      <c r="V4" s="5">
        <v>0</v>
      </c>
      <c r="W4" s="5">
        <v>0</v>
      </c>
      <c r="X4" s="5">
        <f t="shared" si="1"/>
        <v>-100</v>
      </c>
      <c r="Y4" s="5">
        <v>2000</v>
      </c>
      <c r="Z4" s="5">
        <f>MAX(0,M4+(N4*0.9)+U4-S4-V4-W4)</f>
        <v>0</v>
      </c>
      <c r="AA4" s="5">
        <f>IF(Z4&gt;0,MAX(Z4,Y4),0)</f>
        <v>0</v>
      </c>
      <c r="AB4" s="5">
        <f t="shared" si="2"/>
        <v>0</v>
      </c>
      <c r="AC4" s="5">
        <v>0</v>
      </c>
      <c r="AD4" t="s">
        <v>14</v>
      </c>
      <c r="AE4" s="9" t="str">
        <f t="shared" si="3"/>
        <v>NSP</v>
      </c>
      <c r="AG4" s="9">
        <f>1</f>
        <v>1</v>
      </c>
      <c r="AH4" s="5">
        <f t="shared" si="4"/>
        <v>100</v>
      </c>
    </row>
    <row r="5" spans="1:34">
      <c r="A5" s="5">
        <v>3</v>
      </c>
      <c r="B5" t="s">
        <v>82</v>
      </c>
      <c r="D5" t="s">
        <v>29</v>
      </c>
      <c r="E5" t="s">
        <v>83</v>
      </c>
      <c r="F5" t="s">
        <v>84</v>
      </c>
      <c r="G5" t="s">
        <v>74</v>
      </c>
      <c r="H5" t="s">
        <v>26</v>
      </c>
      <c r="I5" t="s">
        <v>37</v>
      </c>
      <c r="J5" t="s">
        <v>75</v>
      </c>
      <c r="K5" t="s">
        <v>85</v>
      </c>
      <c r="L5" t="s">
        <v>86</v>
      </c>
      <c r="M5" s="5">
        <v>575</v>
      </c>
      <c r="N5" s="5">
        <v>1000</v>
      </c>
      <c r="O5" s="5">
        <v>1000</v>
      </c>
      <c r="P5" s="5">
        <v>1000</v>
      </c>
      <c r="Q5" s="5">
        <v>1000</v>
      </c>
      <c r="R5" s="5">
        <v>870</v>
      </c>
      <c r="S5" s="5">
        <v>0</v>
      </c>
      <c r="T5" s="5">
        <v>0</v>
      </c>
      <c r="U5" s="5">
        <v>165</v>
      </c>
      <c r="V5" s="5">
        <v>0</v>
      </c>
      <c r="W5" s="5">
        <v>0</v>
      </c>
      <c r="X5" s="5">
        <f t="shared" si="1"/>
        <v>1240</v>
      </c>
      <c r="Y5" s="5">
        <v>1200</v>
      </c>
      <c r="Z5" s="21">
        <f>MAX(0,M5+(N5*0.9)+U5-S5-V5-W5)</f>
        <v>1640</v>
      </c>
      <c r="AA5" s="5">
        <f>IF(Z5&gt;0,MAX(Z5,Y5),0)</f>
        <v>1640</v>
      </c>
      <c r="AB5" s="5">
        <f t="shared" si="2"/>
        <v>-6</v>
      </c>
      <c r="AC5" s="5">
        <v>6</v>
      </c>
      <c r="AD5" t="s">
        <v>14</v>
      </c>
      <c r="AE5" s="9" t="str">
        <f t="shared" si="3"/>
        <v>E</v>
      </c>
      <c r="AG5" s="9">
        <f>0</f>
        <v>0</v>
      </c>
      <c r="AH5" s="5">
        <f t="shared" si="4"/>
        <v>1</v>
      </c>
    </row>
    <row r="6" spans="1:34">
      <c r="A6" s="5">
        <v>7</v>
      </c>
      <c r="B6" t="s">
        <v>87</v>
      </c>
      <c r="D6" t="s">
        <v>29</v>
      </c>
      <c r="E6" t="s">
        <v>88</v>
      </c>
      <c r="F6" t="s">
        <v>84</v>
      </c>
      <c r="G6" t="s">
        <v>74</v>
      </c>
      <c r="H6" t="s">
        <v>26</v>
      </c>
      <c r="I6" t="s">
        <v>37</v>
      </c>
      <c r="J6" t="s">
        <v>89</v>
      </c>
      <c r="K6" t="s">
        <v>90</v>
      </c>
      <c r="L6" t="s">
        <v>91</v>
      </c>
      <c r="M6" s="5">
        <v>400</v>
      </c>
      <c r="N6" s="5">
        <v>200</v>
      </c>
      <c r="O6" s="5">
        <v>200</v>
      </c>
      <c r="P6" s="5">
        <v>200</v>
      </c>
      <c r="Q6" s="5">
        <v>200</v>
      </c>
      <c r="R6" s="5">
        <v>90</v>
      </c>
      <c r="S6" s="5">
        <v>0</v>
      </c>
      <c r="T6" s="5">
        <v>0</v>
      </c>
      <c r="U6" s="5">
        <v>105</v>
      </c>
      <c r="V6" s="5">
        <v>0</v>
      </c>
      <c r="W6" s="5">
        <v>0</v>
      </c>
      <c r="X6" s="5">
        <f t="shared" si="1"/>
        <v>605</v>
      </c>
      <c r="Y6" s="5">
        <v>600</v>
      </c>
      <c r="Z6" s="21">
        <f>MAX(0,R6+U6-S6-V6-W6)</f>
        <v>195</v>
      </c>
      <c r="AA6" s="5">
        <f>IF(Z6&gt;0,MAX(Z6,Y6),0)</f>
        <v>600</v>
      </c>
      <c r="AB6" s="5">
        <f t="shared" si="2"/>
        <v>-5</v>
      </c>
      <c r="AC6" s="5">
        <v>5</v>
      </c>
      <c r="AD6" t="s">
        <v>14</v>
      </c>
      <c r="AE6" s="9" t="str">
        <f t="shared" si="3"/>
        <v>E</v>
      </c>
      <c r="AG6" s="9">
        <f>0</f>
        <v>0</v>
      </c>
      <c r="AH6" s="5">
        <f t="shared" si="4"/>
        <v>1</v>
      </c>
    </row>
    <row r="7" spans="1:34">
      <c r="A7" s="5">
        <v>11</v>
      </c>
      <c r="B7" t="s">
        <v>92</v>
      </c>
      <c r="D7" t="s">
        <v>29</v>
      </c>
      <c r="E7" t="s">
        <v>93</v>
      </c>
      <c r="F7" t="s">
        <v>84</v>
      </c>
      <c r="G7" t="s">
        <v>74</v>
      </c>
      <c r="H7" t="s">
        <v>26</v>
      </c>
      <c r="I7" t="s">
        <v>37</v>
      </c>
      <c r="J7" t="s">
        <v>75</v>
      </c>
      <c r="K7" t="s">
        <v>94</v>
      </c>
      <c r="L7" t="s">
        <v>95</v>
      </c>
      <c r="M7" s="5">
        <v>1000</v>
      </c>
      <c r="N7" s="5">
        <v>800</v>
      </c>
      <c r="O7" s="5">
        <v>1500</v>
      </c>
      <c r="P7" s="5">
        <v>1000</v>
      </c>
      <c r="Q7" s="5">
        <v>1000</v>
      </c>
      <c r="R7" s="5">
        <v>680</v>
      </c>
      <c r="S7" s="5">
        <v>1520</v>
      </c>
      <c r="T7" s="5">
        <v>0</v>
      </c>
      <c r="U7" s="5">
        <v>680</v>
      </c>
      <c r="V7" s="5">
        <v>0</v>
      </c>
      <c r="W7" s="5">
        <v>0</v>
      </c>
      <c r="X7" s="5">
        <f t="shared" si="1"/>
        <v>560</v>
      </c>
      <c r="Y7" s="5">
        <v>1600</v>
      </c>
      <c r="Z7" s="21">
        <f t="shared" ref="Z7:Z12" si="5">MAX(0,M7+(N7*0.9)+U7-S7-V7-W7)</f>
        <v>880</v>
      </c>
      <c r="AA7" s="5">
        <f>IF(Z7&gt;0,MAX(Z7,Y7),0)</f>
        <v>1600</v>
      </c>
      <c r="AB7" s="5">
        <f t="shared" si="2"/>
        <v>-5</v>
      </c>
      <c r="AC7" s="5">
        <v>5</v>
      </c>
      <c r="AD7" t="s">
        <v>14</v>
      </c>
      <c r="AE7" s="9" t="str">
        <f t="shared" si="3"/>
        <v>E</v>
      </c>
      <c r="AG7" s="9">
        <f>0</f>
        <v>0</v>
      </c>
      <c r="AH7" s="5">
        <f t="shared" si="4"/>
        <v>1</v>
      </c>
    </row>
    <row r="8" spans="1:34">
      <c r="A8" s="5">
        <v>41</v>
      </c>
      <c r="B8" t="s">
        <v>96</v>
      </c>
      <c r="D8" t="s">
        <v>28</v>
      </c>
      <c r="E8" t="s">
        <v>97</v>
      </c>
      <c r="F8" t="s">
        <v>79</v>
      </c>
      <c r="G8" t="s">
        <v>74</v>
      </c>
      <c r="H8" t="s">
        <v>26</v>
      </c>
      <c r="I8" t="s">
        <v>37</v>
      </c>
      <c r="J8" t="s">
        <v>75</v>
      </c>
      <c r="K8" t="s">
        <v>98</v>
      </c>
      <c r="L8" t="s">
        <v>99</v>
      </c>
      <c r="M8" s="5">
        <v>7160</v>
      </c>
      <c r="N8" s="5">
        <v>7160</v>
      </c>
      <c r="O8" s="5">
        <v>6660</v>
      </c>
      <c r="P8" s="5">
        <v>6660</v>
      </c>
      <c r="Q8" s="5">
        <v>6660</v>
      </c>
      <c r="R8" s="5">
        <v>2500</v>
      </c>
      <c r="S8" s="5">
        <v>5080</v>
      </c>
      <c r="T8" s="5">
        <v>0</v>
      </c>
      <c r="U8" s="5">
        <v>5020</v>
      </c>
      <c r="V8" s="5">
        <v>460</v>
      </c>
      <c r="W8" s="5">
        <v>0</v>
      </c>
      <c r="X8" s="5">
        <f t="shared" si="1"/>
        <v>10680</v>
      </c>
      <c r="Y8" s="5">
        <v>9000</v>
      </c>
      <c r="Z8" s="5">
        <f t="shared" si="5"/>
        <v>13084</v>
      </c>
      <c r="AA8" s="5">
        <f>IFERROR(IF(IF(Z8/Y8-INT(Z8/Y8)&gt;=0.6,1,0)=0,ROUNDDOWN(Z8/Y8,0),ROUNDUP(Z8/Y8,0))*Y8,0)</f>
        <v>9000</v>
      </c>
      <c r="AB8" s="5">
        <f t="shared" si="2"/>
        <v>-4.07262569832402</v>
      </c>
      <c r="AC8" s="5">
        <v>6</v>
      </c>
      <c r="AD8" t="s">
        <v>25</v>
      </c>
      <c r="AE8" s="9" t="str">
        <f t="shared" si="3"/>
        <v>D</v>
      </c>
      <c r="AG8" s="9">
        <f>0.666667</f>
        <v>0.666667</v>
      </c>
      <c r="AH8" s="5">
        <f t="shared" si="4"/>
        <v>2</v>
      </c>
    </row>
    <row r="9" spans="1:34">
      <c r="A9" s="5">
        <v>43</v>
      </c>
      <c r="B9" t="s">
        <v>100</v>
      </c>
      <c r="D9" t="s">
        <v>28</v>
      </c>
      <c r="E9" t="s">
        <v>101</v>
      </c>
      <c r="F9" t="s">
        <v>79</v>
      </c>
      <c r="G9" t="s">
        <v>74</v>
      </c>
      <c r="H9" t="s">
        <v>26</v>
      </c>
      <c r="I9" t="s">
        <v>37</v>
      </c>
      <c r="J9" t="s">
        <v>75</v>
      </c>
      <c r="K9" t="s">
        <v>102</v>
      </c>
      <c r="L9" t="s">
        <v>103</v>
      </c>
      <c r="M9" s="5">
        <v>17480</v>
      </c>
      <c r="N9" s="5">
        <v>17480</v>
      </c>
      <c r="O9" s="5">
        <v>17320</v>
      </c>
      <c r="P9" s="5">
        <v>17320</v>
      </c>
      <c r="Q9" s="5">
        <v>16820</v>
      </c>
      <c r="R9" s="5">
        <v>5820</v>
      </c>
      <c r="S9" s="5">
        <v>7260</v>
      </c>
      <c r="T9" s="5">
        <v>7600</v>
      </c>
      <c r="U9" s="5">
        <v>13020</v>
      </c>
      <c r="V9" s="5">
        <v>0</v>
      </c>
      <c r="W9" s="5">
        <v>3000</v>
      </c>
      <c r="X9" s="5">
        <f t="shared" si="1"/>
        <v>31980</v>
      </c>
      <c r="Y9" s="5">
        <v>12000</v>
      </c>
      <c r="Z9" s="5">
        <f t="shared" si="5"/>
        <v>35972</v>
      </c>
      <c r="AA9" s="5">
        <f>IFERROR(IF(IF(Z9/Y9-INT(Z9/Y9)&gt;=0.6,1,0)=0,ROUNDDOWN(Z9/Y9,0),ROUNDUP(Z9/Y9,0))*Y9,0)</f>
        <v>36000</v>
      </c>
      <c r="AB9" s="5">
        <f t="shared" si="2"/>
        <v>-3.8512585812357</v>
      </c>
      <c r="AC9" s="5">
        <v>9</v>
      </c>
      <c r="AD9" t="s">
        <v>25</v>
      </c>
      <c r="AE9" s="9" t="str">
        <f t="shared" si="3"/>
        <v>D</v>
      </c>
      <c r="AG9" s="9">
        <f>0.52381</f>
        <v>0.52381</v>
      </c>
      <c r="AH9" s="5">
        <f t="shared" si="4"/>
        <v>2</v>
      </c>
    </row>
    <row r="10" spans="1:34">
      <c r="A10" s="5">
        <v>20</v>
      </c>
      <c r="B10" t="s">
        <v>104</v>
      </c>
      <c r="D10" t="s">
        <v>28</v>
      </c>
      <c r="E10" t="s">
        <v>97</v>
      </c>
      <c r="F10" t="s">
        <v>79</v>
      </c>
      <c r="G10" t="s">
        <v>74</v>
      </c>
      <c r="H10" t="s">
        <v>26</v>
      </c>
      <c r="I10" t="s">
        <v>37</v>
      </c>
      <c r="J10" t="s">
        <v>75</v>
      </c>
      <c r="K10" t="s">
        <v>105</v>
      </c>
      <c r="L10" t="s">
        <v>106</v>
      </c>
      <c r="M10" s="5">
        <v>1600</v>
      </c>
      <c r="N10" s="5">
        <v>1600</v>
      </c>
      <c r="O10" s="5">
        <v>1600</v>
      </c>
      <c r="P10" s="5">
        <v>1600</v>
      </c>
      <c r="Q10" s="5">
        <v>1600</v>
      </c>
      <c r="R10" s="5">
        <v>340</v>
      </c>
      <c r="S10" s="5">
        <v>2000</v>
      </c>
      <c r="T10" s="5">
        <v>0</v>
      </c>
      <c r="U10" s="5">
        <v>1000</v>
      </c>
      <c r="V10" s="5">
        <v>0</v>
      </c>
      <c r="W10" s="5">
        <v>0</v>
      </c>
      <c r="X10" s="5">
        <f t="shared" si="1"/>
        <v>1400</v>
      </c>
      <c r="Y10" s="5">
        <v>2000</v>
      </c>
      <c r="Z10" s="5">
        <f t="shared" si="5"/>
        <v>2040</v>
      </c>
      <c r="AA10" s="5">
        <f>IF(Z10&gt;0,MAX(Z10,Y10),0)</f>
        <v>2040</v>
      </c>
      <c r="AB10" s="5">
        <f t="shared" si="2"/>
        <v>-2</v>
      </c>
      <c r="AC10" s="5">
        <v>2</v>
      </c>
      <c r="AD10" t="s">
        <v>14</v>
      </c>
      <c r="AE10" s="9" t="str">
        <f t="shared" si="3"/>
        <v>E</v>
      </c>
      <c r="AG10" s="9">
        <f>1</f>
        <v>1</v>
      </c>
      <c r="AH10" s="5">
        <f t="shared" si="4"/>
        <v>1</v>
      </c>
    </row>
    <row r="11" spans="1:34">
      <c r="A11" s="5">
        <v>27</v>
      </c>
      <c r="B11" t="s">
        <v>107</v>
      </c>
      <c r="D11" t="s">
        <v>29</v>
      </c>
      <c r="E11" t="s">
        <v>88</v>
      </c>
      <c r="F11" t="s">
        <v>84</v>
      </c>
      <c r="G11" t="s">
        <v>74</v>
      </c>
      <c r="H11" t="s">
        <v>26</v>
      </c>
      <c r="I11" t="s">
        <v>37</v>
      </c>
      <c r="J11" t="s">
        <v>75</v>
      </c>
      <c r="K11" t="s">
        <v>108</v>
      </c>
      <c r="L11" t="s">
        <v>109</v>
      </c>
      <c r="M11" s="5">
        <v>5500</v>
      </c>
      <c r="N11" s="5">
        <v>5500</v>
      </c>
      <c r="O11" s="5">
        <v>5000</v>
      </c>
      <c r="P11" s="5">
        <v>5000</v>
      </c>
      <c r="Q11" s="5">
        <v>5000</v>
      </c>
      <c r="R11" s="5">
        <v>1900</v>
      </c>
      <c r="S11" s="5">
        <v>2460</v>
      </c>
      <c r="T11" s="5">
        <v>1400</v>
      </c>
      <c r="U11" s="5">
        <v>2500</v>
      </c>
      <c r="V11" s="5">
        <v>0</v>
      </c>
      <c r="W11" s="5">
        <v>0</v>
      </c>
      <c r="X11" s="5">
        <f t="shared" si="1"/>
        <v>8290</v>
      </c>
      <c r="Y11" s="5">
        <v>3400</v>
      </c>
      <c r="Z11" s="21">
        <f t="shared" si="5"/>
        <v>10490</v>
      </c>
      <c r="AA11" s="5">
        <f>IF(Z11&gt;0,MAX(Z11,Y11),0)</f>
        <v>10490</v>
      </c>
      <c r="AB11" s="5">
        <f t="shared" si="2"/>
        <v>-2</v>
      </c>
      <c r="AC11" s="5">
        <v>2</v>
      </c>
      <c r="AD11" t="s">
        <v>14</v>
      </c>
      <c r="AE11" s="9" t="str">
        <f t="shared" si="3"/>
        <v>E</v>
      </c>
      <c r="AG11" s="9">
        <f>0.5</f>
        <v>0.5</v>
      </c>
      <c r="AH11" s="5">
        <f t="shared" si="4"/>
        <v>1</v>
      </c>
    </row>
    <row r="12" spans="1:34">
      <c r="A12" s="5">
        <v>54</v>
      </c>
      <c r="B12" t="s">
        <v>110</v>
      </c>
      <c r="D12" t="s">
        <v>15</v>
      </c>
      <c r="E12" t="s">
        <v>88</v>
      </c>
      <c r="F12" t="s">
        <v>111</v>
      </c>
      <c r="G12" t="s">
        <v>74</v>
      </c>
      <c r="H12" t="s">
        <v>26</v>
      </c>
      <c r="I12" t="s">
        <v>37</v>
      </c>
      <c r="J12" t="s">
        <v>75</v>
      </c>
      <c r="K12" t="s">
        <v>112</v>
      </c>
      <c r="L12" t="s">
        <v>113</v>
      </c>
      <c r="M12" s="5">
        <v>0</v>
      </c>
      <c r="N12" s="5">
        <v>0</v>
      </c>
      <c r="O12" s="5">
        <v>0</v>
      </c>
      <c r="P12" s="5">
        <v>3000</v>
      </c>
      <c r="Q12" s="5">
        <v>0</v>
      </c>
      <c r="R12" s="5">
        <v>7000</v>
      </c>
      <c r="S12" s="5">
        <v>0</v>
      </c>
      <c r="T12" s="5">
        <v>0</v>
      </c>
      <c r="U12" s="5">
        <v>340</v>
      </c>
      <c r="V12" s="5">
        <v>3820</v>
      </c>
      <c r="W12" s="5">
        <v>0</v>
      </c>
      <c r="X12" s="5">
        <f t="shared" si="1"/>
        <v>340</v>
      </c>
      <c r="Y12" s="5">
        <v>8000</v>
      </c>
      <c r="Z12" s="5">
        <f t="shared" si="5"/>
        <v>0</v>
      </c>
      <c r="AA12" s="5">
        <f>IFERROR(IF(IF(Z12/Y12-INT(Z12/Y12)&gt;=0.6,1,0)=0,ROUNDDOWN(Z12/Y12,0),ROUNDUP(Z12/Y12,0))*Y12,0)</f>
        <v>0</v>
      </c>
      <c r="AB12" s="5">
        <f t="shared" si="2"/>
        <v>-1</v>
      </c>
      <c r="AC12" s="5">
        <v>1</v>
      </c>
      <c r="AD12" t="s">
        <v>25</v>
      </c>
      <c r="AE12" s="9" t="str">
        <f t="shared" si="3"/>
        <v>NSP</v>
      </c>
      <c r="AG12" s="9" t="str">
        <f>"N/A"</f>
        <v>N/A</v>
      </c>
      <c r="AH12" s="5">
        <f t="shared" si="4"/>
        <v>100</v>
      </c>
    </row>
    <row r="13" spans="1:34">
      <c r="A13" s="5">
        <v>6</v>
      </c>
      <c r="B13" t="s">
        <v>114</v>
      </c>
      <c r="D13" t="s">
        <v>29</v>
      </c>
      <c r="F13" t="s">
        <v>84</v>
      </c>
      <c r="G13" t="s">
        <v>74</v>
      </c>
      <c r="H13" t="s">
        <v>26</v>
      </c>
      <c r="I13" t="s">
        <v>37</v>
      </c>
      <c r="J13" t="s">
        <v>89</v>
      </c>
      <c r="K13" t="s">
        <v>115</v>
      </c>
      <c r="L13" t="s">
        <v>116</v>
      </c>
      <c r="M13" s="5">
        <v>1000</v>
      </c>
      <c r="N13" s="5">
        <v>1000</v>
      </c>
      <c r="O13" s="5">
        <v>1000</v>
      </c>
      <c r="P13" s="5">
        <v>1000</v>
      </c>
      <c r="Q13" s="5">
        <v>1000</v>
      </c>
      <c r="R13" s="5">
        <v>0</v>
      </c>
      <c r="S13" s="5">
        <v>960</v>
      </c>
      <c r="T13" s="5">
        <v>1005</v>
      </c>
      <c r="U13" s="5">
        <v>0</v>
      </c>
      <c r="V13" s="5">
        <v>0</v>
      </c>
      <c r="W13" s="5">
        <v>0</v>
      </c>
      <c r="X13" s="5">
        <f t="shared" si="1"/>
        <v>540</v>
      </c>
      <c r="Y13" s="5">
        <v>1000</v>
      </c>
      <c r="Z13" s="21">
        <f>MAX(0,R13+U13-S13-V13-W13)</f>
        <v>0</v>
      </c>
      <c r="AA13" s="5">
        <f>IF(Z13&gt;0,MAX(Z13,Y13),0)</f>
        <v>0</v>
      </c>
      <c r="AB13" s="5">
        <f t="shared" si="2"/>
        <v>0</v>
      </c>
      <c r="AC13" s="5">
        <v>0</v>
      </c>
      <c r="AD13" t="s">
        <v>14</v>
      </c>
      <c r="AE13" s="9" t="str">
        <f t="shared" si="3"/>
        <v>NSP</v>
      </c>
      <c r="AG13" s="9">
        <f>1</f>
        <v>1</v>
      </c>
      <c r="AH13" s="5">
        <f t="shared" si="4"/>
        <v>100</v>
      </c>
    </row>
    <row r="14" hidden="1" spans="1:34">
      <c r="A14" s="5">
        <v>28</v>
      </c>
      <c r="B14" t="s">
        <v>117</v>
      </c>
      <c r="D14" t="s">
        <v>15</v>
      </c>
      <c r="E14" t="s">
        <v>93</v>
      </c>
      <c r="F14" t="s">
        <v>73</v>
      </c>
      <c r="G14" t="s">
        <v>74</v>
      </c>
      <c r="H14" t="s">
        <v>34</v>
      </c>
      <c r="I14" t="s">
        <v>13</v>
      </c>
      <c r="J14" t="s">
        <v>75</v>
      </c>
      <c r="K14" t="s">
        <v>118</v>
      </c>
      <c r="L14" t="s">
        <v>119</v>
      </c>
      <c r="M14" s="5">
        <v>2000</v>
      </c>
      <c r="N14" s="5">
        <v>1900</v>
      </c>
      <c r="O14" s="5">
        <v>1900</v>
      </c>
      <c r="P14" s="5">
        <v>1700</v>
      </c>
      <c r="Q14" s="5">
        <v>1700</v>
      </c>
      <c r="R14" s="5">
        <v>1300</v>
      </c>
      <c r="S14" s="5">
        <v>640</v>
      </c>
      <c r="T14" s="5">
        <v>0</v>
      </c>
      <c r="U14" s="5">
        <v>0</v>
      </c>
      <c r="V14" s="5">
        <v>20</v>
      </c>
      <c r="W14" s="5">
        <v>0</v>
      </c>
      <c r="X14" s="5">
        <f t="shared" si="1"/>
        <v>2310</v>
      </c>
      <c r="Y14" s="5">
        <v>0</v>
      </c>
      <c r="Z14" s="5">
        <f>MAX(0,M14+(N14*0.9)+U14-S14-V14-W14)</f>
        <v>3050</v>
      </c>
      <c r="AA14" s="5">
        <f t="shared" ref="AA14:AA80" si="6">IFERROR(IF(IF(Z14/Y14-INT(Z14/Y14)&gt;=0.6,1,0)=0,ROUNDDOWN(Z14/Y14,0),ROUNDUP(Z14/Y14,0))*Y14,0)</f>
        <v>0</v>
      </c>
      <c r="AB14" s="5">
        <f t="shared" si="2"/>
        <v>-4.7</v>
      </c>
      <c r="AC14" s="5">
        <v>5</v>
      </c>
      <c r="AD14" t="s">
        <v>25</v>
      </c>
      <c r="AE14" s="9" t="str">
        <f t="shared" ref="AE14:AE80" si="7">IF(Z14&lt;100,"NSP",AD14)</f>
        <v>D</v>
      </c>
      <c r="AG14" s="9">
        <f>0</f>
        <v>0</v>
      </c>
      <c r="AH14" s="5">
        <f t="shared" si="4"/>
        <v>2</v>
      </c>
    </row>
    <row r="15" hidden="1" spans="1:34">
      <c r="A15" s="5">
        <v>31</v>
      </c>
      <c r="B15" t="s">
        <v>120</v>
      </c>
      <c r="D15" t="s">
        <v>15</v>
      </c>
      <c r="F15" t="s">
        <v>121</v>
      </c>
      <c r="G15" t="s">
        <v>74</v>
      </c>
      <c r="H15" t="s">
        <v>34</v>
      </c>
      <c r="I15" t="s">
        <v>13</v>
      </c>
      <c r="J15" t="s">
        <v>75</v>
      </c>
      <c r="K15" t="s">
        <v>122</v>
      </c>
      <c r="L15" t="s">
        <v>123</v>
      </c>
      <c r="M15" s="5">
        <v>800</v>
      </c>
      <c r="N15" s="5">
        <v>400</v>
      </c>
      <c r="O15" s="5">
        <v>400</v>
      </c>
      <c r="P15" s="5">
        <v>400</v>
      </c>
      <c r="Q15" s="5">
        <v>300</v>
      </c>
      <c r="R15" s="5">
        <v>0</v>
      </c>
      <c r="S15" s="5">
        <v>0</v>
      </c>
      <c r="T15" s="5">
        <v>0</v>
      </c>
      <c r="U15" s="5">
        <v>140</v>
      </c>
      <c r="V15" s="5">
        <v>740</v>
      </c>
      <c r="W15" s="5">
        <v>0</v>
      </c>
      <c r="X15" s="5">
        <f t="shared" si="1"/>
        <v>1140</v>
      </c>
      <c r="Y15" s="5">
        <v>2000</v>
      </c>
      <c r="Z15" s="5">
        <f>MAX(0,M15+(N15*0.9)+U15-S15-V15-W15)</f>
        <v>560</v>
      </c>
      <c r="AA15" s="5">
        <f t="shared" si="6"/>
        <v>0</v>
      </c>
      <c r="AB15" s="5">
        <f t="shared" si="2"/>
        <v>27.75</v>
      </c>
      <c r="AC15" s="5">
        <v>0</v>
      </c>
      <c r="AD15" t="s">
        <v>25</v>
      </c>
      <c r="AE15" s="9" t="str">
        <f t="shared" si="7"/>
        <v>D</v>
      </c>
      <c r="AG15" s="9" t="str">
        <f>"N/A"</f>
        <v>N/A</v>
      </c>
      <c r="AH15" s="5">
        <f t="shared" si="4"/>
        <v>2</v>
      </c>
    </row>
    <row r="16" hidden="1" spans="1:34">
      <c r="A16" s="5">
        <v>39</v>
      </c>
      <c r="B16" t="s">
        <v>124</v>
      </c>
      <c r="D16" t="s">
        <v>15</v>
      </c>
      <c r="E16" t="s">
        <v>125</v>
      </c>
      <c r="F16" t="s">
        <v>73</v>
      </c>
      <c r="G16" t="s">
        <v>74</v>
      </c>
      <c r="H16" t="s">
        <v>34</v>
      </c>
      <c r="I16" t="s">
        <v>13</v>
      </c>
      <c r="J16" t="s">
        <v>89</v>
      </c>
      <c r="K16" t="s">
        <v>126</v>
      </c>
      <c r="L16" t="s">
        <v>127</v>
      </c>
      <c r="M16" s="5">
        <v>1000</v>
      </c>
      <c r="N16" s="5">
        <v>900</v>
      </c>
      <c r="O16" s="5">
        <v>900</v>
      </c>
      <c r="P16" s="5">
        <v>900</v>
      </c>
      <c r="Q16" s="5">
        <v>900</v>
      </c>
      <c r="R16" s="5">
        <v>200</v>
      </c>
      <c r="S16" s="5">
        <v>60</v>
      </c>
      <c r="T16" s="5">
        <v>0</v>
      </c>
      <c r="U16" s="5">
        <v>280</v>
      </c>
      <c r="V16" s="5">
        <v>40</v>
      </c>
      <c r="W16" s="5">
        <v>0</v>
      </c>
      <c r="X16" s="5">
        <f t="shared" si="1"/>
        <v>1670</v>
      </c>
      <c r="Y16" s="5">
        <v>2000</v>
      </c>
      <c r="Z16" s="5">
        <f t="shared" ref="Z16:Z21" si="8">MAX(0,R16+U16-S16-V16-W16)</f>
        <v>380</v>
      </c>
      <c r="AA16" s="5">
        <f t="shared" si="6"/>
        <v>0</v>
      </c>
      <c r="AB16" s="5">
        <f t="shared" si="2"/>
        <v>-3.8</v>
      </c>
      <c r="AC16" s="5">
        <v>5</v>
      </c>
      <c r="AD16" t="s">
        <v>25</v>
      </c>
      <c r="AE16" s="9" t="str">
        <f t="shared" si="7"/>
        <v>D</v>
      </c>
      <c r="AG16" s="9">
        <f>1</f>
        <v>1</v>
      </c>
      <c r="AH16" s="5">
        <f t="shared" si="4"/>
        <v>2</v>
      </c>
    </row>
    <row r="17" spans="1:34">
      <c r="A17" s="5">
        <v>15</v>
      </c>
      <c r="B17" t="s">
        <v>128</v>
      </c>
      <c r="D17" t="s">
        <v>29</v>
      </c>
      <c r="F17" t="s">
        <v>79</v>
      </c>
      <c r="G17" t="s">
        <v>129</v>
      </c>
      <c r="H17" t="s">
        <v>26</v>
      </c>
      <c r="I17" t="s">
        <v>37</v>
      </c>
      <c r="J17" t="s">
        <v>75</v>
      </c>
      <c r="K17" t="s">
        <v>130</v>
      </c>
      <c r="L17" t="s">
        <v>131</v>
      </c>
      <c r="M17" s="5">
        <v>160</v>
      </c>
      <c r="N17" s="5">
        <v>160</v>
      </c>
      <c r="O17" s="5">
        <v>160</v>
      </c>
      <c r="P17" s="5">
        <v>160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1"/>
        <v>240</v>
      </c>
      <c r="Y17" s="5">
        <v>500</v>
      </c>
      <c r="Z17" s="21">
        <f t="shared" si="8"/>
        <v>0</v>
      </c>
      <c r="AA17" s="5">
        <f>IF(Z17&gt;0,MAX(Z17,Y17),0)</f>
        <v>0</v>
      </c>
      <c r="AB17" s="5">
        <f t="shared" si="2"/>
        <v>0</v>
      </c>
      <c r="AC17" s="5">
        <v>0</v>
      </c>
      <c r="AD17" t="s">
        <v>14</v>
      </c>
      <c r="AE17" s="9" t="str">
        <f ca="1">IF(Z17&lt;100,"NSP",IF(AF17&lt;=EOMONTH(TODAY(),0),"D",IF(AF17&lt;=TODAY()+30,"D30",IF(AF17&lt;EOMONTH(TODAY(),1),"C",IF(AF17&lt;EOMONTH(TODAY(),3),"B",IF(AF17&lt;EOMONTH(TODAY(),5),"A","AA"))))))</f>
        <v>NSP</v>
      </c>
      <c r="AG17" s="9" t="str">
        <f>"N/A"</f>
        <v>N/A</v>
      </c>
      <c r="AH17" s="5">
        <f ca="1" t="shared" si="4"/>
        <v>100</v>
      </c>
    </row>
    <row r="18" spans="1:34">
      <c r="A18" s="5">
        <v>16</v>
      </c>
      <c r="B18" t="s">
        <v>132</v>
      </c>
      <c r="D18" t="s">
        <v>29</v>
      </c>
      <c r="F18" t="s">
        <v>79</v>
      </c>
      <c r="G18" t="s">
        <v>129</v>
      </c>
      <c r="H18" t="s">
        <v>26</v>
      </c>
      <c r="I18" t="s">
        <v>37</v>
      </c>
      <c r="J18" t="s">
        <v>75</v>
      </c>
      <c r="K18" t="s">
        <v>133</v>
      </c>
      <c r="L18" t="s">
        <v>134</v>
      </c>
      <c r="M18" s="5">
        <v>659</v>
      </c>
      <c r="N18" s="5">
        <v>711</v>
      </c>
      <c r="O18" s="5">
        <v>641</v>
      </c>
      <c r="P18" s="5">
        <v>457</v>
      </c>
      <c r="Q18" s="5">
        <v>1200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1"/>
        <v>1014.5</v>
      </c>
      <c r="Y18" s="5">
        <v>1200</v>
      </c>
      <c r="Z18" s="21">
        <f t="shared" si="8"/>
        <v>0</v>
      </c>
      <c r="AA18" s="5">
        <f>IF(Z18&gt;0,MAX(Z18,Y18),0)</f>
        <v>0</v>
      </c>
      <c r="AB18" s="5">
        <f t="shared" si="2"/>
        <v>0</v>
      </c>
      <c r="AC18" s="5">
        <v>0</v>
      </c>
      <c r="AD18" t="s">
        <v>14</v>
      </c>
      <c r="AE18" s="9" t="str">
        <f ca="1">IF(Z18&lt;100,"NSP",IF(AF18&lt;=EOMONTH(TODAY(),0),"D",IF(AF18&lt;=TODAY()+30,"D30",IF(AF18&lt;EOMONTH(TODAY(),1),"C",IF(AF18&lt;EOMONTH(TODAY(),3),"B",IF(AF18&lt;EOMONTH(TODAY(),5),"A","AA"))))))</f>
        <v>NSP</v>
      </c>
      <c r="AG18" s="9" t="str">
        <f>"N/A"</f>
        <v>N/A</v>
      </c>
      <c r="AH18" s="5">
        <f ca="1" t="shared" si="4"/>
        <v>100</v>
      </c>
    </row>
    <row r="19" spans="1:34">
      <c r="A19" s="5">
        <v>17</v>
      </c>
      <c r="B19" t="s">
        <v>135</v>
      </c>
      <c r="D19" t="s">
        <v>29</v>
      </c>
      <c r="F19" t="s">
        <v>84</v>
      </c>
      <c r="G19" t="s">
        <v>129</v>
      </c>
      <c r="H19" t="s">
        <v>26</v>
      </c>
      <c r="I19" t="s">
        <v>37</v>
      </c>
      <c r="J19" t="s">
        <v>75</v>
      </c>
      <c r="K19" t="s">
        <v>136</v>
      </c>
      <c r="L19" t="s">
        <v>137</v>
      </c>
      <c r="M19" s="5">
        <v>177</v>
      </c>
      <c r="N19" s="5">
        <v>187</v>
      </c>
      <c r="O19" s="5">
        <v>182</v>
      </c>
      <c r="P19" s="5">
        <v>130</v>
      </c>
      <c r="Q19" s="5">
        <v>450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1"/>
        <v>270.5</v>
      </c>
      <c r="Y19" s="5">
        <v>400</v>
      </c>
      <c r="Z19" s="21">
        <f t="shared" si="8"/>
        <v>0</v>
      </c>
      <c r="AA19" s="5">
        <f>IF(Z19&gt;0,MAX(Z19,Y19),0)</f>
        <v>0</v>
      </c>
      <c r="AB19" s="5">
        <f t="shared" si="2"/>
        <v>0</v>
      </c>
      <c r="AC19" s="5">
        <v>0</v>
      </c>
      <c r="AD19" t="s">
        <v>14</v>
      </c>
      <c r="AE19" s="9" t="str">
        <f ca="1">IF(Z19&lt;100,"NSP",IF(AF19&lt;=EOMONTH(TODAY(),0),"D",IF(AF19&lt;=TODAY()+30,"D30",IF(AF19&lt;EOMONTH(TODAY(),1),"C",IF(AF19&lt;EOMONTH(TODAY(),3),"B",IF(AF19&lt;EOMONTH(TODAY(),5),"A","AA"))))))</f>
        <v>NSP</v>
      </c>
      <c r="AG19" s="9" t="str">
        <f>"N/A"</f>
        <v>N/A</v>
      </c>
      <c r="AH19" s="5">
        <f ca="1" t="shared" si="4"/>
        <v>100</v>
      </c>
    </row>
    <row r="20" spans="1:34">
      <c r="A20" s="5">
        <v>18</v>
      </c>
      <c r="B20" t="s">
        <v>138</v>
      </c>
      <c r="D20" t="s">
        <v>29</v>
      </c>
      <c r="F20" t="s">
        <v>139</v>
      </c>
      <c r="G20" t="s">
        <v>129</v>
      </c>
      <c r="H20" t="s">
        <v>26</v>
      </c>
      <c r="I20" t="s">
        <v>37</v>
      </c>
      <c r="J20" t="s">
        <v>75</v>
      </c>
      <c r="K20" t="s">
        <v>140</v>
      </c>
      <c r="L20" t="s">
        <v>141</v>
      </c>
      <c r="M20" s="5">
        <v>123</v>
      </c>
      <c r="N20" s="5">
        <v>129</v>
      </c>
      <c r="O20" s="5">
        <v>118</v>
      </c>
      <c r="P20" s="5">
        <v>91</v>
      </c>
      <c r="Q20" s="5">
        <v>300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1"/>
        <v>187.5</v>
      </c>
      <c r="Y20" s="5">
        <v>600</v>
      </c>
      <c r="Z20" s="21">
        <f t="shared" si="8"/>
        <v>0</v>
      </c>
      <c r="AA20" s="5">
        <f>IF(Z20&gt;0,MAX(Z20,Y20),0)</f>
        <v>0</v>
      </c>
      <c r="AB20" s="5">
        <f t="shared" si="2"/>
        <v>0</v>
      </c>
      <c r="AC20" s="5">
        <v>0</v>
      </c>
      <c r="AD20" t="s">
        <v>14</v>
      </c>
      <c r="AE20" s="9" t="str">
        <f ca="1">IF(Z20&lt;100,"NSP",IF(AF20&lt;=EOMONTH(TODAY(),0),"D",IF(AF20&lt;=TODAY()+30,"D30",IF(AF20&lt;EOMONTH(TODAY(),1),"C",IF(AF20&lt;EOMONTH(TODAY(),3),"B",IF(AF20&lt;EOMONTH(TODAY(),5),"A","AA"))))))</f>
        <v>NSP</v>
      </c>
      <c r="AF20" s="8">
        <v>45574</v>
      </c>
      <c r="AG20" s="9" t="str">
        <f>"N/A"</f>
        <v>N/A</v>
      </c>
      <c r="AH20" s="5">
        <f ca="1" t="shared" si="4"/>
        <v>100</v>
      </c>
    </row>
    <row r="21" spans="1:34">
      <c r="A21" s="5">
        <v>19</v>
      </c>
      <c r="B21" t="s">
        <v>142</v>
      </c>
      <c r="D21" t="s">
        <v>29</v>
      </c>
      <c r="F21" t="s">
        <v>79</v>
      </c>
      <c r="G21" t="s">
        <v>129</v>
      </c>
      <c r="H21" t="s">
        <v>26</v>
      </c>
      <c r="I21" t="s">
        <v>37</v>
      </c>
      <c r="J21" t="s">
        <v>75</v>
      </c>
      <c r="K21" t="s">
        <v>143</v>
      </c>
      <c r="L21" t="s">
        <v>144</v>
      </c>
      <c r="M21" s="5">
        <v>82</v>
      </c>
      <c r="N21" s="5">
        <v>91</v>
      </c>
      <c r="O21" s="5">
        <v>83</v>
      </c>
      <c r="P21" s="5">
        <v>58</v>
      </c>
      <c r="Q21" s="5">
        <v>150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1"/>
        <v>127.5</v>
      </c>
      <c r="Y21" s="5">
        <v>500</v>
      </c>
      <c r="Z21" s="21">
        <f t="shared" si="8"/>
        <v>0</v>
      </c>
      <c r="AA21" s="5">
        <f>IF(Z21&gt;0,MAX(Z21,Y21),0)</f>
        <v>0</v>
      </c>
      <c r="AB21" s="5">
        <f t="shared" si="2"/>
        <v>0</v>
      </c>
      <c r="AC21" s="5">
        <v>0</v>
      </c>
      <c r="AD21" t="s">
        <v>14</v>
      </c>
      <c r="AE21" s="9" t="str">
        <f ca="1">IF(Z21&lt;100,"NSP",IF(AF21&lt;=EOMONTH(TODAY(),0),"D",IF(AF21&lt;=TODAY()+30,"D30",IF(AF21&lt;EOMONTH(TODAY(),1),"C",IF(AF21&lt;EOMONTH(TODAY(),3),"B",IF(AF21&lt;EOMONTH(TODAY(),5),"A","AA"))))))</f>
        <v>NSP</v>
      </c>
      <c r="AG21" s="9" t="str">
        <f>"N/A"</f>
        <v>N/A</v>
      </c>
      <c r="AH21" s="5">
        <f ca="1" t="shared" si="4"/>
        <v>100</v>
      </c>
    </row>
    <row r="22" hidden="1" spans="1:34">
      <c r="A22" s="5">
        <v>61</v>
      </c>
      <c r="B22" t="s">
        <v>145</v>
      </c>
      <c r="D22" t="s">
        <v>15</v>
      </c>
      <c r="E22" t="s">
        <v>93</v>
      </c>
      <c r="F22" t="s">
        <v>111</v>
      </c>
      <c r="G22" t="s">
        <v>74</v>
      </c>
      <c r="H22" t="s">
        <v>34</v>
      </c>
      <c r="I22" t="s">
        <v>13</v>
      </c>
      <c r="J22" t="s">
        <v>75</v>
      </c>
      <c r="K22" t="s">
        <v>146</v>
      </c>
      <c r="L22" t="s">
        <v>147</v>
      </c>
      <c r="M22" s="5">
        <v>1000</v>
      </c>
      <c r="N22" s="5">
        <v>1000</v>
      </c>
      <c r="O22" s="5">
        <v>1000</v>
      </c>
      <c r="P22" s="5">
        <v>1000</v>
      </c>
      <c r="Q22" s="5">
        <v>1000</v>
      </c>
      <c r="R22" s="5">
        <v>0</v>
      </c>
      <c r="S22" s="5">
        <v>2480</v>
      </c>
      <c r="T22" s="5">
        <v>0</v>
      </c>
      <c r="U22" s="5">
        <v>500</v>
      </c>
      <c r="V22" s="5">
        <v>60</v>
      </c>
      <c r="W22" s="5">
        <v>0</v>
      </c>
      <c r="X22" s="5">
        <f t="shared" si="1"/>
        <v>-480</v>
      </c>
      <c r="Y22" s="5">
        <v>2000</v>
      </c>
      <c r="Z22" s="5">
        <f t="shared" ref="Z17:Z36" si="9">MAX(0,M22+(N22*0.9)+U22-S22-V22-W22)</f>
        <v>0</v>
      </c>
      <c r="AA22" s="5">
        <f t="shared" si="6"/>
        <v>0</v>
      </c>
      <c r="AB22" s="5">
        <f t="shared" si="2"/>
        <v>0.8</v>
      </c>
      <c r="AC22" s="5">
        <v>1</v>
      </c>
      <c r="AD22" t="s">
        <v>31</v>
      </c>
      <c r="AE22" s="9" t="str">
        <f t="shared" si="7"/>
        <v>NSP</v>
      </c>
      <c r="AG22" s="9">
        <f>1</f>
        <v>1</v>
      </c>
      <c r="AH22" s="5">
        <f t="shared" si="4"/>
        <v>100</v>
      </c>
    </row>
    <row r="23" spans="1:34">
      <c r="A23" s="5">
        <v>22</v>
      </c>
      <c r="B23" t="s">
        <v>148</v>
      </c>
      <c r="D23" t="s">
        <v>29</v>
      </c>
      <c r="F23" t="s">
        <v>149</v>
      </c>
      <c r="G23" t="s">
        <v>129</v>
      </c>
      <c r="H23" t="s">
        <v>26</v>
      </c>
      <c r="I23" t="s">
        <v>37</v>
      </c>
      <c r="J23" t="s">
        <v>75</v>
      </c>
      <c r="K23" t="s">
        <v>150</v>
      </c>
      <c r="L23" t="s">
        <v>151</v>
      </c>
      <c r="M23" s="5">
        <v>130</v>
      </c>
      <c r="N23" s="5">
        <v>175</v>
      </c>
      <c r="O23" s="5">
        <v>156</v>
      </c>
      <c r="P23" s="5">
        <v>123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1"/>
        <v>217.5</v>
      </c>
      <c r="Y23" s="5">
        <v>500</v>
      </c>
      <c r="Z23" s="21">
        <f>MAX(0,R23+U23-S23-V23-W23)</f>
        <v>0</v>
      </c>
      <c r="AA23" s="5">
        <f>IF(Z23&gt;0,MAX(Z23,Y23),0)</f>
        <v>0</v>
      </c>
      <c r="AB23" s="5">
        <f t="shared" si="2"/>
        <v>0</v>
      </c>
      <c r="AC23" s="5">
        <v>0</v>
      </c>
      <c r="AD23" t="s">
        <v>14</v>
      </c>
      <c r="AE23" s="9" t="str">
        <f ca="1">IF(Z23&lt;100,"NSP",IF(AF23&lt;=EOMONTH(TODAY(),0),"D",IF(AF23&lt;=TODAY()+30,"D30",IF(AF23&lt;EOMONTH(TODAY(),1),"C",IF(AF23&lt;EOMONTH(TODAY(),3),"B",IF(AF23&lt;EOMONTH(TODAY(),5),"A","AA"))))))</f>
        <v>NSP</v>
      </c>
      <c r="AG23" s="9" t="str">
        <f>"N/A"</f>
        <v>N/A</v>
      </c>
      <c r="AH23" s="5">
        <f ca="1" t="shared" si="4"/>
        <v>100</v>
      </c>
    </row>
    <row r="24" hidden="1" spans="1:34">
      <c r="A24" s="5">
        <v>64</v>
      </c>
      <c r="B24" t="s">
        <v>152</v>
      </c>
      <c r="D24" t="s">
        <v>15</v>
      </c>
      <c r="F24" t="s">
        <v>73</v>
      </c>
      <c r="G24" t="s">
        <v>74</v>
      </c>
      <c r="H24" t="s">
        <v>34</v>
      </c>
      <c r="I24" t="s">
        <v>13</v>
      </c>
      <c r="J24" t="s">
        <v>75</v>
      </c>
      <c r="K24" t="s">
        <v>153</v>
      </c>
      <c r="L24" t="s">
        <v>154</v>
      </c>
      <c r="M24" s="5">
        <v>1100</v>
      </c>
      <c r="N24" s="5">
        <v>1100</v>
      </c>
      <c r="O24" s="5">
        <v>1200</v>
      </c>
      <c r="P24" s="5">
        <v>1100</v>
      </c>
      <c r="Q24" s="5">
        <v>1100</v>
      </c>
      <c r="R24" s="5">
        <v>0</v>
      </c>
      <c r="S24" s="5">
        <v>600</v>
      </c>
      <c r="T24" s="5">
        <v>0</v>
      </c>
      <c r="U24" s="5">
        <v>380</v>
      </c>
      <c r="V24" s="5">
        <v>1200</v>
      </c>
      <c r="W24" s="5">
        <v>0</v>
      </c>
      <c r="X24" s="5">
        <f t="shared" si="1"/>
        <v>1430</v>
      </c>
      <c r="Y24" s="5">
        <v>2000</v>
      </c>
      <c r="Z24" s="5">
        <f t="shared" si="9"/>
        <v>670</v>
      </c>
      <c r="AA24" s="5">
        <f t="shared" si="6"/>
        <v>0</v>
      </c>
      <c r="AB24" s="5">
        <f t="shared" si="2"/>
        <v>32.7272727272727</v>
      </c>
      <c r="AC24" s="5">
        <v>0</v>
      </c>
      <c r="AD24" t="s">
        <v>31</v>
      </c>
      <c r="AE24" s="9" t="str">
        <f t="shared" si="7"/>
        <v>D30</v>
      </c>
      <c r="AG24" s="9">
        <f>1</f>
        <v>1</v>
      </c>
      <c r="AH24" s="5">
        <f t="shared" si="4"/>
        <v>3</v>
      </c>
    </row>
    <row r="25" spans="1:34">
      <c r="A25" s="5">
        <v>23</v>
      </c>
      <c r="B25" t="s">
        <v>155</v>
      </c>
      <c r="D25" t="s">
        <v>29</v>
      </c>
      <c r="F25" t="s">
        <v>84</v>
      </c>
      <c r="G25" t="s">
        <v>129</v>
      </c>
      <c r="H25" t="s">
        <v>26</v>
      </c>
      <c r="I25" t="s">
        <v>37</v>
      </c>
      <c r="J25" t="s">
        <v>75</v>
      </c>
      <c r="K25" t="s">
        <v>156</v>
      </c>
      <c r="L25" t="s">
        <v>157</v>
      </c>
      <c r="M25" s="5">
        <v>503</v>
      </c>
      <c r="N25" s="5">
        <v>508</v>
      </c>
      <c r="O25" s="5">
        <v>493</v>
      </c>
      <c r="P25" s="5">
        <v>428</v>
      </c>
      <c r="Q25" s="5">
        <v>428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1"/>
        <v>757</v>
      </c>
      <c r="Y25" s="5">
        <v>4600</v>
      </c>
      <c r="Z25" s="21">
        <f>MAX(0,R25+U25-S25-V25-W25)</f>
        <v>0</v>
      </c>
      <c r="AA25" s="5">
        <f>IF(Z25&gt;0,MAX(Z25,Y25),0)</f>
        <v>0</v>
      </c>
      <c r="AB25" s="5">
        <f t="shared" si="2"/>
        <v>0</v>
      </c>
      <c r="AC25" s="5">
        <v>0</v>
      </c>
      <c r="AD25" t="s">
        <v>14</v>
      </c>
      <c r="AE25" s="9" t="str">
        <f ca="1">IF(Z25&lt;100,"NSP",IF(AF25&lt;=EOMONTH(TODAY(),0),"D",IF(AF25&lt;=TODAY()+30,"D30",IF(AF25&lt;EOMONTH(TODAY(),1),"C",IF(AF25&lt;EOMONTH(TODAY(),3),"B",IF(AF25&lt;EOMONTH(TODAY(),5),"A","AA"))))))</f>
        <v>NSP</v>
      </c>
      <c r="AF25" s="8">
        <v>45544</v>
      </c>
      <c r="AG25" s="9" t="str">
        <f>"N/A"</f>
        <v>N/A</v>
      </c>
      <c r="AH25" s="5">
        <f ca="1" t="shared" si="4"/>
        <v>100</v>
      </c>
    </row>
    <row r="26" hidden="1" spans="1:34">
      <c r="A26" s="5">
        <v>72</v>
      </c>
      <c r="B26" t="s">
        <v>158</v>
      </c>
      <c r="D26" t="s">
        <v>15</v>
      </c>
      <c r="F26" t="s">
        <v>121</v>
      </c>
      <c r="G26" t="s">
        <v>74</v>
      </c>
      <c r="H26" t="s">
        <v>34</v>
      </c>
      <c r="I26" t="s">
        <v>13</v>
      </c>
      <c r="J26" t="s">
        <v>75</v>
      </c>
      <c r="K26" t="s">
        <v>159</v>
      </c>
      <c r="L26" t="s">
        <v>160</v>
      </c>
      <c r="M26" s="5">
        <v>3000</v>
      </c>
      <c r="N26" s="5">
        <v>3000</v>
      </c>
      <c r="O26" s="5">
        <v>3000</v>
      </c>
      <c r="P26" s="5">
        <v>4000</v>
      </c>
      <c r="Q26" s="5">
        <v>4000</v>
      </c>
      <c r="R26" s="5">
        <v>0</v>
      </c>
      <c r="S26" s="5">
        <v>2000</v>
      </c>
      <c r="T26" s="5">
        <v>0</v>
      </c>
      <c r="U26" s="5">
        <v>1340</v>
      </c>
      <c r="V26" s="5">
        <v>2620</v>
      </c>
      <c r="W26" s="5">
        <v>0</v>
      </c>
      <c r="X26" s="5">
        <f t="shared" si="1"/>
        <v>3840</v>
      </c>
      <c r="Y26" s="5">
        <v>6000</v>
      </c>
      <c r="Z26" s="5">
        <f t="shared" si="9"/>
        <v>2420</v>
      </c>
      <c r="AA26" s="5">
        <f t="shared" si="6"/>
        <v>0</v>
      </c>
      <c r="AB26" s="5">
        <f t="shared" si="2"/>
        <v>26.2</v>
      </c>
      <c r="AC26" s="5">
        <v>0</v>
      </c>
      <c r="AD26" t="s">
        <v>31</v>
      </c>
      <c r="AE26" s="9" t="str">
        <f t="shared" si="7"/>
        <v>D30</v>
      </c>
      <c r="AG26" s="9">
        <f>1</f>
        <v>1</v>
      </c>
      <c r="AH26" s="5">
        <f t="shared" si="4"/>
        <v>3</v>
      </c>
    </row>
    <row r="27" hidden="1" spans="1:34">
      <c r="A27" s="5">
        <v>74</v>
      </c>
      <c r="B27" t="s">
        <v>161</v>
      </c>
      <c r="D27" t="s">
        <v>15</v>
      </c>
      <c r="F27" t="s">
        <v>111</v>
      </c>
      <c r="G27" t="s">
        <v>74</v>
      </c>
      <c r="H27" t="s">
        <v>34</v>
      </c>
      <c r="I27" t="s">
        <v>13</v>
      </c>
      <c r="J27" t="s">
        <v>75</v>
      </c>
      <c r="K27" t="s">
        <v>162</v>
      </c>
      <c r="L27" t="s">
        <v>163</v>
      </c>
      <c r="M27" s="5">
        <v>900</v>
      </c>
      <c r="N27" s="5">
        <v>1000</v>
      </c>
      <c r="O27" s="5">
        <v>900</v>
      </c>
      <c r="P27" s="5">
        <v>900</v>
      </c>
      <c r="Q27" s="5">
        <v>600</v>
      </c>
      <c r="R27" s="5">
        <v>0</v>
      </c>
      <c r="S27" s="5">
        <v>400</v>
      </c>
      <c r="T27" s="5">
        <v>0</v>
      </c>
      <c r="U27" s="5">
        <v>240</v>
      </c>
      <c r="V27" s="5">
        <v>920</v>
      </c>
      <c r="W27" s="5">
        <v>0</v>
      </c>
      <c r="X27" s="5">
        <f t="shared" si="1"/>
        <v>1240</v>
      </c>
      <c r="Y27" s="5">
        <v>2000</v>
      </c>
      <c r="Z27" s="5">
        <f t="shared" si="9"/>
        <v>720</v>
      </c>
      <c r="AA27" s="5">
        <f t="shared" si="6"/>
        <v>0</v>
      </c>
      <c r="AB27" s="5">
        <f t="shared" si="2"/>
        <v>30.6666666666667</v>
      </c>
      <c r="AC27" s="5">
        <v>0</v>
      </c>
      <c r="AD27" t="s">
        <v>31</v>
      </c>
      <c r="AE27" s="9" t="str">
        <f t="shared" si="7"/>
        <v>D30</v>
      </c>
      <c r="AG27" s="9">
        <f>1</f>
        <v>1</v>
      </c>
      <c r="AH27" s="5">
        <f t="shared" si="4"/>
        <v>3</v>
      </c>
    </row>
    <row r="28" hidden="1" spans="1:34">
      <c r="A28" s="5">
        <v>75</v>
      </c>
      <c r="B28" t="s">
        <v>164</v>
      </c>
      <c r="D28" t="s">
        <v>15</v>
      </c>
      <c r="E28" t="s">
        <v>88</v>
      </c>
      <c r="F28" t="s">
        <v>111</v>
      </c>
      <c r="G28" t="s">
        <v>74</v>
      </c>
      <c r="H28" t="s">
        <v>34</v>
      </c>
      <c r="I28" t="s">
        <v>13</v>
      </c>
      <c r="J28" t="s">
        <v>75</v>
      </c>
      <c r="K28" t="s">
        <v>165</v>
      </c>
      <c r="L28" t="s">
        <v>166</v>
      </c>
      <c r="M28" s="5">
        <v>300</v>
      </c>
      <c r="N28" s="5">
        <v>800</v>
      </c>
      <c r="O28" s="5">
        <v>800</v>
      </c>
      <c r="P28" s="5">
        <v>300</v>
      </c>
      <c r="Q28" s="5">
        <v>800</v>
      </c>
      <c r="R28" s="5">
        <v>500</v>
      </c>
      <c r="S28" s="5">
        <v>700</v>
      </c>
      <c r="T28" s="5">
        <v>1663</v>
      </c>
      <c r="U28" s="5">
        <v>280</v>
      </c>
      <c r="V28" s="5">
        <v>0</v>
      </c>
      <c r="W28" s="5">
        <v>340</v>
      </c>
      <c r="X28" s="5">
        <f t="shared" si="1"/>
        <v>280</v>
      </c>
      <c r="Y28" s="5">
        <v>2000</v>
      </c>
      <c r="Z28" s="5">
        <f t="shared" si="9"/>
        <v>260</v>
      </c>
      <c r="AA28" s="5">
        <f t="shared" si="6"/>
        <v>0</v>
      </c>
      <c r="AB28" s="5">
        <f t="shared" si="2"/>
        <v>27</v>
      </c>
      <c r="AC28" s="5">
        <v>7</v>
      </c>
      <c r="AD28" t="s">
        <v>31</v>
      </c>
      <c r="AE28" s="9" t="str">
        <f t="shared" si="7"/>
        <v>D30</v>
      </c>
      <c r="AG28" s="9">
        <f>0.333333</f>
        <v>0.333333</v>
      </c>
      <c r="AH28" s="5">
        <f t="shared" si="4"/>
        <v>3</v>
      </c>
    </row>
    <row r="29" spans="1:34">
      <c r="A29" s="5">
        <v>26</v>
      </c>
      <c r="B29" t="s">
        <v>167</v>
      </c>
      <c r="D29" t="s">
        <v>15</v>
      </c>
      <c r="F29" t="s">
        <v>168</v>
      </c>
      <c r="G29" t="s">
        <v>129</v>
      </c>
      <c r="H29" t="s">
        <v>26</v>
      </c>
      <c r="I29" t="s">
        <v>37</v>
      </c>
      <c r="J29" t="s">
        <v>75</v>
      </c>
      <c r="K29" t="s">
        <v>169</v>
      </c>
      <c r="L29" t="s">
        <v>170</v>
      </c>
      <c r="M29" s="5">
        <v>519</v>
      </c>
      <c r="N29" s="5">
        <v>548</v>
      </c>
      <c r="O29" s="5">
        <v>499</v>
      </c>
      <c r="P29" s="5">
        <v>502</v>
      </c>
      <c r="Q29" s="5">
        <v>1875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1"/>
        <v>793</v>
      </c>
      <c r="Y29" s="5">
        <v>1200</v>
      </c>
      <c r="Z29" s="5">
        <f>MAX(0,R29+U29-S29-V29-W29)</f>
        <v>0</v>
      </c>
      <c r="AA29" s="5">
        <f>IF(Z29&gt;0,MAX(Z29,Y29),0)</f>
        <v>0</v>
      </c>
      <c r="AB29" s="5">
        <f t="shared" si="2"/>
        <v>0</v>
      </c>
      <c r="AC29" s="5">
        <v>0</v>
      </c>
      <c r="AD29" t="s">
        <v>14</v>
      </c>
      <c r="AE29" s="9" t="str">
        <f ca="1">IF(Z29&lt;100,"NSP",IF(AF29&lt;=EOMONTH(TODAY(),0),"D",IF(AF29&lt;=TODAY()+30,"D30",IF(AF29&lt;EOMONTH(TODAY(),1),"C",IF(AF29&lt;EOMONTH(TODAY(),3),"B",IF(AF29&lt;EOMONTH(TODAY(),5),"A","AA"))))))</f>
        <v>NSP</v>
      </c>
      <c r="AG29" s="9" t="str">
        <f>"N/A"</f>
        <v>N/A</v>
      </c>
      <c r="AH29" s="5">
        <f ca="1" t="shared" si="4"/>
        <v>100</v>
      </c>
    </row>
    <row r="30" hidden="1" spans="1:34">
      <c r="A30" s="5">
        <v>77</v>
      </c>
      <c r="B30" t="s">
        <v>171</v>
      </c>
      <c r="D30" t="s">
        <v>15</v>
      </c>
      <c r="F30" t="s">
        <v>172</v>
      </c>
      <c r="G30" t="s">
        <v>74</v>
      </c>
      <c r="H30" t="s">
        <v>34</v>
      </c>
      <c r="I30" t="s">
        <v>13</v>
      </c>
      <c r="J30" t="s">
        <v>75</v>
      </c>
      <c r="K30" t="s">
        <v>173</v>
      </c>
      <c r="L30" t="s">
        <v>174</v>
      </c>
      <c r="M30" s="5">
        <v>2300</v>
      </c>
      <c r="N30" s="5">
        <v>2300</v>
      </c>
      <c r="O30" s="5">
        <v>2300</v>
      </c>
      <c r="P30" s="5">
        <v>2300</v>
      </c>
      <c r="Q30" s="5">
        <v>2200</v>
      </c>
      <c r="R30" s="5">
        <v>0</v>
      </c>
      <c r="S30" s="5">
        <v>900</v>
      </c>
      <c r="T30" s="5">
        <v>0</v>
      </c>
      <c r="U30" s="5">
        <v>780</v>
      </c>
      <c r="V30" s="5">
        <v>2000</v>
      </c>
      <c r="W30" s="5">
        <v>0</v>
      </c>
      <c r="X30" s="5">
        <f t="shared" si="1"/>
        <v>3330</v>
      </c>
      <c r="Y30" s="5">
        <v>6000</v>
      </c>
      <c r="Z30" s="5">
        <f t="shared" si="9"/>
        <v>2250</v>
      </c>
      <c r="AA30" s="5">
        <f t="shared" si="6"/>
        <v>0</v>
      </c>
      <c r="AB30" s="5">
        <f t="shared" si="2"/>
        <v>26.0869565217391</v>
      </c>
      <c r="AC30" s="5">
        <v>0</v>
      </c>
      <c r="AD30" t="s">
        <v>31</v>
      </c>
      <c r="AE30" s="9" t="str">
        <f t="shared" si="7"/>
        <v>D30</v>
      </c>
      <c r="AG30" s="9">
        <f>1</f>
        <v>1</v>
      </c>
      <c r="AH30" s="5">
        <f t="shared" si="4"/>
        <v>3</v>
      </c>
    </row>
    <row r="31" hidden="1" spans="1:34">
      <c r="A31" s="5">
        <v>86</v>
      </c>
      <c r="B31" t="s">
        <v>175</v>
      </c>
      <c r="D31" t="s">
        <v>15</v>
      </c>
      <c r="F31" t="s">
        <v>176</v>
      </c>
      <c r="G31" t="s">
        <v>74</v>
      </c>
      <c r="H31" t="s">
        <v>34</v>
      </c>
      <c r="I31" t="s">
        <v>13</v>
      </c>
      <c r="J31" t="s">
        <v>75</v>
      </c>
      <c r="K31" t="s">
        <v>177</v>
      </c>
      <c r="L31" t="s">
        <v>178</v>
      </c>
      <c r="M31" s="5">
        <v>1300</v>
      </c>
      <c r="N31" s="5">
        <v>1600</v>
      </c>
      <c r="O31" s="5">
        <v>1600</v>
      </c>
      <c r="P31" s="5">
        <v>1600</v>
      </c>
      <c r="Q31" s="5">
        <v>1400</v>
      </c>
      <c r="R31" s="5">
        <v>0</v>
      </c>
      <c r="S31" s="5">
        <v>620</v>
      </c>
      <c r="T31" s="5">
        <v>0</v>
      </c>
      <c r="U31" s="5">
        <v>480</v>
      </c>
      <c r="V31" s="5">
        <v>960</v>
      </c>
      <c r="W31" s="5">
        <v>0</v>
      </c>
      <c r="X31" s="5">
        <f t="shared" si="1"/>
        <v>1960</v>
      </c>
      <c r="Y31" s="5">
        <v>4000</v>
      </c>
      <c r="Z31" s="5">
        <f t="shared" si="9"/>
        <v>1640</v>
      </c>
      <c r="AA31" s="5">
        <f t="shared" si="6"/>
        <v>0</v>
      </c>
      <c r="AB31" s="5">
        <f t="shared" si="2"/>
        <v>22.1538461538462</v>
      </c>
      <c r="AC31" s="5">
        <v>0</v>
      </c>
      <c r="AD31" t="s">
        <v>31</v>
      </c>
      <c r="AE31" s="9" t="str">
        <f t="shared" si="7"/>
        <v>D30</v>
      </c>
      <c r="AG31" s="9">
        <f>1</f>
        <v>1</v>
      </c>
      <c r="AH31" s="5">
        <f t="shared" si="4"/>
        <v>3</v>
      </c>
    </row>
    <row r="32" hidden="1" spans="1:34">
      <c r="A32" s="5">
        <v>88</v>
      </c>
      <c r="B32" t="s">
        <v>179</v>
      </c>
      <c r="D32" t="s">
        <v>15</v>
      </c>
      <c r="E32" t="s">
        <v>93</v>
      </c>
      <c r="F32" t="s">
        <v>172</v>
      </c>
      <c r="G32" t="s">
        <v>74</v>
      </c>
      <c r="H32" t="s">
        <v>34</v>
      </c>
      <c r="I32" t="s">
        <v>13</v>
      </c>
      <c r="J32" t="s">
        <v>75</v>
      </c>
      <c r="K32" t="s">
        <v>180</v>
      </c>
      <c r="L32" t="s">
        <v>181</v>
      </c>
      <c r="M32" s="5">
        <v>1500</v>
      </c>
      <c r="N32" s="5">
        <v>1500</v>
      </c>
      <c r="O32" s="5">
        <v>1500</v>
      </c>
      <c r="P32" s="5">
        <v>1500</v>
      </c>
      <c r="Q32" s="5">
        <v>1500</v>
      </c>
      <c r="R32" s="5">
        <v>135</v>
      </c>
      <c r="S32" s="5">
        <v>0</v>
      </c>
      <c r="T32" s="5">
        <v>0</v>
      </c>
      <c r="U32" s="5">
        <v>525</v>
      </c>
      <c r="V32" s="5">
        <v>2220</v>
      </c>
      <c r="W32" s="5">
        <v>0</v>
      </c>
      <c r="X32" s="5">
        <f t="shared" si="1"/>
        <v>2775</v>
      </c>
      <c r="Y32" s="5">
        <v>2000</v>
      </c>
      <c r="Z32" s="5">
        <f t="shared" si="9"/>
        <v>1155</v>
      </c>
      <c r="AA32" s="5">
        <f t="shared" si="6"/>
        <v>0</v>
      </c>
      <c r="AB32" s="5">
        <f t="shared" si="2"/>
        <v>43.4</v>
      </c>
      <c r="AC32" s="5">
        <v>1</v>
      </c>
      <c r="AD32" t="s">
        <v>31</v>
      </c>
      <c r="AE32" s="9" t="str">
        <f t="shared" si="7"/>
        <v>D30</v>
      </c>
      <c r="AG32" s="9" t="str">
        <f>"N/A"</f>
        <v>N/A</v>
      </c>
      <c r="AH32" s="5">
        <f t="shared" si="4"/>
        <v>3</v>
      </c>
    </row>
    <row r="33" hidden="1" spans="1:34">
      <c r="A33" s="5">
        <v>89</v>
      </c>
      <c r="B33" t="s">
        <v>182</v>
      </c>
      <c r="D33" t="s">
        <v>15</v>
      </c>
      <c r="E33" t="s">
        <v>183</v>
      </c>
      <c r="F33" t="s">
        <v>168</v>
      </c>
      <c r="G33" t="s">
        <v>74</v>
      </c>
      <c r="H33" t="s">
        <v>34</v>
      </c>
      <c r="I33" t="s">
        <v>13</v>
      </c>
      <c r="J33" t="s">
        <v>75</v>
      </c>
      <c r="K33" t="s">
        <v>184</v>
      </c>
      <c r="L33" t="s">
        <v>185</v>
      </c>
      <c r="M33" s="5">
        <v>3000</v>
      </c>
      <c r="N33" s="5">
        <v>3000</v>
      </c>
      <c r="O33" s="5">
        <v>3000</v>
      </c>
      <c r="P33" s="5">
        <v>3100</v>
      </c>
      <c r="Q33" s="5">
        <v>2900</v>
      </c>
      <c r="R33" s="5">
        <v>160</v>
      </c>
      <c r="S33" s="5">
        <v>3580</v>
      </c>
      <c r="T33" s="5">
        <v>0</v>
      </c>
      <c r="U33" s="5">
        <v>960</v>
      </c>
      <c r="V33" s="5">
        <v>1860</v>
      </c>
      <c r="W33" s="5">
        <v>0</v>
      </c>
      <c r="X33" s="5">
        <f t="shared" si="1"/>
        <v>1880</v>
      </c>
      <c r="Y33" s="5">
        <v>6000</v>
      </c>
      <c r="Z33" s="5">
        <f t="shared" si="9"/>
        <v>1220</v>
      </c>
      <c r="AA33" s="5">
        <f t="shared" si="6"/>
        <v>0</v>
      </c>
      <c r="AB33" s="5">
        <f t="shared" si="2"/>
        <v>9.6</v>
      </c>
      <c r="AC33" s="5">
        <v>9</v>
      </c>
      <c r="AD33" t="s">
        <v>31</v>
      </c>
      <c r="AE33" s="9" t="str">
        <f t="shared" si="7"/>
        <v>D30</v>
      </c>
      <c r="AG33" s="9">
        <f>1</f>
        <v>1</v>
      </c>
      <c r="AH33" s="5">
        <f t="shared" si="4"/>
        <v>3</v>
      </c>
    </row>
    <row r="34" hidden="1" spans="1:34">
      <c r="A34" s="5">
        <v>90</v>
      </c>
      <c r="B34" t="s">
        <v>186</v>
      </c>
      <c r="D34" t="s">
        <v>15</v>
      </c>
      <c r="E34" t="s">
        <v>101</v>
      </c>
      <c r="F34" t="s">
        <v>73</v>
      </c>
      <c r="G34" t="s">
        <v>74</v>
      </c>
      <c r="H34" t="s">
        <v>34</v>
      </c>
      <c r="I34" t="s">
        <v>13</v>
      </c>
      <c r="J34" t="s">
        <v>75</v>
      </c>
      <c r="K34" t="s">
        <v>187</v>
      </c>
      <c r="L34" t="s">
        <v>188</v>
      </c>
      <c r="M34" s="5">
        <v>1160</v>
      </c>
      <c r="N34" s="5">
        <v>1160</v>
      </c>
      <c r="O34" s="5">
        <v>1260</v>
      </c>
      <c r="P34" s="5">
        <v>1260</v>
      </c>
      <c r="Q34" s="5">
        <v>1260</v>
      </c>
      <c r="R34" s="5">
        <v>300</v>
      </c>
      <c r="S34" s="5">
        <v>2805</v>
      </c>
      <c r="T34" s="5">
        <v>0</v>
      </c>
      <c r="U34" s="5">
        <v>345</v>
      </c>
      <c r="V34" s="5">
        <v>405</v>
      </c>
      <c r="W34" s="5">
        <v>0</v>
      </c>
      <c r="X34" s="5">
        <f t="shared" si="1"/>
        <v>-720</v>
      </c>
      <c r="Y34" s="5">
        <v>4000</v>
      </c>
      <c r="Z34" s="5">
        <f t="shared" si="9"/>
        <v>0</v>
      </c>
      <c r="AA34" s="5">
        <f t="shared" si="6"/>
        <v>0</v>
      </c>
      <c r="AB34" s="5">
        <f t="shared" si="2"/>
        <v>4.47413793103448</v>
      </c>
      <c r="AC34" s="5">
        <v>6</v>
      </c>
      <c r="AD34" t="s">
        <v>31</v>
      </c>
      <c r="AE34" s="9" t="str">
        <f t="shared" si="7"/>
        <v>NSP</v>
      </c>
      <c r="AG34" s="9">
        <f>0.9</f>
        <v>0.9</v>
      </c>
      <c r="AH34" s="5">
        <f t="shared" si="4"/>
        <v>100</v>
      </c>
    </row>
    <row r="35" hidden="1" spans="1:34">
      <c r="A35" s="5">
        <v>91</v>
      </c>
      <c r="B35" t="s">
        <v>189</v>
      </c>
      <c r="D35" t="s">
        <v>28</v>
      </c>
      <c r="F35" t="s">
        <v>79</v>
      </c>
      <c r="G35" t="s">
        <v>74</v>
      </c>
      <c r="H35" t="s">
        <v>34</v>
      </c>
      <c r="I35" t="s">
        <v>13</v>
      </c>
      <c r="J35" t="s">
        <v>75</v>
      </c>
      <c r="K35" t="s">
        <v>190</v>
      </c>
      <c r="L35" t="s">
        <v>191</v>
      </c>
      <c r="M35" s="5">
        <v>600</v>
      </c>
      <c r="N35" s="5">
        <v>600</v>
      </c>
      <c r="O35" s="5">
        <v>600</v>
      </c>
      <c r="P35" s="5">
        <v>600</v>
      </c>
      <c r="Q35" s="5">
        <v>600</v>
      </c>
      <c r="R35" s="5">
        <v>0</v>
      </c>
      <c r="S35" s="5">
        <v>0</v>
      </c>
      <c r="T35" s="5">
        <v>0</v>
      </c>
      <c r="U35" s="5">
        <v>400</v>
      </c>
      <c r="V35" s="5">
        <v>740</v>
      </c>
      <c r="W35" s="5">
        <v>0</v>
      </c>
      <c r="X35" s="5">
        <f t="shared" si="1"/>
        <v>1300</v>
      </c>
      <c r="Y35" s="5">
        <v>2000</v>
      </c>
      <c r="Z35" s="5">
        <f t="shared" si="9"/>
        <v>800</v>
      </c>
      <c r="AA35" s="5">
        <f t="shared" si="6"/>
        <v>0</v>
      </c>
      <c r="AB35" s="5">
        <f t="shared" si="2"/>
        <v>37</v>
      </c>
      <c r="AC35" s="5">
        <v>0</v>
      </c>
      <c r="AD35" t="s">
        <v>31</v>
      </c>
      <c r="AE35" s="9" t="str">
        <f t="shared" si="7"/>
        <v>D30</v>
      </c>
      <c r="AG35" s="9" t="str">
        <f>"N/A"</f>
        <v>N/A</v>
      </c>
      <c r="AH35" s="5">
        <f t="shared" si="4"/>
        <v>3</v>
      </c>
    </row>
    <row r="36" hidden="1" spans="1:34">
      <c r="A36" s="5">
        <v>93</v>
      </c>
      <c r="B36" t="s">
        <v>192</v>
      </c>
      <c r="D36" t="s">
        <v>28</v>
      </c>
      <c r="E36" t="s">
        <v>83</v>
      </c>
      <c r="F36" t="s">
        <v>79</v>
      </c>
      <c r="G36" t="s">
        <v>74</v>
      </c>
      <c r="H36" t="s">
        <v>34</v>
      </c>
      <c r="I36" t="s">
        <v>13</v>
      </c>
      <c r="J36" t="s">
        <v>75</v>
      </c>
      <c r="K36" t="s">
        <v>193</v>
      </c>
      <c r="L36" t="s">
        <v>194</v>
      </c>
      <c r="M36" s="5">
        <v>2040</v>
      </c>
      <c r="N36" s="5">
        <v>1940</v>
      </c>
      <c r="O36" s="5">
        <v>2040</v>
      </c>
      <c r="P36" s="5">
        <v>2040</v>
      </c>
      <c r="Q36" s="5">
        <v>2040</v>
      </c>
      <c r="R36" s="5">
        <v>200</v>
      </c>
      <c r="S36" s="5">
        <v>1520</v>
      </c>
      <c r="T36" s="5">
        <v>0</v>
      </c>
      <c r="U36" s="5">
        <v>1480</v>
      </c>
      <c r="V36" s="5">
        <v>1520</v>
      </c>
      <c r="W36" s="5">
        <v>0</v>
      </c>
      <c r="X36" s="5">
        <f t="shared" si="1"/>
        <v>2970</v>
      </c>
      <c r="Y36" s="5">
        <v>4000</v>
      </c>
      <c r="Z36" s="5">
        <f t="shared" si="9"/>
        <v>2226</v>
      </c>
      <c r="AA36" s="5">
        <f t="shared" si="6"/>
        <v>0</v>
      </c>
      <c r="AB36" s="5">
        <f t="shared" si="2"/>
        <v>15.3529411764706</v>
      </c>
      <c r="AC36" s="5">
        <v>7</v>
      </c>
      <c r="AD36" t="s">
        <v>31</v>
      </c>
      <c r="AE36" s="9" t="str">
        <f t="shared" si="7"/>
        <v>D30</v>
      </c>
      <c r="AG36" s="9">
        <f>1</f>
        <v>1</v>
      </c>
      <c r="AH36" s="5">
        <f t="shared" si="4"/>
        <v>3</v>
      </c>
    </row>
    <row r="37" hidden="1" spans="1:34">
      <c r="A37" s="5">
        <v>94</v>
      </c>
      <c r="B37" t="s">
        <v>195</v>
      </c>
      <c r="D37" t="s">
        <v>15</v>
      </c>
      <c r="E37" t="s">
        <v>88</v>
      </c>
      <c r="F37" t="s">
        <v>73</v>
      </c>
      <c r="G37" t="s">
        <v>74</v>
      </c>
      <c r="H37" t="s">
        <v>34</v>
      </c>
      <c r="I37" t="s">
        <v>13</v>
      </c>
      <c r="J37" t="s">
        <v>89</v>
      </c>
      <c r="K37" t="s">
        <v>196</v>
      </c>
      <c r="L37" t="s">
        <v>197</v>
      </c>
      <c r="M37" s="5">
        <v>200</v>
      </c>
      <c r="N37" s="5">
        <v>200</v>
      </c>
      <c r="O37" s="5">
        <v>200</v>
      </c>
      <c r="P37" s="5">
        <v>200</v>
      </c>
      <c r="Q37" s="5">
        <v>200</v>
      </c>
      <c r="R37" s="5">
        <v>0</v>
      </c>
      <c r="S37" s="5">
        <v>0</v>
      </c>
      <c r="T37" s="5">
        <v>0</v>
      </c>
      <c r="U37" s="5">
        <v>105</v>
      </c>
      <c r="V37" s="5">
        <v>225</v>
      </c>
      <c r="W37" s="5">
        <v>0</v>
      </c>
      <c r="X37" s="5">
        <f t="shared" si="1"/>
        <v>405</v>
      </c>
      <c r="Y37" s="5">
        <v>800</v>
      </c>
      <c r="Z37" s="5">
        <f>MAX(0,R37+U37-S37-V37-W37)</f>
        <v>0</v>
      </c>
      <c r="AA37" s="5">
        <f t="shared" si="6"/>
        <v>0</v>
      </c>
      <c r="AB37" s="5">
        <f t="shared" si="2"/>
        <v>27.75</v>
      </c>
      <c r="AC37" s="5">
        <v>6</v>
      </c>
      <c r="AD37" t="s">
        <v>31</v>
      </c>
      <c r="AE37" s="9" t="str">
        <f t="shared" si="7"/>
        <v>NSP</v>
      </c>
      <c r="AG37" s="9" t="str">
        <f>"N/A"</f>
        <v>N/A</v>
      </c>
      <c r="AH37" s="5">
        <f t="shared" si="4"/>
        <v>100</v>
      </c>
    </row>
    <row r="38" hidden="1" spans="1:34">
      <c r="A38" s="5">
        <v>95</v>
      </c>
      <c r="B38" t="s">
        <v>198</v>
      </c>
      <c r="D38" t="s">
        <v>28</v>
      </c>
      <c r="E38" t="s">
        <v>97</v>
      </c>
      <c r="F38" t="s">
        <v>79</v>
      </c>
      <c r="G38" t="s">
        <v>74</v>
      </c>
      <c r="H38" t="s">
        <v>34</v>
      </c>
      <c r="I38" t="s">
        <v>13</v>
      </c>
      <c r="J38" t="s">
        <v>75</v>
      </c>
      <c r="K38" t="s">
        <v>199</v>
      </c>
      <c r="L38" t="s">
        <v>200</v>
      </c>
      <c r="M38" s="5">
        <v>400</v>
      </c>
      <c r="N38" s="5">
        <v>400</v>
      </c>
      <c r="O38" s="5">
        <v>400</v>
      </c>
      <c r="P38" s="5">
        <v>400</v>
      </c>
      <c r="Q38" s="5">
        <v>400</v>
      </c>
      <c r="R38" s="5">
        <v>540</v>
      </c>
      <c r="S38" s="5">
        <v>675</v>
      </c>
      <c r="T38" s="5">
        <v>0</v>
      </c>
      <c r="U38" s="5">
        <v>270</v>
      </c>
      <c r="V38" s="5">
        <v>15</v>
      </c>
      <c r="W38" s="5">
        <v>0</v>
      </c>
      <c r="X38" s="5">
        <f t="shared" si="1"/>
        <v>195</v>
      </c>
      <c r="Y38" s="5">
        <v>2000</v>
      </c>
      <c r="Z38" s="5">
        <f>MAX(0,M38+(N38*0.9)+U38-S38-V38-W38)</f>
        <v>340</v>
      </c>
      <c r="AA38" s="5">
        <f t="shared" si="6"/>
        <v>0</v>
      </c>
      <c r="AB38" s="5">
        <f t="shared" si="2"/>
        <v>-4.875</v>
      </c>
      <c r="AC38" s="5">
        <v>6</v>
      </c>
      <c r="AD38" t="s">
        <v>31</v>
      </c>
      <c r="AE38" s="9" t="str">
        <f t="shared" si="7"/>
        <v>D30</v>
      </c>
      <c r="AG38" s="9" t="str">
        <f>"N/A"</f>
        <v>N/A</v>
      </c>
      <c r="AH38" s="5">
        <f t="shared" si="4"/>
        <v>3</v>
      </c>
    </row>
    <row r="39" hidden="1" spans="1:34">
      <c r="A39" s="5">
        <v>97</v>
      </c>
      <c r="B39" t="s">
        <v>201</v>
      </c>
      <c r="D39" t="s">
        <v>15</v>
      </c>
      <c r="F39" t="s">
        <v>176</v>
      </c>
      <c r="G39" t="s">
        <v>74</v>
      </c>
      <c r="H39" t="s">
        <v>34</v>
      </c>
      <c r="I39" t="s">
        <v>13</v>
      </c>
      <c r="J39" t="s">
        <v>75</v>
      </c>
      <c r="K39" t="s">
        <v>202</v>
      </c>
      <c r="L39" t="s">
        <v>203</v>
      </c>
      <c r="M39" s="5">
        <v>3000</v>
      </c>
      <c r="N39" s="5">
        <v>2500</v>
      </c>
      <c r="O39" s="5">
        <v>2500</v>
      </c>
      <c r="P39" s="5">
        <v>2500</v>
      </c>
      <c r="Q39" s="5">
        <v>3000</v>
      </c>
      <c r="R39" s="5">
        <v>0</v>
      </c>
      <c r="S39" s="5">
        <v>2600</v>
      </c>
      <c r="T39" s="5">
        <v>0</v>
      </c>
      <c r="U39" s="5">
        <v>1000</v>
      </c>
      <c r="V39" s="5">
        <v>1700</v>
      </c>
      <c r="W39" s="5">
        <v>0</v>
      </c>
      <c r="X39" s="5">
        <f t="shared" si="1"/>
        <v>2650</v>
      </c>
      <c r="Y39" s="5">
        <v>4000</v>
      </c>
      <c r="Z39" s="5">
        <f>MAX(0,M39+(N39*0.9)+U39-S39-V39-W39)</f>
        <v>1950</v>
      </c>
      <c r="AA39" s="5">
        <f t="shared" si="6"/>
        <v>0</v>
      </c>
      <c r="AB39" s="5">
        <f t="shared" si="2"/>
        <v>17</v>
      </c>
      <c r="AC39" s="5">
        <v>0</v>
      </c>
      <c r="AD39" t="s">
        <v>31</v>
      </c>
      <c r="AE39" s="9" t="str">
        <f t="shared" si="7"/>
        <v>D30</v>
      </c>
      <c r="AG39" s="9">
        <f>0.5</f>
        <v>0.5</v>
      </c>
      <c r="AH39" s="5">
        <f t="shared" si="4"/>
        <v>3</v>
      </c>
    </row>
    <row r="40" hidden="1" spans="1:34">
      <c r="A40" s="5">
        <v>98</v>
      </c>
      <c r="B40" t="s">
        <v>204</v>
      </c>
      <c r="D40" t="s">
        <v>15</v>
      </c>
      <c r="E40" t="s">
        <v>88</v>
      </c>
      <c r="F40" t="s">
        <v>73</v>
      </c>
      <c r="G40" t="s">
        <v>74</v>
      </c>
      <c r="H40" t="s">
        <v>34</v>
      </c>
      <c r="I40" t="s">
        <v>13</v>
      </c>
      <c r="J40" t="s">
        <v>75</v>
      </c>
      <c r="K40" t="s">
        <v>205</v>
      </c>
      <c r="L40" t="s">
        <v>206</v>
      </c>
      <c r="M40" s="5">
        <v>3300</v>
      </c>
      <c r="N40" s="5">
        <v>3600</v>
      </c>
      <c r="O40" s="5">
        <v>3600</v>
      </c>
      <c r="P40" s="5">
        <v>3900</v>
      </c>
      <c r="Q40" s="5">
        <v>3600</v>
      </c>
      <c r="R40" s="5">
        <v>100</v>
      </c>
      <c r="S40" s="5">
        <v>2100</v>
      </c>
      <c r="T40" s="5">
        <v>0</v>
      </c>
      <c r="U40" s="5">
        <v>1880</v>
      </c>
      <c r="V40" s="5">
        <v>1760</v>
      </c>
      <c r="W40" s="5">
        <v>1000</v>
      </c>
      <c r="X40" s="5">
        <f t="shared" si="1"/>
        <v>4880</v>
      </c>
      <c r="Y40" s="5">
        <v>6000</v>
      </c>
      <c r="Z40" s="5">
        <f>MAX(0,M40+(N40*0.9)+U40-S40-V40-W40)</f>
        <v>3560</v>
      </c>
      <c r="AA40" s="5">
        <f t="shared" si="6"/>
        <v>0</v>
      </c>
      <c r="AB40" s="5">
        <f t="shared" si="2"/>
        <v>19.0909090909091</v>
      </c>
      <c r="AC40" s="5">
        <v>6</v>
      </c>
      <c r="AD40" t="s">
        <v>31</v>
      </c>
      <c r="AE40" s="9" t="str">
        <f t="shared" si="7"/>
        <v>D30</v>
      </c>
      <c r="AG40" s="9">
        <f>1</f>
        <v>1</v>
      </c>
      <c r="AH40" s="5">
        <f t="shared" si="4"/>
        <v>3</v>
      </c>
    </row>
    <row r="41" spans="1:34">
      <c r="A41" s="5">
        <v>285</v>
      </c>
      <c r="B41" t="s">
        <v>207</v>
      </c>
      <c r="D41" t="s">
        <v>15</v>
      </c>
      <c r="F41" t="s">
        <v>111</v>
      </c>
      <c r="G41" t="s">
        <v>74</v>
      </c>
      <c r="H41" t="s">
        <v>26</v>
      </c>
      <c r="I41" t="s">
        <v>37</v>
      </c>
      <c r="J41" t="s">
        <v>75</v>
      </c>
      <c r="K41" t="s">
        <v>208</v>
      </c>
      <c r="L41" t="s">
        <v>209</v>
      </c>
      <c r="M41" s="5">
        <v>0</v>
      </c>
      <c r="N41" s="5">
        <v>0</v>
      </c>
      <c r="O41" s="5">
        <v>0</v>
      </c>
      <c r="P41" s="5">
        <v>0</v>
      </c>
      <c r="Q41" s="5">
        <v>300</v>
      </c>
      <c r="R41" s="5">
        <v>0</v>
      </c>
      <c r="S41" s="5">
        <v>520</v>
      </c>
      <c r="T41" s="5">
        <v>0</v>
      </c>
      <c r="U41" s="5">
        <v>100</v>
      </c>
      <c r="V41" s="5">
        <v>1120</v>
      </c>
      <c r="W41" s="5">
        <v>0</v>
      </c>
      <c r="X41" s="5">
        <f t="shared" si="1"/>
        <v>-420</v>
      </c>
      <c r="Y41" s="5">
        <v>800</v>
      </c>
      <c r="Z41" s="5">
        <f>MAX(0,M41+(N41*0.9)+U41-S41-V41-W41)</f>
        <v>0</v>
      </c>
      <c r="AA41" s="5">
        <f t="shared" si="6"/>
        <v>0</v>
      </c>
      <c r="AB41" s="5">
        <f t="shared" si="2"/>
        <v>0</v>
      </c>
      <c r="AC41" s="5">
        <v>0</v>
      </c>
      <c r="AD41" t="s">
        <v>210</v>
      </c>
      <c r="AE41" s="9" t="str">
        <f t="shared" si="7"/>
        <v>NSP</v>
      </c>
      <c r="AG41" s="9">
        <f>1</f>
        <v>1</v>
      </c>
      <c r="AH41" s="5">
        <f t="shared" si="4"/>
        <v>100</v>
      </c>
    </row>
    <row r="42" spans="1:34">
      <c r="A42" s="5">
        <v>297</v>
      </c>
      <c r="B42" t="s">
        <v>211</v>
      </c>
      <c r="D42" t="s">
        <v>15</v>
      </c>
      <c r="F42" t="s">
        <v>212</v>
      </c>
      <c r="G42" t="s">
        <v>74</v>
      </c>
      <c r="H42" t="s">
        <v>26</v>
      </c>
      <c r="I42" t="s">
        <v>37</v>
      </c>
      <c r="J42" t="s">
        <v>75</v>
      </c>
      <c r="K42" t="s">
        <v>213</v>
      </c>
      <c r="L42" t="s">
        <v>214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300</v>
      </c>
      <c r="W42" s="5">
        <v>0</v>
      </c>
      <c r="X42" s="5">
        <f t="shared" si="1"/>
        <v>0</v>
      </c>
      <c r="Y42" s="5">
        <v>600</v>
      </c>
      <c r="Z42" s="5">
        <f>MAX(0,M42+(N42*0.9)+U42-S42-V42-W42)</f>
        <v>0</v>
      </c>
      <c r="AA42" s="5">
        <f t="shared" si="6"/>
        <v>0</v>
      </c>
      <c r="AB42" s="5">
        <f t="shared" si="2"/>
        <v>0</v>
      </c>
      <c r="AC42" s="5">
        <v>0</v>
      </c>
      <c r="AD42" t="s">
        <v>210</v>
      </c>
      <c r="AE42" s="9" t="str">
        <f t="shared" si="7"/>
        <v>NSP</v>
      </c>
      <c r="AG42" s="9" t="str">
        <f>"N/A"</f>
        <v>N/A</v>
      </c>
      <c r="AH42" s="5">
        <f t="shared" si="4"/>
        <v>100</v>
      </c>
    </row>
    <row r="43" spans="1:34">
      <c r="A43" s="5">
        <v>21</v>
      </c>
      <c r="B43" t="s">
        <v>215</v>
      </c>
      <c r="D43" t="s">
        <v>29</v>
      </c>
      <c r="F43" t="s">
        <v>84</v>
      </c>
      <c r="G43" t="s">
        <v>129</v>
      </c>
      <c r="H43" t="s">
        <v>26</v>
      </c>
      <c r="I43" t="s">
        <v>37</v>
      </c>
      <c r="J43" t="s">
        <v>75</v>
      </c>
      <c r="K43" t="s">
        <v>216</v>
      </c>
      <c r="L43" t="s">
        <v>217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795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1"/>
        <v>0</v>
      </c>
      <c r="Y43" s="5">
        <v>500</v>
      </c>
      <c r="Z43" s="21">
        <f>MAX(0,R43+U43-S43-V43-W43)</f>
        <v>795</v>
      </c>
      <c r="AA43" s="5">
        <f>IF(Z43&gt;0,MAX(Z43,Y43),0)</f>
        <v>795</v>
      </c>
      <c r="AB43" s="5">
        <f t="shared" si="2"/>
        <v>0</v>
      </c>
      <c r="AC43" s="5">
        <v>0</v>
      </c>
      <c r="AD43" t="s">
        <v>14</v>
      </c>
      <c r="AE43" s="9" t="str">
        <f ca="1">IF(Z43&lt;100,"NSP",IF(AF43&lt;=EOMONTH(TODAY(),0),"D",IF(AF43&lt;=TODAY()+30,"D30",IF(AF43&lt;EOMONTH(TODAY(),1),"C",IF(AF43&lt;EOMONTH(TODAY(),3),"B",IF(AF43&lt;EOMONTH(TODAY(),5),"A","AA"))))))</f>
        <v>D</v>
      </c>
      <c r="AF43" s="8">
        <v>45611</v>
      </c>
      <c r="AG43" s="9" t="str">
        <f>"N/A"</f>
        <v>N/A</v>
      </c>
      <c r="AH43" s="5">
        <f ca="1" t="shared" si="4"/>
        <v>2</v>
      </c>
    </row>
    <row r="44" spans="1:34">
      <c r="A44" s="5">
        <v>14</v>
      </c>
      <c r="B44" t="s">
        <v>218</v>
      </c>
      <c r="D44" t="s">
        <v>29</v>
      </c>
      <c r="F44" t="s">
        <v>139</v>
      </c>
      <c r="G44" t="s">
        <v>129</v>
      </c>
      <c r="H44" t="s">
        <v>26</v>
      </c>
      <c r="I44" t="s">
        <v>37</v>
      </c>
      <c r="J44" t="s">
        <v>75</v>
      </c>
      <c r="K44" t="s">
        <v>219</v>
      </c>
      <c r="L44" t="s">
        <v>220</v>
      </c>
      <c r="M44" s="5">
        <v>169</v>
      </c>
      <c r="N44" s="5">
        <v>187</v>
      </c>
      <c r="O44" s="5">
        <v>170</v>
      </c>
      <c r="P44" s="5">
        <v>137</v>
      </c>
      <c r="Q44" s="5">
        <v>495</v>
      </c>
      <c r="R44" s="5">
        <v>495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1"/>
        <v>262.5</v>
      </c>
      <c r="Y44" s="5">
        <v>800</v>
      </c>
      <c r="Z44" s="21">
        <f>MAX(0,R44+U44-S44-V44-W44)</f>
        <v>495</v>
      </c>
      <c r="AA44" s="5">
        <f>IF(Z44&gt;0,MAX(Z44,Y44),0)</f>
        <v>800</v>
      </c>
      <c r="AB44" s="5">
        <f t="shared" si="2"/>
        <v>0</v>
      </c>
      <c r="AC44" s="5">
        <v>0</v>
      </c>
      <c r="AD44" t="s">
        <v>14</v>
      </c>
      <c r="AE44" s="9" t="str">
        <f ca="1">IF(Z44&lt;100,"NSP",IF(AF44&lt;=EOMONTH(TODAY(),0),"D",IF(AF44&lt;=TODAY()+30,"D30",IF(AF44&lt;EOMONTH(TODAY(),1),"C",IF(AF44&lt;EOMONTH(TODAY(),3),"B",IF(AF44&lt;EOMONTH(TODAY(),5),"A","AA"))))))</f>
        <v>D</v>
      </c>
      <c r="AF44" s="8">
        <v>45566</v>
      </c>
      <c r="AG44" s="9" t="str">
        <f>"N/A"</f>
        <v>N/A</v>
      </c>
      <c r="AH44" s="5">
        <f ca="1" t="shared" si="4"/>
        <v>2</v>
      </c>
    </row>
    <row r="45" spans="1:34">
      <c r="A45" s="5">
        <v>12</v>
      </c>
      <c r="B45" t="s">
        <v>221</v>
      </c>
      <c r="D45" t="s">
        <v>29</v>
      </c>
      <c r="F45" t="s">
        <v>139</v>
      </c>
      <c r="G45" t="s">
        <v>129</v>
      </c>
      <c r="H45" t="s">
        <v>26</v>
      </c>
      <c r="I45" t="s">
        <v>37</v>
      </c>
      <c r="J45" t="s">
        <v>75</v>
      </c>
      <c r="K45" t="s">
        <v>222</v>
      </c>
      <c r="L45" t="s">
        <v>223</v>
      </c>
      <c r="M45" s="5">
        <v>619</v>
      </c>
      <c r="N45" s="5">
        <v>715</v>
      </c>
      <c r="O45" s="5">
        <v>645</v>
      </c>
      <c r="P45" s="5">
        <v>455</v>
      </c>
      <c r="Q45" s="5">
        <v>1500</v>
      </c>
      <c r="R45" s="5">
        <v>1420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1"/>
        <v>976.5</v>
      </c>
      <c r="Y45" s="5">
        <v>2000</v>
      </c>
      <c r="Z45" s="21">
        <f>MAX(0,R45+U45-S45-V45-W45)</f>
        <v>1420</v>
      </c>
      <c r="AA45" s="5">
        <f>IF(Z45&gt;0,MAX(Z45,Y45),0)</f>
        <v>2000</v>
      </c>
      <c r="AB45" s="5">
        <f t="shared" si="2"/>
        <v>0</v>
      </c>
      <c r="AC45" s="5">
        <v>0</v>
      </c>
      <c r="AD45" t="s">
        <v>14</v>
      </c>
      <c r="AE45" s="9" t="str">
        <f ca="1">IF(Z45&lt;100,"NSP",IF(AF45&lt;=EOMONTH(TODAY(),0),"D",IF(AF45&lt;=TODAY()+30,"D30",IF(AF45&lt;EOMONTH(TODAY(),1),"C",IF(AF45&lt;EOMONTH(TODAY(),3),"B",IF(AF45&lt;EOMONTH(TODAY(),5),"A","AA"))))))</f>
        <v>D</v>
      </c>
      <c r="AF45" s="8">
        <v>45574</v>
      </c>
      <c r="AG45" s="9" t="str">
        <f>"N/A"</f>
        <v>N/A</v>
      </c>
      <c r="AH45" s="5">
        <f ca="1" t="shared" si="4"/>
        <v>2</v>
      </c>
    </row>
    <row r="46" hidden="1" spans="1:34">
      <c r="A46" s="5">
        <v>111</v>
      </c>
      <c r="B46" t="s">
        <v>224</v>
      </c>
      <c r="D46" t="s">
        <v>15</v>
      </c>
      <c r="F46" t="s">
        <v>73</v>
      </c>
      <c r="G46" t="s">
        <v>74</v>
      </c>
      <c r="H46" t="s">
        <v>34</v>
      </c>
      <c r="I46" t="s">
        <v>13</v>
      </c>
      <c r="J46" t="s">
        <v>75</v>
      </c>
      <c r="K46" t="s">
        <v>225</v>
      </c>
      <c r="L46" t="s">
        <v>226</v>
      </c>
      <c r="M46" s="5">
        <v>2000</v>
      </c>
      <c r="N46" s="5">
        <v>2000</v>
      </c>
      <c r="O46" s="5">
        <v>2000</v>
      </c>
      <c r="P46" s="5">
        <v>2000</v>
      </c>
      <c r="Q46" s="5">
        <v>1500</v>
      </c>
      <c r="R46" s="5">
        <v>0</v>
      </c>
      <c r="S46" s="5">
        <v>1000</v>
      </c>
      <c r="T46" s="5">
        <v>0</v>
      </c>
      <c r="U46" s="5">
        <v>680</v>
      </c>
      <c r="V46" s="5">
        <v>2220</v>
      </c>
      <c r="W46" s="5">
        <v>0</v>
      </c>
      <c r="X46" s="5">
        <f t="shared" si="1"/>
        <v>2680</v>
      </c>
      <c r="Y46" s="5">
        <v>4000</v>
      </c>
      <c r="Z46" s="5">
        <f>MAX(0,M46+(N46*0.9)+U46-S46-V46-W46)</f>
        <v>1260</v>
      </c>
      <c r="AA46" s="5">
        <f t="shared" si="6"/>
        <v>0</v>
      </c>
      <c r="AB46" s="5">
        <f t="shared" si="2"/>
        <v>33.3</v>
      </c>
      <c r="AC46" s="5">
        <v>0</v>
      </c>
      <c r="AD46" t="s">
        <v>31</v>
      </c>
      <c r="AE46" s="9" t="str">
        <f t="shared" si="7"/>
        <v>D30</v>
      </c>
      <c r="AG46" s="9">
        <f>1</f>
        <v>1</v>
      </c>
      <c r="AH46" s="5">
        <f t="shared" si="4"/>
        <v>3</v>
      </c>
    </row>
    <row r="47" hidden="1" spans="1:34">
      <c r="A47" s="5">
        <v>114</v>
      </c>
      <c r="B47" t="s">
        <v>227</v>
      </c>
      <c r="D47" t="s">
        <v>15</v>
      </c>
      <c r="F47" t="s">
        <v>111</v>
      </c>
      <c r="G47" t="s">
        <v>74</v>
      </c>
      <c r="H47" t="s">
        <v>34</v>
      </c>
      <c r="I47" t="s">
        <v>13</v>
      </c>
      <c r="J47" t="s">
        <v>75</v>
      </c>
      <c r="K47" t="s">
        <v>228</v>
      </c>
      <c r="L47" t="s">
        <v>229</v>
      </c>
      <c r="M47" s="5">
        <v>800</v>
      </c>
      <c r="N47" s="5">
        <v>800</v>
      </c>
      <c r="O47" s="5">
        <v>800</v>
      </c>
      <c r="P47" s="5">
        <v>800</v>
      </c>
      <c r="Q47" s="5">
        <v>800</v>
      </c>
      <c r="R47" s="5">
        <v>0</v>
      </c>
      <c r="S47" s="5">
        <v>100</v>
      </c>
      <c r="T47" s="5">
        <v>0</v>
      </c>
      <c r="U47" s="5">
        <v>280</v>
      </c>
      <c r="V47" s="5">
        <v>1500</v>
      </c>
      <c r="W47" s="5">
        <v>0</v>
      </c>
      <c r="X47" s="5">
        <f t="shared" si="1"/>
        <v>1380</v>
      </c>
      <c r="Y47" s="5">
        <v>2000</v>
      </c>
      <c r="Z47" s="5">
        <f>MAX(0,M47+(N47*0.9)+U47-S47-V47-W47)</f>
        <v>200</v>
      </c>
      <c r="AA47" s="5">
        <f t="shared" si="6"/>
        <v>0</v>
      </c>
      <c r="AB47" s="5">
        <f t="shared" si="2"/>
        <v>56.25</v>
      </c>
      <c r="AC47" s="5">
        <v>0</v>
      </c>
      <c r="AD47" t="s">
        <v>33</v>
      </c>
      <c r="AE47" s="9" t="str">
        <f t="shared" si="7"/>
        <v>C</v>
      </c>
      <c r="AG47" s="9">
        <f>1</f>
        <v>1</v>
      </c>
      <c r="AH47" s="5">
        <f t="shared" si="4"/>
        <v>4</v>
      </c>
    </row>
    <row r="48" hidden="1" spans="1:34">
      <c r="A48" s="5">
        <v>118</v>
      </c>
      <c r="B48" t="s">
        <v>230</v>
      </c>
      <c r="D48" t="s">
        <v>15</v>
      </c>
      <c r="F48" t="s">
        <v>73</v>
      </c>
      <c r="G48" t="s">
        <v>74</v>
      </c>
      <c r="H48" t="s">
        <v>34</v>
      </c>
      <c r="I48" t="s">
        <v>13</v>
      </c>
      <c r="J48" t="s">
        <v>75</v>
      </c>
      <c r="K48" t="s">
        <v>231</v>
      </c>
      <c r="L48" t="s">
        <v>232</v>
      </c>
      <c r="M48" s="5">
        <v>1100</v>
      </c>
      <c r="N48" s="5">
        <v>1300</v>
      </c>
      <c r="O48" s="5">
        <v>1300</v>
      </c>
      <c r="P48" s="5">
        <v>1100</v>
      </c>
      <c r="Q48" s="5">
        <v>1100</v>
      </c>
      <c r="R48" s="5">
        <v>0</v>
      </c>
      <c r="S48" s="5">
        <v>500</v>
      </c>
      <c r="T48" s="5">
        <v>0</v>
      </c>
      <c r="U48" s="5">
        <v>620</v>
      </c>
      <c r="V48" s="5">
        <v>1500</v>
      </c>
      <c r="W48" s="5">
        <v>0</v>
      </c>
      <c r="X48" s="5">
        <f t="shared" si="1"/>
        <v>1870</v>
      </c>
      <c r="Y48" s="5">
        <v>4000</v>
      </c>
      <c r="Z48" s="5">
        <f>MAX(0,M48+(N48*0.9)+U48-S48-V48-W48)</f>
        <v>890</v>
      </c>
      <c r="AA48" s="5">
        <f t="shared" si="6"/>
        <v>0</v>
      </c>
      <c r="AB48" s="5">
        <f t="shared" si="2"/>
        <v>40.9090909090909</v>
      </c>
      <c r="AC48" s="5">
        <v>0</v>
      </c>
      <c r="AD48" t="s">
        <v>33</v>
      </c>
      <c r="AE48" s="9" t="str">
        <f t="shared" si="7"/>
        <v>C</v>
      </c>
      <c r="AG48" s="9">
        <f>0</f>
        <v>0</v>
      </c>
      <c r="AH48" s="5">
        <f t="shared" si="4"/>
        <v>4</v>
      </c>
    </row>
    <row r="49" spans="1:34">
      <c r="A49" s="5">
        <v>10</v>
      </c>
      <c r="B49" t="s">
        <v>233</v>
      </c>
      <c r="D49" t="s">
        <v>29</v>
      </c>
      <c r="F49" t="s">
        <v>139</v>
      </c>
      <c r="G49" t="s">
        <v>129</v>
      </c>
      <c r="H49" t="s">
        <v>26</v>
      </c>
      <c r="I49" t="s">
        <v>37</v>
      </c>
      <c r="J49" t="s">
        <v>75</v>
      </c>
      <c r="K49" t="s">
        <v>234</v>
      </c>
      <c r="L49" t="s">
        <v>235</v>
      </c>
      <c r="M49" s="5">
        <v>478</v>
      </c>
      <c r="N49" s="5">
        <v>535</v>
      </c>
      <c r="O49" s="5">
        <v>482</v>
      </c>
      <c r="P49" s="5">
        <v>337</v>
      </c>
      <c r="Q49" s="5">
        <v>0</v>
      </c>
      <c r="R49" s="5">
        <v>2250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1"/>
        <v>745.5</v>
      </c>
      <c r="Y49" s="5">
        <v>1200</v>
      </c>
      <c r="Z49" s="21">
        <f>MAX(0,R49+U49-S49-V49-W49)</f>
        <v>2250</v>
      </c>
      <c r="AA49" s="5">
        <f>IF(Z49&gt;0,MAX(Z49,Y49),0)</f>
        <v>2250</v>
      </c>
      <c r="AB49" s="5">
        <f t="shared" si="2"/>
        <v>0</v>
      </c>
      <c r="AC49" s="5">
        <v>0</v>
      </c>
      <c r="AD49" t="s">
        <v>14</v>
      </c>
      <c r="AE49" s="9" t="str">
        <f ca="1">IF(Z49&lt;100,"NSP",IF(AF49&lt;=EOMONTH(TODAY(),0),"D",IF(AF49&lt;=TODAY()+30,"D30",IF(AF49&lt;EOMONTH(TODAY(),1),"C",IF(AF49&lt;EOMONTH(TODAY(),3),"B",IF(AF49&lt;EOMONTH(TODAY(),5),"A","AA"))))))</f>
        <v>D</v>
      </c>
      <c r="AF49" s="8">
        <v>45544</v>
      </c>
      <c r="AG49" s="9" t="str">
        <f>"N/A"</f>
        <v>N/A</v>
      </c>
      <c r="AH49" s="5">
        <f ca="1" t="shared" si="4"/>
        <v>2</v>
      </c>
    </row>
    <row r="50" hidden="1" spans="1:34">
      <c r="A50" s="5">
        <v>121</v>
      </c>
      <c r="B50" t="s">
        <v>236</v>
      </c>
      <c r="D50" t="s">
        <v>15</v>
      </c>
      <c r="F50" t="s">
        <v>168</v>
      </c>
      <c r="G50" t="s">
        <v>74</v>
      </c>
      <c r="H50" t="s">
        <v>34</v>
      </c>
      <c r="I50" t="s">
        <v>13</v>
      </c>
      <c r="J50" t="s">
        <v>75</v>
      </c>
      <c r="K50" t="s">
        <v>237</v>
      </c>
      <c r="L50" t="s">
        <v>238</v>
      </c>
      <c r="M50" s="5">
        <v>2200</v>
      </c>
      <c r="N50" s="5">
        <v>2200</v>
      </c>
      <c r="O50" s="5">
        <v>3100</v>
      </c>
      <c r="P50" s="5">
        <v>3100</v>
      </c>
      <c r="Q50" s="5">
        <v>3100</v>
      </c>
      <c r="R50" s="5">
        <v>0</v>
      </c>
      <c r="S50" s="5">
        <v>940</v>
      </c>
      <c r="T50" s="5">
        <v>0</v>
      </c>
      <c r="U50" s="5">
        <v>2000</v>
      </c>
      <c r="V50" s="5">
        <v>3000</v>
      </c>
      <c r="W50" s="5">
        <v>0</v>
      </c>
      <c r="X50" s="5">
        <f t="shared" si="1"/>
        <v>4360</v>
      </c>
      <c r="Y50" s="5">
        <v>6000</v>
      </c>
      <c r="Z50" s="5">
        <f>MAX(0,M50+(N50*0.9)+U50-S50-V50-W50)</f>
        <v>2240</v>
      </c>
      <c r="AA50" s="5">
        <f t="shared" si="6"/>
        <v>0</v>
      </c>
      <c r="AB50" s="5">
        <f t="shared" si="2"/>
        <v>40.9090909090909</v>
      </c>
      <c r="AC50" s="5">
        <v>0</v>
      </c>
      <c r="AD50" t="s">
        <v>33</v>
      </c>
      <c r="AE50" s="9" t="str">
        <f t="shared" si="7"/>
        <v>C</v>
      </c>
      <c r="AG50" s="9">
        <f>1</f>
        <v>1</v>
      </c>
      <c r="AH50" s="5">
        <f t="shared" si="4"/>
        <v>4</v>
      </c>
    </row>
    <row r="51" spans="1:34">
      <c r="A51" s="5">
        <v>8</v>
      </c>
      <c r="B51" t="s">
        <v>239</v>
      </c>
      <c r="D51" t="s">
        <v>29</v>
      </c>
      <c r="F51" t="s">
        <v>79</v>
      </c>
      <c r="G51" t="s">
        <v>129</v>
      </c>
      <c r="H51" t="s">
        <v>26</v>
      </c>
      <c r="I51" t="s">
        <v>37</v>
      </c>
      <c r="J51" t="s">
        <v>75</v>
      </c>
      <c r="K51" t="s">
        <v>240</v>
      </c>
      <c r="L51" t="s">
        <v>241</v>
      </c>
      <c r="M51" s="5">
        <v>827</v>
      </c>
      <c r="N51" s="5">
        <v>936</v>
      </c>
      <c r="O51" s="5">
        <v>845</v>
      </c>
      <c r="P51" s="5">
        <v>608</v>
      </c>
      <c r="Q51" s="5">
        <v>0</v>
      </c>
      <c r="R51" s="5">
        <v>3000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1"/>
        <v>1295</v>
      </c>
      <c r="Y51" s="5">
        <v>2000</v>
      </c>
      <c r="Z51" s="21">
        <f>MAX(0,R51+U51-S51-V51-W51)</f>
        <v>3000</v>
      </c>
      <c r="AA51" s="5">
        <f>IF(Z51&gt;0,MAX(Z51,Y51),0)</f>
        <v>3000</v>
      </c>
      <c r="AB51" s="5">
        <f t="shared" si="2"/>
        <v>0</v>
      </c>
      <c r="AC51" s="5">
        <v>0</v>
      </c>
      <c r="AD51" t="s">
        <v>14</v>
      </c>
      <c r="AE51" s="9" t="str">
        <f ca="1">IF(Z51&lt;100,"NSP",IF(AF51&lt;=EOMONTH(TODAY(),0),"D",IF(AF51&lt;=TODAY()+30,"D30",IF(AF51&lt;EOMONTH(TODAY(),1),"C",IF(AF51&lt;EOMONTH(TODAY(),3),"B",IF(AF51&lt;EOMONTH(TODAY(),5),"A","AA"))))))</f>
        <v>C</v>
      </c>
      <c r="AF51" s="8">
        <v>45653</v>
      </c>
      <c r="AG51" s="9" t="str">
        <f>"N/A"</f>
        <v>N/A</v>
      </c>
      <c r="AH51" s="5">
        <f ca="1" t="shared" si="4"/>
        <v>4</v>
      </c>
    </row>
    <row r="52" spans="1:34">
      <c r="A52" s="5">
        <v>9</v>
      </c>
      <c r="B52" t="s">
        <v>242</v>
      </c>
      <c r="D52" t="s">
        <v>29</v>
      </c>
      <c r="F52" t="s">
        <v>139</v>
      </c>
      <c r="G52" t="s">
        <v>129</v>
      </c>
      <c r="H52" t="s">
        <v>26</v>
      </c>
      <c r="I52" t="s">
        <v>37</v>
      </c>
      <c r="J52" t="s">
        <v>75</v>
      </c>
      <c r="K52" t="s">
        <v>243</v>
      </c>
      <c r="L52" t="s">
        <v>244</v>
      </c>
      <c r="M52" s="5">
        <v>1038</v>
      </c>
      <c r="N52" s="5">
        <v>1151</v>
      </c>
      <c r="O52" s="5">
        <v>1041</v>
      </c>
      <c r="P52" s="5">
        <v>725</v>
      </c>
      <c r="Q52" s="5">
        <v>2250</v>
      </c>
      <c r="R52" s="5">
        <v>3000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1"/>
        <v>1613.5</v>
      </c>
      <c r="Y52" s="5">
        <v>2400</v>
      </c>
      <c r="Z52" s="21">
        <f>MAX(0,R52+U52-S52-V52-W52)</f>
        <v>3000</v>
      </c>
      <c r="AA52" s="5">
        <f>IF(Z52&gt;0,MAX(Z52,Y52),0)</f>
        <v>3000</v>
      </c>
      <c r="AB52" s="5">
        <f t="shared" si="2"/>
        <v>0</v>
      </c>
      <c r="AC52" s="5">
        <v>0</v>
      </c>
      <c r="AD52" t="s">
        <v>14</v>
      </c>
      <c r="AE52" s="9" t="str">
        <f ca="1">IF(Z52&lt;100,"NSP",IF(AF52&lt;=EOMONTH(TODAY(),0),"D",IF(AF52&lt;=TODAY()+30,"D30",IF(AF52&lt;EOMONTH(TODAY(),1),"C",IF(AF52&lt;EOMONTH(TODAY(),3),"B",IF(AF52&lt;EOMONTH(TODAY(),5),"A","AA"))))))</f>
        <v>D</v>
      </c>
      <c r="AF52" s="8">
        <v>45544</v>
      </c>
      <c r="AG52" s="9" t="str">
        <f>"N/A"</f>
        <v>N/A</v>
      </c>
      <c r="AH52" s="5">
        <f ca="1" t="shared" si="4"/>
        <v>2</v>
      </c>
    </row>
    <row r="53" spans="1:34">
      <c r="A53" s="5">
        <v>52</v>
      </c>
      <c r="B53" t="s">
        <v>245</v>
      </c>
      <c r="D53" t="s">
        <v>15</v>
      </c>
      <c r="F53" t="s">
        <v>111</v>
      </c>
      <c r="G53" t="s">
        <v>74</v>
      </c>
      <c r="H53" t="s">
        <v>26</v>
      </c>
      <c r="I53" t="s">
        <v>37</v>
      </c>
      <c r="J53" t="s">
        <v>75</v>
      </c>
      <c r="K53" t="s">
        <v>246</v>
      </c>
      <c r="L53" t="s">
        <v>247</v>
      </c>
      <c r="M53" s="5">
        <v>2000</v>
      </c>
      <c r="N53" s="5">
        <v>2000</v>
      </c>
      <c r="O53" s="5">
        <v>2000</v>
      </c>
      <c r="P53" s="5">
        <v>2000</v>
      </c>
      <c r="Q53" s="5">
        <v>2000</v>
      </c>
      <c r="R53" s="5">
        <v>0</v>
      </c>
      <c r="S53" s="5">
        <v>0</v>
      </c>
      <c r="T53" s="5">
        <v>0</v>
      </c>
      <c r="U53" s="5">
        <v>0</v>
      </c>
      <c r="V53" s="5">
        <v>80</v>
      </c>
      <c r="W53" s="5">
        <v>0</v>
      </c>
      <c r="X53" s="5">
        <f t="shared" si="1"/>
        <v>3000</v>
      </c>
      <c r="Y53" s="5">
        <v>0</v>
      </c>
      <c r="Z53" s="5">
        <f t="shared" ref="Z53:Z61" si="10">MAX(0,M53+(N53*0.9)+U53-S53-V53-W53)</f>
        <v>3720</v>
      </c>
      <c r="AA53" s="5">
        <f>IFERROR(IF(IF(Z53/Y53-INT(Z53/Y53)&gt;=0.6,1,0)=0,ROUNDDOWN(Z53/Y53,0),ROUNDUP(Z53/Y53,0))*Y53,0)</f>
        <v>0</v>
      </c>
      <c r="AB53" s="5">
        <f t="shared" si="2"/>
        <v>1.2</v>
      </c>
      <c r="AC53" s="5">
        <v>0</v>
      </c>
      <c r="AD53" t="s">
        <v>25</v>
      </c>
      <c r="AE53" s="9" t="str">
        <f>IF(Z53&lt;100,"NSP",AD53)</f>
        <v>D</v>
      </c>
      <c r="AG53" s="9" t="str">
        <f>"N/A"</f>
        <v>N/A</v>
      </c>
      <c r="AH53" s="5">
        <f t="shared" si="4"/>
        <v>2</v>
      </c>
    </row>
    <row r="54" hidden="1" spans="1:34">
      <c r="A54" s="5">
        <v>125</v>
      </c>
      <c r="B54" t="s">
        <v>248</v>
      </c>
      <c r="D54" t="s">
        <v>15</v>
      </c>
      <c r="F54" t="s">
        <v>121</v>
      </c>
      <c r="G54" t="s">
        <v>74</v>
      </c>
      <c r="H54" t="s">
        <v>34</v>
      </c>
      <c r="I54" t="s">
        <v>13</v>
      </c>
      <c r="J54" t="s">
        <v>75</v>
      </c>
      <c r="K54" t="s">
        <v>249</v>
      </c>
      <c r="L54" t="s">
        <v>250</v>
      </c>
      <c r="M54" s="5">
        <v>2000</v>
      </c>
      <c r="N54" s="5">
        <v>2000</v>
      </c>
      <c r="O54" s="5">
        <v>2000</v>
      </c>
      <c r="P54" s="5">
        <v>2000</v>
      </c>
      <c r="Q54" s="5">
        <v>2000</v>
      </c>
      <c r="R54" s="5">
        <v>0</v>
      </c>
      <c r="S54" s="5">
        <v>2000</v>
      </c>
      <c r="T54" s="5">
        <v>0</v>
      </c>
      <c r="U54" s="5">
        <v>680</v>
      </c>
      <c r="V54" s="5">
        <v>1660</v>
      </c>
      <c r="W54" s="5">
        <v>0</v>
      </c>
      <c r="X54" s="5">
        <f t="shared" si="1"/>
        <v>1680</v>
      </c>
      <c r="Y54" s="5">
        <v>6000</v>
      </c>
      <c r="Z54" s="5">
        <f t="shared" si="10"/>
        <v>820</v>
      </c>
      <c r="AA54" s="5">
        <f t="shared" si="6"/>
        <v>0</v>
      </c>
      <c r="AB54" s="5">
        <f t="shared" si="2"/>
        <v>24.9</v>
      </c>
      <c r="AC54" s="5">
        <v>0</v>
      </c>
      <c r="AD54" t="s">
        <v>33</v>
      </c>
      <c r="AE54" s="9" t="str">
        <f t="shared" si="7"/>
        <v>C</v>
      </c>
      <c r="AG54" s="9">
        <f>1</f>
        <v>1</v>
      </c>
      <c r="AH54" s="5">
        <f t="shared" si="4"/>
        <v>4</v>
      </c>
    </row>
    <row r="55" spans="1:34">
      <c r="A55" s="5">
        <v>38</v>
      </c>
      <c r="B55" t="s">
        <v>251</v>
      </c>
      <c r="D55" t="s">
        <v>28</v>
      </c>
      <c r="E55" t="s">
        <v>252</v>
      </c>
      <c r="F55" t="s">
        <v>79</v>
      </c>
      <c r="G55" t="s">
        <v>74</v>
      </c>
      <c r="H55" t="s">
        <v>26</v>
      </c>
      <c r="I55" t="s">
        <v>37</v>
      </c>
      <c r="J55" t="s">
        <v>75</v>
      </c>
      <c r="K55" t="s">
        <v>253</v>
      </c>
      <c r="L55" t="s">
        <v>254</v>
      </c>
      <c r="M55" s="5">
        <v>7600</v>
      </c>
      <c r="N55" s="5">
        <v>7900</v>
      </c>
      <c r="O55" s="5">
        <v>7900</v>
      </c>
      <c r="P55" s="5">
        <v>7900</v>
      </c>
      <c r="Q55" s="5">
        <v>7400</v>
      </c>
      <c r="R55" s="5">
        <v>2540</v>
      </c>
      <c r="S55" s="5">
        <v>3440</v>
      </c>
      <c r="T55" s="5">
        <v>5740</v>
      </c>
      <c r="U55" s="5">
        <v>4680</v>
      </c>
      <c r="V55" s="5">
        <v>0</v>
      </c>
      <c r="W55" s="5">
        <v>2300</v>
      </c>
      <c r="X55" s="5">
        <f t="shared" si="1"/>
        <v>12790</v>
      </c>
      <c r="Y55" s="5">
        <v>10000</v>
      </c>
      <c r="Z55" s="5">
        <f t="shared" si="10"/>
        <v>13650</v>
      </c>
      <c r="AA55" s="5">
        <f t="shared" si="6"/>
        <v>10000</v>
      </c>
      <c r="AB55" s="5">
        <f t="shared" si="2"/>
        <v>2.07894736842105</v>
      </c>
      <c r="AC55" s="5">
        <v>7</v>
      </c>
      <c r="AD55" t="s">
        <v>25</v>
      </c>
      <c r="AE55" s="9" t="str">
        <f t="shared" si="7"/>
        <v>D</v>
      </c>
      <c r="AG55" s="9">
        <f>0</f>
        <v>0</v>
      </c>
      <c r="AH55" s="5">
        <f t="shared" si="4"/>
        <v>2</v>
      </c>
    </row>
    <row r="56" spans="1:34">
      <c r="A56" s="5">
        <v>33</v>
      </c>
      <c r="B56" t="s">
        <v>255</v>
      </c>
      <c r="D56" t="s">
        <v>15</v>
      </c>
      <c r="F56" t="s">
        <v>111</v>
      </c>
      <c r="G56" t="s">
        <v>74</v>
      </c>
      <c r="H56" t="s">
        <v>26</v>
      </c>
      <c r="I56" t="s">
        <v>37</v>
      </c>
      <c r="J56" t="s">
        <v>75</v>
      </c>
      <c r="K56" t="s">
        <v>256</v>
      </c>
      <c r="L56" t="s">
        <v>257</v>
      </c>
      <c r="M56" s="5">
        <v>5000</v>
      </c>
      <c r="N56" s="5">
        <v>5000</v>
      </c>
      <c r="O56" s="5">
        <v>5000</v>
      </c>
      <c r="P56" s="5">
        <v>5000</v>
      </c>
      <c r="Q56" s="5">
        <v>5000</v>
      </c>
      <c r="R56" s="5">
        <v>0</v>
      </c>
      <c r="S56" s="5">
        <v>4060</v>
      </c>
      <c r="T56" s="5">
        <v>0</v>
      </c>
      <c r="U56" s="5">
        <v>1000</v>
      </c>
      <c r="V56" s="5">
        <v>440</v>
      </c>
      <c r="W56" s="5">
        <v>0</v>
      </c>
      <c r="X56" s="5">
        <f t="shared" si="1"/>
        <v>4440</v>
      </c>
      <c r="Y56" s="5">
        <v>6000</v>
      </c>
      <c r="Z56" s="5">
        <f t="shared" si="10"/>
        <v>6000</v>
      </c>
      <c r="AA56" s="5">
        <f t="shared" si="6"/>
        <v>6000</v>
      </c>
      <c r="AB56" s="5">
        <f t="shared" si="2"/>
        <v>2.64</v>
      </c>
      <c r="AC56" s="5">
        <v>0</v>
      </c>
      <c r="AD56" t="s">
        <v>25</v>
      </c>
      <c r="AE56" s="9" t="str">
        <f t="shared" si="7"/>
        <v>D</v>
      </c>
      <c r="AG56" s="9">
        <f>1</f>
        <v>1</v>
      </c>
      <c r="AH56" s="5">
        <f t="shared" si="4"/>
        <v>2</v>
      </c>
    </row>
    <row r="57" spans="1:34">
      <c r="A57" s="5">
        <v>45</v>
      </c>
      <c r="B57" t="s">
        <v>258</v>
      </c>
      <c r="D57" t="s">
        <v>29</v>
      </c>
      <c r="E57" t="s">
        <v>97</v>
      </c>
      <c r="F57" t="s">
        <v>84</v>
      </c>
      <c r="G57" t="s">
        <v>74</v>
      </c>
      <c r="H57" t="s">
        <v>26</v>
      </c>
      <c r="I57" t="s">
        <v>37</v>
      </c>
      <c r="J57" t="s">
        <v>75</v>
      </c>
      <c r="K57" t="s">
        <v>259</v>
      </c>
      <c r="L57" t="s">
        <v>260</v>
      </c>
      <c r="M57" s="5">
        <v>800</v>
      </c>
      <c r="N57" s="5">
        <v>800</v>
      </c>
      <c r="O57" s="5">
        <v>800</v>
      </c>
      <c r="P57" s="5">
        <v>800</v>
      </c>
      <c r="Q57" s="5">
        <v>800</v>
      </c>
      <c r="R57" s="5">
        <v>60</v>
      </c>
      <c r="S57" s="5">
        <v>0</v>
      </c>
      <c r="T57" s="5">
        <v>0</v>
      </c>
      <c r="U57" s="5">
        <v>540</v>
      </c>
      <c r="V57" s="5">
        <v>120</v>
      </c>
      <c r="W57" s="5">
        <v>0</v>
      </c>
      <c r="X57" s="5">
        <f t="shared" si="1"/>
        <v>1740</v>
      </c>
      <c r="Y57" s="5">
        <v>800</v>
      </c>
      <c r="Z57" s="21">
        <f t="shared" si="10"/>
        <v>1940</v>
      </c>
      <c r="AA57" s="5">
        <f t="shared" si="6"/>
        <v>1600</v>
      </c>
      <c r="AB57" s="5">
        <f t="shared" si="2"/>
        <v>3.5</v>
      </c>
      <c r="AC57" s="5">
        <v>1</v>
      </c>
      <c r="AD57" t="s">
        <v>25</v>
      </c>
      <c r="AE57" s="9" t="str">
        <f t="shared" si="7"/>
        <v>D</v>
      </c>
      <c r="AG57" s="9">
        <f>0.5</f>
        <v>0.5</v>
      </c>
      <c r="AH57" s="5">
        <f t="shared" si="4"/>
        <v>2</v>
      </c>
    </row>
    <row r="58" hidden="1" spans="1:34">
      <c r="A58" s="5">
        <v>129</v>
      </c>
      <c r="B58" t="s">
        <v>261</v>
      </c>
      <c r="D58" t="s">
        <v>15</v>
      </c>
      <c r="F58" t="s">
        <v>168</v>
      </c>
      <c r="G58" t="s">
        <v>74</v>
      </c>
      <c r="H58" t="s">
        <v>34</v>
      </c>
      <c r="I58" t="s">
        <v>13</v>
      </c>
      <c r="J58" t="s">
        <v>75</v>
      </c>
      <c r="K58" t="s">
        <v>262</v>
      </c>
      <c r="L58" t="s">
        <v>263</v>
      </c>
      <c r="M58" s="5">
        <v>7000</v>
      </c>
      <c r="N58" s="5">
        <v>7500</v>
      </c>
      <c r="O58" s="5">
        <v>7500</v>
      </c>
      <c r="P58" s="5">
        <v>7500</v>
      </c>
      <c r="Q58" s="5">
        <v>7500</v>
      </c>
      <c r="R58" s="5">
        <v>0</v>
      </c>
      <c r="S58" s="5">
        <v>7000</v>
      </c>
      <c r="T58" s="5">
        <v>4320</v>
      </c>
      <c r="U58" s="5">
        <v>2180</v>
      </c>
      <c r="V58" s="5">
        <v>1360</v>
      </c>
      <c r="W58" s="5">
        <v>4320</v>
      </c>
      <c r="X58" s="5">
        <f t="shared" si="1"/>
        <v>5930</v>
      </c>
      <c r="Y58" s="5">
        <v>6000</v>
      </c>
      <c r="Z58" s="5">
        <f t="shared" si="10"/>
        <v>3250</v>
      </c>
      <c r="AA58" s="5">
        <f t="shared" si="6"/>
        <v>0</v>
      </c>
      <c r="AB58" s="5">
        <f t="shared" si="2"/>
        <v>24.3428571428571</v>
      </c>
      <c r="AC58" s="5">
        <v>0</v>
      </c>
      <c r="AD58" t="s">
        <v>33</v>
      </c>
      <c r="AE58" s="9" t="str">
        <f t="shared" si="7"/>
        <v>C</v>
      </c>
      <c r="AG58" s="9">
        <f>0.75</f>
        <v>0.75</v>
      </c>
      <c r="AH58" s="5">
        <f t="shared" si="4"/>
        <v>4</v>
      </c>
    </row>
    <row r="59" spans="1:34">
      <c r="A59" s="5">
        <v>47</v>
      </c>
      <c r="B59" t="s">
        <v>264</v>
      </c>
      <c r="D59" t="s">
        <v>29</v>
      </c>
      <c r="E59" t="s">
        <v>93</v>
      </c>
      <c r="F59" t="s">
        <v>84</v>
      </c>
      <c r="G59" t="s">
        <v>74</v>
      </c>
      <c r="H59" t="s">
        <v>26</v>
      </c>
      <c r="I59" t="s">
        <v>37</v>
      </c>
      <c r="J59" t="s">
        <v>75</v>
      </c>
      <c r="K59" t="s">
        <v>265</v>
      </c>
      <c r="L59" t="s">
        <v>266</v>
      </c>
      <c r="M59" s="5">
        <v>200</v>
      </c>
      <c r="N59" s="5">
        <v>1100</v>
      </c>
      <c r="O59" s="5">
        <v>1100</v>
      </c>
      <c r="P59" s="5">
        <v>1100</v>
      </c>
      <c r="Q59" s="5">
        <v>1100</v>
      </c>
      <c r="R59" s="5">
        <v>195</v>
      </c>
      <c r="S59" s="5">
        <v>0</v>
      </c>
      <c r="T59" s="5">
        <v>0</v>
      </c>
      <c r="U59" s="5">
        <v>105</v>
      </c>
      <c r="V59" s="5">
        <v>60</v>
      </c>
      <c r="W59" s="5">
        <v>0</v>
      </c>
      <c r="X59" s="5">
        <f t="shared" si="1"/>
        <v>855</v>
      </c>
      <c r="Y59" s="5">
        <v>2000</v>
      </c>
      <c r="Z59" s="21">
        <f t="shared" si="10"/>
        <v>1235</v>
      </c>
      <c r="AA59" s="5">
        <f t="shared" si="6"/>
        <v>2000</v>
      </c>
      <c r="AB59" s="5">
        <f t="shared" si="2"/>
        <v>4</v>
      </c>
      <c r="AC59" s="5">
        <v>5</v>
      </c>
      <c r="AD59" t="s">
        <v>25</v>
      </c>
      <c r="AE59" s="9" t="str">
        <f t="shared" si="7"/>
        <v>D</v>
      </c>
      <c r="AG59" s="9" t="str">
        <f>"N/A"</f>
        <v>N/A</v>
      </c>
      <c r="AH59" s="5">
        <f t="shared" si="4"/>
        <v>2</v>
      </c>
    </row>
    <row r="60" hidden="1" spans="1:34">
      <c r="A60" s="5">
        <v>131</v>
      </c>
      <c r="B60" t="s">
        <v>267</v>
      </c>
      <c r="D60" t="s">
        <v>15</v>
      </c>
      <c r="E60" t="s">
        <v>93</v>
      </c>
      <c r="F60" t="s">
        <v>73</v>
      </c>
      <c r="G60" t="s">
        <v>74</v>
      </c>
      <c r="H60" t="s">
        <v>34</v>
      </c>
      <c r="I60" t="s">
        <v>13</v>
      </c>
      <c r="J60" t="s">
        <v>75</v>
      </c>
      <c r="K60" t="s">
        <v>268</v>
      </c>
      <c r="L60" t="s">
        <v>269</v>
      </c>
      <c r="M60" s="5">
        <v>5400</v>
      </c>
      <c r="N60" s="5">
        <v>5900</v>
      </c>
      <c r="O60" s="5">
        <v>6300</v>
      </c>
      <c r="P60" s="5">
        <v>6300</v>
      </c>
      <c r="Q60" s="5">
        <v>6300</v>
      </c>
      <c r="R60" s="5">
        <v>0</v>
      </c>
      <c r="S60" s="5">
        <v>2900</v>
      </c>
      <c r="T60" s="5">
        <v>0</v>
      </c>
      <c r="U60" s="5">
        <v>1880</v>
      </c>
      <c r="V60" s="5">
        <v>6840</v>
      </c>
      <c r="W60" s="5">
        <v>0</v>
      </c>
      <c r="X60" s="5">
        <f t="shared" si="1"/>
        <v>7330</v>
      </c>
      <c r="Y60" s="5">
        <v>6000</v>
      </c>
      <c r="Z60" s="5">
        <f t="shared" si="10"/>
        <v>2850</v>
      </c>
      <c r="AA60" s="5">
        <f t="shared" si="6"/>
        <v>0</v>
      </c>
      <c r="AB60" s="5">
        <f t="shared" si="2"/>
        <v>34</v>
      </c>
      <c r="AC60" s="5">
        <v>4</v>
      </c>
      <c r="AD60" t="s">
        <v>33</v>
      </c>
      <c r="AE60" s="9" t="str">
        <f t="shared" si="7"/>
        <v>C</v>
      </c>
      <c r="AG60" s="9">
        <f>0.833333</f>
        <v>0.833333</v>
      </c>
      <c r="AH60" s="5">
        <f t="shared" si="4"/>
        <v>4</v>
      </c>
    </row>
    <row r="61" hidden="1" spans="1:34">
      <c r="A61" s="5">
        <v>132</v>
      </c>
      <c r="B61" t="s">
        <v>270</v>
      </c>
      <c r="D61" t="s">
        <v>28</v>
      </c>
      <c r="F61" t="s">
        <v>79</v>
      </c>
      <c r="G61" t="s">
        <v>74</v>
      </c>
      <c r="H61" t="s">
        <v>34</v>
      </c>
      <c r="I61" t="s">
        <v>13</v>
      </c>
      <c r="J61" t="s">
        <v>75</v>
      </c>
      <c r="K61" t="s">
        <v>271</v>
      </c>
      <c r="L61" t="s">
        <v>272</v>
      </c>
      <c r="M61" s="5">
        <v>350</v>
      </c>
      <c r="N61" s="5">
        <v>350</v>
      </c>
      <c r="O61" s="5">
        <v>350</v>
      </c>
      <c r="P61" s="5">
        <v>350</v>
      </c>
      <c r="Q61" s="5">
        <v>350</v>
      </c>
      <c r="R61" s="5">
        <v>0</v>
      </c>
      <c r="S61" s="5">
        <v>555</v>
      </c>
      <c r="T61" s="5">
        <v>0</v>
      </c>
      <c r="U61" s="5">
        <v>240</v>
      </c>
      <c r="V61" s="5">
        <v>240</v>
      </c>
      <c r="W61" s="5">
        <v>0</v>
      </c>
      <c r="X61" s="5">
        <f t="shared" si="1"/>
        <v>210</v>
      </c>
      <c r="Y61" s="5">
        <v>1200</v>
      </c>
      <c r="Z61" s="5">
        <f t="shared" si="10"/>
        <v>110</v>
      </c>
      <c r="AA61" s="5">
        <f t="shared" si="6"/>
        <v>0</v>
      </c>
      <c r="AB61" s="5">
        <f t="shared" si="2"/>
        <v>20.5714285714286</v>
      </c>
      <c r="AC61" s="5">
        <v>0</v>
      </c>
      <c r="AD61" t="s">
        <v>33</v>
      </c>
      <c r="AE61" s="9" t="str">
        <f t="shared" si="7"/>
        <v>C</v>
      </c>
      <c r="AG61" s="9">
        <f>0.833333</f>
        <v>0.833333</v>
      </c>
      <c r="AH61" s="5">
        <f t="shared" si="4"/>
        <v>4</v>
      </c>
    </row>
    <row r="62" hidden="1" spans="1:34">
      <c r="A62" s="5">
        <v>134</v>
      </c>
      <c r="B62" t="s">
        <v>273</v>
      </c>
      <c r="D62" t="s">
        <v>15</v>
      </c>
      <c r="F62" t="s">
        <v>172</v>
      </c>
      <c r="G62" t="s">
        <v>74</v>
      </c>
      <c r="H62" t="s">
        <v>34</v>
      </c>
      <c r="I62" t="s">
        <v>13</v>
      </c>
      <c r="J62" t="s">
        <v>89</v>
      </c>
      <c r="K62" t="s">
        <v>274</v>
      </c>
      <c r="L62" t="s">
        <v>275</v>
      </c>
      <c r="M62" s="5">
        <v>460</v>
      </c>
      <c r="N62" s="5">
        <v>400</v>
      </c>
      <c r="O62" s="5">
        <v>400</v>
      </c>
      <c r="P62" s="5">
        <v>400</v>
      </c>
      <c r="Q62" s="5">
        <v>300</v>
      </c>
      <c r="R62" s="5">
        <v>0</v>
      </c>
      <c r="S62" s="5">
        <v>200</v>
      </c>
      <c r="T62" s="5">
        <v>0</v>
      </c>
      <c r="U62" s="5">
        <v>200</v>
      </c>
      <c r="V62" s="5">
        <v>340</v>
      </c>
      <c r="W62" s="5">
        <v>0</v>
      </c>
      <c r="X62" s="5">
        <f t="shared" si="1"/>
        <v>660</v>
      </c>
      <c r="Y62" s="5">
        <v>2000</v>
      </c>
      <c r="Z62" s="5">
        <f>MAX(0,R62+U62-S62-V62-W62)</f>
        <v>0</v>
      </c>
      <c r="AA62" s="5">
        <f t="shared" si="6"/>
        <v>0</v>
      </c>
      <c r="AB62" s="5">
        <f t="shared" si="2"/>
        <v>22.1739130434783</v>
      </c>
      <c r="AC62" s="5">
        <v>0</v>
      </c>
      <c r="AD62" t="s">
        <v>33</v>
      </c>
      <c r="AE62" s="9" t="str">
        <f t="shared" si="7"/>
        <v>NSP</v>
      </c>
      <c r="AG62" s="9">
        <f>1</f>
        <v>1</v>
      </c>
      <c r="AH62" s="5">
        <f t="shared" si="4"/>
        <v>100</v>
      </c>
    </row>
    <row r="63" hidden="1" spans="1:34">
      <c r="A63" s="5">
        <v>135</v>
      </c>
      <c r="B63" t="s">
        <v>276</v>
      </c>
      <c r="D63" t="s">
        <v>15</v>
      </c>
      <c r="E63" t="s">
        <v>277</v>
      </c>
      <c r="F63" t="s">
        <v>73</v>
      </c>
      <c r="G63" t="s">
        <v>74</v>
      </c>
      <c r="H63" t="s">
        <v>34</v>
      </c>
      <c r="I63" t="s">
        <v>13</v>
      </c>
      <c r="J63" t="s">
        <v>75</v>
      </c>
      <c r="K63" t="s">
        <v>278</v>
      </c>
      <c r="L63" t="s">
        <v>279</v>
      </c>
      <c r="M63" s="5">
        <v>1100</v>
      </c>
      <c r="N63" s="5">
        <v>600</v>
      </c>
      <c r="O63" s="5">
        <v>600</v>
      </c>
      <c r="P63" s="5">
        <v>600</v>
      </c>
      <c r="Q63" s="5">
        <v>660</v>
      </c>
      <c r="R63" s="5">
        <v>800</v>
      </c>
      <c r="S63" s="5">
        <v>580</v>
      </c>
      <c r="T63" s="5">
        <v>0</v>
      </c>
      <c r="U63" s="5">
        <v>220</v>
      </c>
      <c r="V63" s="5">
        <v>1180</v>
      </c>
      <c r="W63" s="5">
        <v>0</v>
      </c>
      <c r="X63" s="5">
        <f t="shared" si="1"/>
        <v>1040</v>
      </c>
      <c r="Y63" s="5">
        <v>2000</v>
      </c>
      <c r="Z63" s="5">
        <f>MAX(0,M63+(N63*0.9)+U63-S63-V63-W63)</f>
        <v>100</v>
      </c>
      <c r="AA63" s="5">
        <f t="shared" si="6"/>
        <v>0</v>
      </c>
      <c r="AB63" s="5">
        <f t="shared" si="2"/>
        <v>23.1818181818182</v>
      </c>
      <c r="AC63" s="5">
        <v>9</v>
      </c>
      <c r="AD63" t="s">
        <v>33</v>
      </c>
      <c r="AE63" s="9" t="str">
        <f t="shared" si="7"/>
        <v>C</v>
      </c>
      <c r="AG63" s="9">
        <f>0.6</f>
        <v>0.6</v>
      </c>
      <c r="AH63" s="5">
        <f t="shared" si="4"/>
        <v>4</v>
      </c>
    </row>
    <row r="64" spans="1:34">
      <c r="A64" s="5">
        <v>34</v>
      </c>
      <c r="B64" t="s">
        <v>280</v>
      </c>
      <c r="D64" t="s">
        <v>15</v>
      </c>
      <c r="E64" t="s">
        <v>97</v>
      </c>
      <c r="F64" t="s">
        <v>111</v>
      </c>
      <c r="G64" t="s">
        <v>74</v>
      </c>
      <c r="H64" t="s">
        <v>26</v>
      </c>
      <c r="I64" t="s">
        <v>37</v>
      </c>
      <c r="J64" t="s">
        <v>75</v>
      </c>
      <c r="K64" t="s">
        <v>281</v>
      </c>
      <c r="L64" t="s">
        <v>282</v>
      </c>
      <c r="M64" s="5">
        <v>1540</v>
      </c>
      <c r="N64" s="5">
        <v>1340</v>
      </c>
      <c r="O64" s="5">
        <v>1240</v>
      </c>
      <c r="P64" s="5">
        <v>1240</v>
      </c>
      <c r="Q64" s="5">
        <v>1340</v>
      </c>
      <c r="R64" s="5">
        <v>780</v>
      </c>
      <c r="S64" s="5">
        <v>440</v>
      </c>
      <c r="T64" s="5">
        <v>0</v>
      </c>
      <c r="U64" s="5">
        <v>980</v>
      </c>
      <c r="V64" s="5">
        <v>520</v>
      </c>
      <c r="W64" s="5">
        <v>0</v>
      </c>
      <c r="X64" s="5">
        <f t="shared" si="1"/>
        <v>2750</v>
      </c>
      <c r="Y64" s="5">
        <v>2000</v>
      </c>
      <c r="Z64" s="5">
        <f>MAX(0,M64+(N64*0.9)+U64-S64-V64-W64)</f>
        <v>2766</v>
      </c>
      <c r="AA64" s="5">
        <f t="shared" si="6"/>
        <v>2000</v>
      </c>
      <c r="AB64" s="5">
        <f t="shared" si="2"/>
        <v>5.12987012987013</v>
      </c>
      <c r="AC64" s="5">
        <v>5</v>
      </c>
      <c r="AD64" t="s">
        <v>25</v>
      </c>
      <c r="AE64" s="9" t="str">
        <f t="shared" si="7"/>
        <v>D</v>
      </c>
      <c r="AG64" s="9">
        <f>0.4</f>
        <v>0.4</v>
      </c>
      <c r="AH64" s="5">
        <f t="shared" si="4"/>
        <v>2</v>
      </c>
    </row>
    <row r="65" hidden="1" spans="1:34">
      <c r="A65" s="5">
        <v>137</v>
      </c>
      <c r="B65" t="s">
        <v>283</v>
      </c>
      <c r="D65" t="s">
        <v>15</v>
      </c>
      <c r="E65" t="s">
        <v>97</v>
      </c>
      <c r="F65" t="s">
        <v>73</v>
      </c>
      <c r="G65" t="s">
        <v>74</v>
      </c>
      <c r="H65" t="s">
        <v>34</v>
      </c>
      <c r="I65" t="s">
        <v>13</v>
      </c>
      <c r="J65" t="s">
        <v>75</v>
      </c>
      <c r="K65" t="s">
        <v>284</v>
      </c>
      <c r="L65" t="s">
        <v>285</v>
      </c>
      <c r="M65" s="5">
        <v>2000</v>
      </c>
      <c r="N65" s="5">
        <v>2000</v>
      </c>
      <c r="O65" s="5">
        <v>2100</v>
      </c>
      <c r="P65" s="5">
        <v>2100</v>
      </c>
      <c r="Q65" s="5">
        <v>2100</v>
      </c>
      <c r="R65" s="5">
        <v>0</v>
      </c>
      <c r="S65" s="5">
        <v>320</v>
      </c>
      <c r="T65" s="5">
        <v>3940</v>
      </c>
      <c r="U65" s="5">
        <v>840</v>
      </c>
      <c r="V65" s="5">
        <v>3500</v>
      </c>
      <c r="W65" s="5">
        <v>0</v>
      </c>
      <c r="X65" s="5">
        <f t="shared" si="1"/>
        <v>3520</v>
      </c>
      <c r="Y65" s="5">
        <v>2000</v>
      </c>
      <c r="Z65" s="5">
        <f t="shared" ref="Z65:Z128" si="11">MAX(0,M65+(N65*0.9)+U65-S65-V65-W65)</f>
        <v>820</v>
      </c>
      <c r="AA65" s="5">
        <f t="shared" si="6"/>
        <v>0</v>
      </c>
      <c r="AB65" s="5">
        <f t="shared" si="2"/>
        <v>46.5</v>
      </c>
      <c r="AC65" s="5">
        <v>6</v>
      </c>
      <c r="AD65" t="s">
        <v>33</v>
      </c>
      <c r="AE65" s="9" t="str">
        <f t="shared" si="7"/>
        <v>C</v>
      </c>
      <c r="AG65" s="9" t="str">
        <f>"N/A"</f>
        <v>N/A</v>
      </c>
      <c r="AH65" s="5">
        <f t="shared" si="4"/>
        <v>4</v>
      </c>
    </row>
    <row r="66" hidden="1" spans="1:34">
      <c r="A66" s="5">
        <v>138</v>
      </c>
      <c r="B66" t="s">
        <v>286</v>
      </c>
      <c r="D66" t="s">
        <v>28</v>
      </c>
      <c r="E66" t="s">
        <v>83</v>
      </c>
      <c r="F66" t="s">
        <v>79</v>
      </c>
      <c r="G66" t="s">
        <v>74</v>
      </c>
      <c r="H66" t="s">
        <v>34</v>
      </c>
      <c r="I66" t="s">
        <v>13</v>
      </c>
      <c r="J66" t="s">
        <v>75</v>
      </c>
      <c r="K66" t="s">
        <v>287</v>
      </c>
      <c r="L66" t="s">
        <v>288</v>
      </c>
      <c r="M66" s="5">
        <v>4780</v>
      </c>
      <c r="N66" s="5">
        <v>4260</v>
      </c>
      <c r="O66" s="5">
        <v>4260</v>
      </c>
      <c r="P66" s="5">
        <v>4260</v>
      </c>
      <c r="Q66" s="5">
        <v>4280</v>
      </c>
      <c r="R66" s="5">
        <v>340</v>
      </c>
      <c r="S66" s="5">
        <v>4560</v>
      </c>
      <c r="T66" s="5">
        <v>0</v>
      </c>
      <c r="U66" s="5">
        <v>2780</v>
      </c>
      <c r="V66" s="5">
        <v>4340</v>
      </c>
      <c r="W66" s="5">
        <v>0</v>
      </c>
      <c r="X66" s="5">
        <f t="shared" si="1"/>
        <v>5130</v>
      </c>
      <c r="Y66" s="5">
        <v>6000</v>
      </c>
      <c r="Z66" s="5">
        <f t="shared" si="11"/>
        <v>2494</v>
      </c>
      <c r="AA66" s="5">
        <f t="shared" si="6"/>
        <v>0</v>
      </c>
      <c r="AB66" s="5">
        <f t="shared" si="2"/>
        <v>18.2384937238494</v>
      </c>
      <c r="AC66" s="5">
        <v>9</v>
      </c>
      <c r="AD66" t="s">
        <v>33</v>
      </c>
      <c r="AE66" s="9" t="str">
        <f t="shared" si="7"/>
        <v>C</v>
      </c>
      <c r="AG66" s="9">
        <f>0.947368</f>
        <v>0.947368</v>
      </c>
      <c r="AH66" s="5">
        <f t="shared" si="4"/>
        <v>4</v>
      </c>
    </row>
    <row r="67" hidden="1" spans="1:34">
      <c r="A67" s="5">
        <v>140</v>
      </c>
      <c r="B67" t="s">
        <v>289</v>
      </c>
      <c r="D67" t="s">
        <v>15</v>
      </c>
      <c r="F67" t="s">
        <v>73</v>
      </c>
      <c r="G67" t="s">
        <v>74</v>
      </c>
      <c r="H67" t="s">
        <v>34</v>
      </c>
      <c r="I67" t="s">
        <v>13</v>
      </c>
      <c r="J67" t="s">
        <v>75</v>
      </c>
      <c r="K67" t="s">
        <v>290</v>
      </c>
      <c r="L67" t="s">
        <v>291</v>
      </c>
      <c r="M67" s="5">
        <v>1300</v>
      </c>
      <c r="N67" s="5">
        <v>1300</v>
      </c>
      <c r="O67" s="5">
        <v>1300</v>
      </c>
      <c r="P67" s="5">
        <v>1700</v>
      </c>
      <c r="Q67" s="5">
        <v>1700</v>
      </c>
      <c r="R67" s="5">
        <v>0</v>
      </c>
      <c r="S67" s="5">
        <v>75</v>
      </c>
      <c r="T67" s="5">
        <v>0</v>
      </c>
      <c r="U67" s="5">
        <v>510</v>
      </c>
      <c r="V67" s="5">
        <v>2325</v>
      </c>
      <c r="W67" s="5">
        <v>0</v>
      </c>
      <c r="X67" s="5">
        <f t="shared" ref="X67:X130" si="12">(M67+N67*0.5+U67)-S67</f>
        <v>2385</v>
      </c>
      <c r="Y67" s="5">
        <v>4000</v>
      </c>
      <c r="Z67" s="5">
        <f t="shared" si="11"/>
        <v>580</v>
      </c>
      <c r="AA67" s="5">
        <f t="shared" si="6"/>
        <v>0</v>
      </c>
      <c r="AB67" s="5">
        <f t="shared" ref="AB67:AB130" si="13">IFERROR((V67+W67)/M67*30,0)-AC67</f>
        <v>53.6538461538462</v>
      </c>
      <c r="AC67" s="5">
        <v>0</v>
      </c>
      <c r="AD67" t="s">
        <v>33</v>
      </c>
      <c r="AE67" s="9" t="str">
        <f t="shared" si="7"/>
        <v>C</v>
      </c>
      <c r="AG67" s="9">
        <f t="shared" ref="AG67:AG74" si="14">1</f>
        <v>1</v>
      </c>
      <c r="AH67" s="5">
        <f t="shared" ref="AH67:AH130" si="15">IF(AE67="E",1,IF(AE67="D",2,IF(AE67="D30",3,IF(AE67="C",4,IF(AE67="B",5,IF(AE67="A",6,IF(AE67="AA",7,100)))))))</f>
        <v>4</v>
      </c>
    </row>
    <row r="68" spans="1:34">
      <c r="A68" s="5">
        <v>51</v>
      </c>
      <c r="B68" t="s">
        <v>292</v>
      </c>
      <c r="D68" t="s">
        <v>15</v>
      </c>
      <c r="E68" t="s">
        <v>97</v>
      </c>
      <c r="F68" t="s">
        <v>293</v>
      </c>
      <c r="G68" t="s">
        <v>74</v>
      </c>
      <c r="H68" t="s">
        <v>26</v>
      </c>
      <c r="I68" t="s">
        <v>37</v>
      </c>
      <c r="J68" t="s">
        <v>75</v>
      </c>
      <c r="K68" t="s">
        <v>294</v>
      </c>
      <c r="L68" t="s">
        <v>295</v>
      </c>
      <c r="M68" s="5">
        <v>23200</v>
      </c>
      <c r="N68" s="5">
        <v>23200</v>
      </c>
      <c r="O68" s="5">
        <v>23200</v>
      </c>
      <c r="P68" s="5">
        <v>23200</v>
      </c>
      <c r="Q68" s="5">
        <v>23100</v>
      </c>
      <c r="R68" s="5">
        <v>3675</v>
      </c>
      <c r="S68" s="5">
        <v>15585</v>
      </c>
      <c r="T68" s="5">
        <v>16906.995</v>
      </c>
      <c r="U68" s="5">
        <v>12015</v>
      </c>
      <c r="V68" s="5">
        <v>3030</v>
      </c>
      <c r="W68" s="5">
        <v>2565</v>
      </c>
      <c r="X68" s="5">
        <f t="shared" si="12"/>
        <v>31230</v>
      </c>
      <c r="Y68" s="5">
        <v>12000</v>
      </c>
      <c r="Z68" s="5">
        <f t="shared" si="11"/>
        <v>34915</v>
      </c>
      <c r="AA68" s="5">
        <f t="shared" si="6"/>
        <v>36000</v>
      </c>
      <c r="AB68" s="5">
        <f t="shared" si="13"/>
        <v>6.23491379310345</v>
      </c>
      <c r="AC68" s="5">
        <v>1</v>
      </c>
      <c r="AD68" t="s">
        <v>25</v>
      </c>
      <c r="AE68" s="9" t="str">
        <f t="shared" si="7"/>
        <v>D</v>
      </c>
      <c r="AG68" s="9">
        <f t="shared" si="14"/>
        <v>1</v>
      </c>
      <c r="AH68" s="5">
        <f t="shared" si="15"/>
        <v>2</v>
      </c>
    </row>
    <row r="69" hidden="1" spans="1:34">
      <c r="A69" s="5">
        <v>143</v>
      </c>
      <c r="B69" t="s">
        <v>296</v>
      </c>
      <c r="D69" t="s">
        <v>15</v>
      </c>
      <c r="F69" t="s">
        <v>297</v>
      </c>
      <c r="G69" t="s">
        <v>74</v>
      </c>
      <c r="H69" t="s">
        <v>34</v>
      </c>
      <c r="I69" t="s">
        <v>13</v>
      </c>
      <c r="J69" t="s">
        <v>75</v>
      </c>
      <c r="K69" t="s">
        <v>298</v>
      </c>
      <c r="L69" t="s">
        <v>299</v>
      </c>
      <c r="M69" s="5">
        <v>1150</v>
      </c>
      <c r="N69" s="5">
        <v>1150</v>
      </c>
      <c r="O69" s="5">
        <v>950</v>
      </c>
      <c r="P69" s="5">
        <v>950</v>
      </c>
      <c r="Q69" s="5">
        <v>950</v>
      </c>
      <c r="R69" s="5">
        <v>0</v>
      </c>
      <c r="S69" s="5">
        <v>330</v>
      </c>
      <c r="T69" s="5">
        <v>0</v>
      </c>
      <c r="U69" s="5">
        <v>375</v>
      </c>
      <c r="V69" s="5">
        <v>1620</v>
      </c>
      <c r="W69" s="5">
        <v>0</v>
      </c>
      <c r="X69" s="5">
        <f t="shared" si="12"/>
        <v>1770</v>
      </c>
      <c r="Y69" s="5">
        <v>2000</v>
      </c>
      <c r="Z69" s="5">
        <f t="shared" si="11"/>
        <v>610</v>
      </c>
      <c r="AA69" s="5">
        <f t="shared" si="6"/>
        <v>0</v>
      </c>
      <c r="AB69" s="5">
        <f t="shared" si="13"/>
        <v>42.2608695652174</v>
      </c>
      <c r="AC69" s="5">
        <v>0</v>
      </c>
      <c r="AD69" t="s">
        <v>33</v>
      </c>
      <c r="AE69" s="9" t="str">
        <f t="shared" si="7"/>
        <v>C</v>
      </c>
      <c r="AG69" s="9">
        <f t="shared" si="14"/>
        <v>1</v>
      </c>
      <c r="AH69" s="5">
        <f t="shared" si="15"/>
        <v>4</v>
      </c>
    </row>
    <row r="70" spans="1:34">
      <c r="A70" s="5">
        <v>84</v>
      </c>
      <c r="B70" t="s">
        <v>300</v>
      </c>
      <c r="D70" t="s">
        <v>15</v>
      </c>
      <c r="E70" t="s">
        <v>97</v>
      </c>
      <c r="F70" t="s">
        <v>293</v>
      </c>
      <c r="G70" t="s">
        <v>74</v>
      </c>
      <c r="H70" t="s">
        <v>26</v>
      </c>
      <c r="I70" t="s">
        <v>37</v>
      </c>
      <c r="J70" t="s">
        <v>75</v>
      </c>
      <c r="K70" t="s">
        <v>301</v>
      </c>
      <c r="L70" t="s">
        <v>302</v>
      </c>
      <c r="M70" s="5">
        <v>20460</v>
      </c>
      <c r="N70" s="5">
        <v>20460</v>
      </c>
      <c r="O70" s="5">
        <v>20460</v>
      </c>
      <c r="P70" s="5">
        <v>10460</v>
      </c>
      <c r="Q70" s="5">
        <v>10460</v>
      </c>
      <c r="R70" s="5">
        <v>12140</v>
      </c>
      <c r="S70" s="5">
        <v>21360</v>
      </c>
      <c r="T70" s="5">
        <v>15580</v>
      </c>
      <c r="U70" s="5">
        <v>8140</v>
      </c>
      <c r="V70" s="5">
        <v>3000</v>
      </c>
      <c r="W70" s="5">
        <v>3000</v>
      </c>
      <c r="X70" s="5">
        <f t="shared" si="12"/>
        <v>17470</v>
      </c>
      <c r="Y70" s="5">
        <v>18000</v>
      </c>
      <c r="Z70" s="5">
        <f t="shared" si="11"/>
        <v>19654</v>
      </c>
      <c r="AA70" s="5">
        <f t="shared" si="6"/>
        <v>18000</v>
      </c>
      <c r="AB70" s="5">
        <f t="shared" si="13"/>
        <v>6.79765395894428</v>
      </c>
      <c r="AC70" s="5">
        <v>2</v>
      </c>
      <c r="AD70" t="s">
        <v>31</v>
      </c>
      <c r="AE70" s="9" t="str">
        <f t="shared" si="7"/>
        <v>D30</v>
      </c>
      <c r="AG70" s="9" t="str">
        <f>"N/A"</f>
        <v>N/A</v>
      </c>
      <c r="AH70" s="5">
        <f t="shared" si="15"/>
        <v>3</v>
      </c>
    </row>
    <row r="71" hidden="1" spans="1:34">
      <c r="A71" s="5">
        <v>145</v>
      </c>
      <c r="B71" t="s">
        <v>303</v>
      </c>
      <c r="D71" t="s">
        <v>15</v>
      </c>
      <c r="F71" t="s">
        <v>304</v>
      </c>
      <c r="G71" t="s">
        <v>74</v>
      </c>
      <c r="H71" t="s">
        <v>34</v>
      </c>
      <c r="I71" t="s">
        <v>13</v>
      </c>
      <c r="J71" t="s">
        <v>75</v>
      </c>
      <c r="K71" t="s">
        <v>305</v>
      </c>
      <c r="L71" t="s">
        <v>306</v>
      </c>
      <c r="M71" s="5">
        <v>515</v>
      </c>
      <c r="N71" s="5">
        <v>515</v>
      </c>
      <c r="O71" s="5">
        <v>515</v>
      </c>
      <c r="P71" s="5">
        <v>515</v>
      </c>
      <c r="Q71" s="5">
        <v>515</v>
      </c>
      <c r="R71" s="5">
        <v>0</v>
      </c>
      <c r="S71" s="5">
        <v>765</v>
      </c>
      <c r="T71" s="5">
        <v>1140</v>
      </c>
      <c r="U71" s="5">
        <v>195</v>
      </c>
      <c r="V71" s="5">
        <v>345</v>
      </c>
      <c r="W71" s="5">
        <v>0</v>
      </c>
      <c r="X71" s="5">
        <f t="shared" si="12"/>
        <v>202.5</v>
      </c>
      <c r="Y71" s="5">
        <v>1000</v>
      </c>
      <c r="Z71" s="5">
        <f t="shared" si="11"/>
        <v>63.5</v>
      </c>
      <c r="AA71" s="5">
        <f t="shared" si="6"/>
        <v>0</v>
      </c>
      <c r="AB71" s="5">
        <f t="shared" si="13"/>
        <v>20.0970873786408</v>
      </c>
      <c r="AC71" s="5">
        <v>0</v>
      </c>
      <c r="AD71" t="s">
        <v>33</v>
      </c>
      <c r="AE71" s="9" t="str">
        <f t="shared" si="7"/>
        <v>NSP</v>
      </c>
      <c r="AG71" s="9">
        <f t="shared" si="14"/>
        <v>1</v>
      </c>
      <c r="AH71" s="5">
        <f t="shared" si="15"/>
        <v>100</v>
      </c>
    </row>
    <row r="72" hidden="1" spans="1:34">
      <c r="A72" s="5">
        <v>146</v>
      </c>
      <c r="B72" t="s">
        <v>307</v>
      </c>
      <c r="D72" t="s">
        <v>15</v>
      </c>
      <c r="F72" t="s">
        <v>168</v>
      </c>
      <c r="G72" t="s">
        <v>74</v>
      </c>
      <c r="H72" t="s">
        <v>34</v>
      </c>
      <c r="I72" t="s">
        <v>13</v>
      </c>
      <c r="J72" t="s">
        <v>75</v>
      </c>
      <c r="K72" t="s">
        <v>308</v>
      </c>
      <c r="L72" t="s">
        <v>309</v>
      </c>
      <c r="M72" s="5">
        <v>3700</v>
      </c>
      <c r="N72" s="5">
        <v>3700</v>
      </c>
      <c r="O72" s="5">
        <v>3200</v>
      </c>
      <c r="P72" s="5">
        <v>3200</v>
      </c>
      <c r="Q72" s="5">
        <v>3200</v>
      </c>
      <c r="R72" s="5">
        <v>0</v>
      </c>
      <c r="S72" s="5">
        <v>2790</v>
      </c>
      <c r="T72" s="5">
        <v>0</v>
      </c>
      <c r="U72" s="5">
        <v>1275</v>
      </c>
      <c r="V72" s="5">
        <v>3495</v>
      </c>
      <c r="W72" s="5">
        <v>0</v>
      </c>
      <c r="X72" s="5">
        <f t="shared" si="12"/>
        <v>4035</v>
      </c>
      <c r="Y72" s="5">
        <v>4000</v>
      </c>
      <c r="Z72" s="5">
        <f t="shared" si="11"/>
        <v>2020</v>
      </c>
      <c r="AA72" s="5">
        <f t="shared" si="6"/>
        <v>0</v>
      </c>
      <c r="AB72" s="5">
        <f t="shared" si="13"/>
        <v>28.3378378378378</v>
      </c>
      <c r="AC72" s="5">
        <v>0</v>
      </c>
      <c r="AD72" t="s">
        <v>33</v>
      </c>
      <c r="AE72" s="9" t="str">
        <f t="shared" si="7"/>
        <v>C</v>
      </c>
      <c r="AG72" s="9">
        <f t="shared" si="14"/>
        <v>1</v>
      </c>
      <c r="AH72" s="5">
        <f t="shared" si="15"/>
        <v>4</v>
      </c>
    </row>
    <row r="73" spans="1:34">
      <c r="A73" s="5">
        <v>46</v>
      </c>
      <c r="B73" t="s">
        <v>310</v>
      </c>
      <c r="D73" t="s">
        <v>15</v>
      </c>
      <c r="F73" t="s">
        <v>111</v>
      </c>
      <c r="G73" t="s">
        <v>74</v>
      </c>
      <c r="H73" t="s">
        <v>26</v>
      </c>
      <c r="I73" t="s">
        <v>37</v>
      </c>
      <c r="J73" t="s">
        <v>75</v>
      </c>
      <c r="K73" t="s">
        <v>311</v>
      </c>
      <c r="L73" t="s">
        <v>312</v>
      </c>
      <c r="M73" s="5">
        <v>3000</v>
      </c>
      <c r="N73" s="5">
        <v>3000</v>
      </c>
      <c r="O73" s="5">
        <v>3000</v>
      </c>
      <c r="P73" s="5">
        <v>2000</v>
      </c>
      <c r="Q73" s="5">
        <v>0</v>
      </c>
      <c r="R73" s="5">
        <v>0</v>
      </c>
      <c r="S73" s="5">
        <v>2000</v>
      </c>
      <c r="T73" s="5">
        <v>0</v>
      </c>
      <c r="U73" s="5">
        <v>2000</v>
      </c>
      <c r="V73" s="5">
        <v>800</v>
      </c>
      <c r="W73" s="5">
        <v>0</v>
      </c>
      <c r="X73" s="5">
        <f t="shared" si="12"/>
        <v>4500</v>
      </c>
      <c r="Y73" s="5">
        <v>3200</v>
      </c>
      <c r="Z73" s="5">
        <f t="shared" si="11"/>
        <v>4900</v>
      </c>
      <c r="AA73" s="5">
        <f t="shared" si="6"/>
        <v>3200</v>
      </c>
      <c r="AB73" s="5">
        <f t="shared" si="13"/>
        <v>8</v>
      </c>
      <c r="AC73" s="5">
        <v>0</v>
      </c>
      <c r="AD73" t="s">
        <v>25</v>
      </c>
      <c r="AE73" s="9" t="str">
        <f t="shared" si="7"/>
        <v>D</v>
      </c>
      <c r="AG73" s="9">
        <f t="shared" si="14"/>
        <v>1</v>
      </c>
      <c r="AH73" s="5">
        <f t="shared" si="15"/>
        <v>2</v>
      </c>
    </row>
    <row r="74" spans="1:34">
      <c r="A74" s="5">
        <v>71</v>
      </c>
      <c r="B74" t="s">
        <v>313</v>
      </c>
      <c r="D74" t="s">
        <v>15</v>
      </c>
      <c r="E74" t="s">
        <v>88</v>
      </c>
      <c r="F74" t="s">
        <v>168</v>
      </c>
      <c r="G74" t="s">
        <v>74</v>
      </c>
      <c r="H74" t="s">
        <v>26</v>
      </c>
      <c r="I74" t="s">
        <v>37</v>
      </c>
      <c r="J74" t="s">
        <v>75</v>
      </c>
      <c r="K74" t="s">
        <v>314</v>
      </c>
      <c r="L74" t="s">
        <v>315</v>
      </c>
      <c r="M74" s="5">
        <v>17600</v>
      </c>
      <c r="N74" s="5">
        <v>17100</v>
      </c>
      <c r="O74" s="5">
        <v>17100</v>
      </c>
      <c r="P74" s="5">
        <v>13100</v>
      </c>
      <c r="Q74" s="5">
        <v>14300</v>
      </c>
      <c r="R74" s="5">
        <v>0</v>
      </c>
      <c r="S74" s="5">
        <v>11280</v>
      </c>
      <c r="T74" s="5">
        <v>15270</v>
      </c>
      <c r="U74" s="5">
        <v>8100</v>
      </c>
      <c r="V74" s="5">
        <v>4780</v>
      </c>
      <c r="W74" s="5">
        <v>5760</v>
      </c>
      <c r="X74" s="5">
        <f t="shared" si="12"/>
        <v>22970</v>
      </c>
      <c r="Y74" s="5">
        <v>12000</v>
      </c>
      <c r="Z74" s="5">
        <f t="shared" si="11"/>
        <v>19270</v>
      </c>
      <c r="AA74" s="5">
        <f t="shared" si="6"/>
        <v>24000</v>
      </c>
      <c r="AB74" s="5">
        <f t="shared" si="13"/>
        <v>8.96590909090909</v>
      </c>
      <c r="AC74" s="5">
        <v>9</v>
      </c>
      <c r="AD74" t="s">
        <v>31</v>
      </c>
      <c r="AE74" s="9" t="str">
        <f t="shared" si="7"/>
        <v>D30</v>
      </c>
      <c r="AG74" s="9">
        <f>0.857143</f>
        <v>0.857143</v>
      </c>
      <c r="AH74" s="5">
        <f t="shared" si="15"/>
        <v>3</v>
      </c>
    </row>
    <row r="75" spans="1:34">
      <c r="A75" s="22">
        <v>104</v>
      </c>
      <c r="B75" s="13" t="s">
        <v>316</v>
      </c>
      <c r="D75" s="13" t="s">
        <v>29</v>
      </c>
      <c r="E75" t="s">
        <v>88</v>
      </c>
      <c r="F75" s="13" t="s">
        <v>84</v>
      </c>
      <c r="G75" s="13" t="s">
        <v>74</v>
      </c>
      <c r="H75" s="13" t="s">
        <v>26</v>
      </c>
      <c r="I75" s="13" t="s">
        <v>37</v>
      </c>
      <c r="J75" s="13" t="s">
        <v>89</v>
      </c>
      <c r="K75" s="13" t="s">
        <v>317</v>
      </c>
      <c r="L75" s="13" t="s">
        <v>318</v>
      </c>
      <c r="M75" s="22">
        <v>400</v>
      </c>
      <c r="N75" s="22">
        <v>400</v>
      </c>
      <c r="O75" s="5">
        <v>400</v>
      </c>
      <c r="P75" s="5">
        <v>400</v>
      </c>
      <c r="Q75" s="5">
        <v>0</v>
      </c>
      <c r="R75" s="22">
        <v>285</v>
      </c>
      <c r="S75" s="22">
        <v>375</v>
      </c>
      <c r="T75" s="22">
        <v>585</v>
      </c>
      <c r="U75" s="22">
        <v>0</v>
      </c>
      <c r="V75" s="22">
        <v>210</v>
      </c>
      <c r="W75" s="22">
        <v>0</v>
      </c>
      <c r="X75" s="5">
        <f t="shared" si="12"/>
        <v>225</v>
      </c>
      <c r="Y75" s="5">
        <v>800</v>
      </c>
      <c r="Z75" s="22">
        <f>MAX(0,R75+U75-S75-V75-W75)</f>
        <v>0</v>
      </c>
      <c r="AA75" s="5">
        <f t="shared" si="6"/>
        <v>0</v>
      </c>
      <c r="AB75" s="22">
        <f t="shared" si="13"/>
        <v>9.75</v>
      </c>
      <c r="AC75" s="5">
        <v>6</v>
      </c>
      <c r="AD75" t="s">
        <v>31</v>
      </c>
      <c r="AE75" s="23" t="str">
        <f t="shared" si="7"/>
        <v>NSP</v>
      </c>
      <c r="AF75" s="13"/>
      <c r="AG75" s="23">
        <f t="shared" ref="AG75:AG83" si="16">1</f>
        <v>1</v>
      </c>
      <c r="AH75" s="22">
        <f t="shared" si="15"/>
        <v>100</v>
      </c>
    </row>
    <row r="76" spans="1:34">
      <c r="A76" s="5">
        <v>50</v>
      </c>
      <c r="B76" t="s">
        <v>319</v>
      </c>
      <c r="D76" t="s">
        <v>15</v>
      </c>
      <c r="F76" t="s">
        <v>168</v>
      </c>
      <c r="G76" t="s">
        <v>74</v>
      </c>
      <c r="H76" t="s">
        <v>26</v>
      </c>
      <c r="I76" t="s">
        <v>37</v>
      </c>
      <c r="J76" t="s">
        <v>75</v>
      </c>
      <c r="K76" t="s">
        <v>320</v>
      </c>
      <c r="L76" t="s">
        <v>321</v>
      </c>
      <c r="M76" s="5">
        <v>10600</v>
      </c>
      <c r="N76" s="5">
        <v>10600</v>
      </c>
      <c r="O76" s="5">
        <v>10600</v>
      </c>
      <c r="P76" s="5">
        <v>10600</v>
      </c>
      <c r="Q76" s="5">
        <v>10600</v>
      </c>
      <c r="R76" s="5">
        <v>0</v>
      </c>
      <c r="S76" s="5">
        <v>4230</v>
      </c>
      <c r="T76" s="5">
        <v>10005</v>
      </c>
      <c r="U76" s="5">
        <v>5220</v>
      </c>
      <c r="V76" s="5">
        <v>3540</v>
      </c>
      <c r="W76" s="5">
        <v>0</v>
      </c>
      <c r="X76" s="5">
        <f t="shared" si="12"/>
        <v>16890</v>
      </c>
      <c r="Y76" s="5">
        <v>6000</v>
      </c>
      <c r="Z76" s="5">
        <f>MAX(0,M76+(N76*0.9)+U76-S76-V76-W76)</f>
        <v>17590</v>
      </c>
      <c r="AA76" s="5">
        <f t="shared" si="6"/>
        <v>18000</v>
      </c>
      <c r="AB76" s="5">
        <f t="shared" si="13"/>
        <v>10.0188679245283</v>
      </c>
      <c r="AC76" s="5">
        <v>0</v>
      </c>
      <c r="AD76" t="s">
        <v>25</v>
      </c>
      <c r="AE76" s="9" t="str">
        <f t="shared" si="7"/>
        <v>D</v>
      </c>
      <c r="AG76" s="9">
        <f t="shared" si="16"/>
        <v>1</v>
      </c>
      <c r="AH76" s="5">
        <f t="shared" si="15"/>
        <v>2</v>
      </c>
    </row>
    <row r="77" hidden="1" spans="1:34">
      <c r="A77" s="5">
        <v>152</v>
      </c>
      <c r="B77" t="s">
        <v>322</v>
      </c>
      <c r="D77" t="s">
        <v>15</v>
      </c>
      <c r="E77" t="s">
        <v>93</v>
      </c>
      <c r="F77" t="s">
        <v>73</v>
      </c>
      <c r="G77" t="s">
        <v>74</v>
      </c>
      <c r="H77" t="s">
        <v>34</v>
      </c>
      <c r="I77" t="s">
        <v>13</v>
      </c>
      <c r="J77" t="s">
        <v>75</v>
      </c>
      <c r="K77" t="s">
        <v>323</v>
      </c>
      <c r="L77" t="s">
        <v>324</v>
      </c>
      <c r="M77" s="5">
        <v>2000</v>
      </c>
      <c r="N77" s="5">
        <v>2040</v>
      </c>
      <c r="O77" s="5">
        <v>2040</v>
      </c>
      <c r="P77" s="5">
        <v>1540</v>
      </c>
      <c r="Q77" s="5">
        <v>2040</v>
      </c>
      <c r="R77" s="5">
        <v>0</v>
      </c>
      <c r="S77" s="5">
        <v>1500</v>
      </c>
      <c r="T77" s="5">
        <v>6067.995</v>
      </c>
      <c r="U77" s="5">
        <v>1500</v>
      </c>
      <c r="V77" s="5">
        <v>4560</v>
      </c>
      <c r="W77" s="5">
        <v>0</v>
      </c>
      <c r="X77" s="5">
        <f t="shared" si="12"/>
        <v>3020</v>
      </c>
      <c r="Y77" s="5">
        <v>2000</v>
      </c>
      <c r="Z77" s="5">
        <f t="shared" si="11"/>
        <v>0</v>
      </c>
      <c r="AA77" s="5">
        <f t="shared" si="6"/>
        <v>0</v>
      </c>
      <c r="AB77" s="5">
        <f t="shared" si="13"/>
        <v>67.4</v>
      </c>
      <c r="AC77" s="5">
        <v>1</v>
      </c>
      <c r="AD77" t="s">
        <v>33</v>
      </c>
      <c r="AE77" s="9" t="str">
        <f t="shared" si="7"/>
        <v>NSP</v>
      </c>
      <c r="AG77" s="9">
        <f t="shared" si="16"/>
        <v>1</v>
      </c>
      <c r="AH77" s="5">
        <f t="shared" si="15"/>
        <v>100</v>
      </c>
    </row>
    <row r="78" spans="1:34">
      <c r="A78" s="5">
        <v>40</v>
      </c>
      <c r="B78" t="s">
        <v>325</v>
      </c>
      <c r="D78" t="s">
        <v>15</v>
      </c>
      <c r="E78" t="s">
        <v>97</v>
      </c>
      <c r="F78" t="s">
        <v>73</v>
      </c>
      <c r="G78" t="s">
        <v>74</v>
      </c>
      <c r="H78" t="s">
        <v>26</v>
      </c>
      <c r="I78" t="s">
        <v>37</v>
      </c>
      <c r="J78" t="s">
        <v>75</v>
      </c>
      <c r="K78" t="s">
        <v>326</v>
      </c>
      <c r="L78" t="s">
        <v>327</v>
      </c>
      <c r="M78" s="5">
        <v>1850</v>
      </c>
      <c r="N78" s="5">
        <v>1400</v>
      </c>
      <c r="O78" s="5">
        <v>1400</v>
      </c>
      <c r="P78" s="5">
        <v>1400</v>
      </c>
      <c r="Q78" s="5">
        <v>1400</v>
      </c>
      <c r="R78" s="5">
        <v>0</v>
      </c>
      <c r="S78" s="5">
        <v>220</v>
      </c>
      <c r="T78" s="5">
        <v>0</v>
      </c>
      <c r="U78" s="5">
        <v>480</v>
      </c>
      <c r="V78" s="5">
        <v>1020</v>
      </c>
      <c r="W78" s="5">
        <v>0</v>
      </c>
      <c r="X78" s="5">
        <f t="shared" si="12"/>
        <v>2810</v>
      </c>
      <c r="Y78" s="5">
        <v>800</v>
      </c>
      <c r="Z78" s="5">
        <f t="shared" si="11"/>
        <v>2350</v>
      </c>
      <c r="AA78" s="5">
        <f t="shared" si="6"/>
        <v>2400</v>
      </c>
      <c r="AB78" s="5">
        <f t="shared" si="13"/>
        <v>10.5405405405405</v>
      </c>
      <c r="AC78" s="5">
        <v>6</v>
      </c>
      <c r="AD78" t="s">
        <v>25</v>
      </c>
      <c r="AE78" s="9" t="str">
        <f t="shared" si="7"/>
        <v>D</v>
      </c>
      <c r="AG78" s="9">
        <f t="shared" si="16"/>
        <v>1</v>
      </c>
      <c r="AH78" s="5">
        <f t="shared" si="15"/>
        <v>2</v>
      </c>
    </row>
    <row r="79" spans="1:34">
      <c r="A79" s="5">
        <v>37</v>
      </c>
      <c r="B79" t="s">
        <v>328</v>
      </c>
      <c r="D79" t="s">
        <v>15</v>
      </c>
      <c r="F79" t="s">
        <v>73</v>
      </c>
      <c r="G79" t="s">
        <v>74</v>
      </c>
      <c r="H79" t="s">
        <v>26</v>
      </c>
      <c r="I79" t="s">
        <v>37</v>
      </c>
      <c r="J79" t="s">
        <v>75</v>
      </c>
      <c r="K79" t="s">
        <v>329</v>
      </c>
      <c r="L79" t="s">
        <v>330</v>
      </c>
      <c r="M79" s="5">
        <v>500</v>
      </c>
      <c r="N79" s="5">
        <v>500</v>
      </c>
      <c r="O79" s="5">
        <v>500</v>
      </c>
      <c r="P79" s="5">
        <v>500</v>
      </c>
      <c r="Q79" s="5">
        <v>500</v>
      </c>
      <c r="R79" s="5">
        <v>0</v>
      </c>
      <c r="S79" s="5">
        <v>200</v>
      </c>
      <c r="T79" s="5">
        <v>0</v>
      </c>
      <c r="U79" s="5">
        <v>500</v>
      </c>
      <c r="V79" s="5">
        <v>180</v>
      </c>
      <c r="W79" s="5">
        <v>0</v>
      </c>
      <c r="X79" s="5">
        <f t="shared" si="12"/>
        <v>1050</v>
      </c>
      <c r="Y79" s="5">
        <v>1000</v>
      </c>
      <c r="Z79" s="5">
        <f t="shared" si="11"/>
        <v>1070</v>
      </c>
      <c r="AA79" s="5">
        <f t="shared" si="6"/>
        <v>1000</v>
      </c>
      <c r="AB79" s="5">
        <f t="shared" si="13"/>
        <v>10.8</v>
      </c>
      <c r="AC79" s="5">
        <v>0</v>
      </c>
      <c r="AD79" t="s">
        <v>25</v>
      </c>
      <c r="AE79" s="9" t="str">
        <f t="shared" si="7"/>
        <v>D</v>
      </c>
      <c r="AG79" s="9">
        <f t="shared" si="16"/>
        <v>1</v>
      </c>
      <c r="AH79" s="5">
        <f t="shared" si="15"/>
        <v>2</v>
      </c>
    </row>
    <row r="80" spans="1:34">
      <c r="A80" s="5">
        <v>92</v>
      </c>
      <c r="B80" t="s">
        <v>331</v>
      </c>
      <c r="D80" t="s">
        <v>28</v>
      </c>
      <c r="E80" t="s">
        <v>97</v>
      </c>
      <c r="F80" t="s">
        <v>79</v>
      </c>
      <c r="G80" t="s">
        <v>74</v>
      </c>
      <c r="H80" t="s">
        <v>26</v>
      </c>
      <c r="I80" t="s">
        <v>37</v>
      </c>
      <c r="J80" t="s">
        <v>75</v>
      </c>
      <c r="K80" t="s">
        <v>332</v>
      </c>
      <c r="L80" t="s">
        <v>333</v>
      </c>
      <c r="M80" s="5">
        <v>5460</v>
      </c>
      <c r="N80" s="5">
        <v>5460</v>
      </c>
      <c r="O80" s="5">
        <v>5260</v>
      </c>
      <c r="P80" s="5">
        <v>5260</v>
      </c>
      <c r="Q80" s="5">
        <v>5260</v>
      </c>
      <c r="R80" s="5">
        <v>700</v>
      </c>
      <c r="S80" s="5">
        <v>2380</v>
      </c>
      <c r="T80" s="5">
        <v>0</v>
      </c>
      <c r="U80" s="5">
        <v>3820</v>
      </c>
      <c r="V80" s="5">
        <v>3180</v>
      </c>
      <c r="W80" s="5">
        <v>0</v>
      </c>
      <c r="X80" s="5">
        <f t="shared" si="12"/>
        <v>9630</v>
      </c>
      <c r="Y80" s="5">
        <v>12000</v>
      </c>
      <c r="Z80" s="5">
        <f t="shared" si="11"/>
        <v>8634</v>
      </c>
      <c r="AA80" s="5">
        <f t="shared" si="6"/>
        <v>12000</v>
      </c>
      <c r="AB80" s="5">
        <f t="shared" si="13"/>
        <v>11.4725274725275</v>
      </c>
      <c r="AC80" s="5">
        <v>6</v>
      </c>
      <c r="AD80" t="s">
        <v>31</v>
      </c>
      <c r="AE80" s="9" t="str">
        <f t="shared" si="7"/>
        <v>D30</v>
      </c>
      <c r="AG80" s="9">
        <f t="shared" si="16"/>
        <v>1</v>
      </c>
      <c r="AH80" s="5">
        <f t="shared" si="15"/>
        <v>3</v>
      </c>
    </row>
    <row r="81" hidden="1" spans="1:34">
      <c r="A81" s="5">
        <v>156</v>
      </c>
      <c r="B81" t="s">
        <v>334</v>
      </c>
      <c r="D81" t="s">
        <v>15</v>
      </c>
      <c r="F81" t="s">
        <v>111</v>
      </c>
      <c r="G81" t="s">
        <v>74</v>
      </c>
      <c r="H81" t="s">
        <v>34</v>
      </c>
      <c r="I81" t="s">
        <v>13</v>
      </c>
      <c r="J81" t="s">
        <v>75</v>
      </c>
      <c r="K81" t="s">
        <v>335</v>
      </c>
      <c r="L81" t="s">
        <v>336</v>
      </c>
      <c r="M81" s="5">
        <v>2000</v>
      </c>
      <c r="N81" s="5">
        <v>3000</v>
      </c>
      <c r="O81" s="5">
        <v>3000</v>
      </c>
      <c r="P81" s="5">
        <v>3000</v>
      </c>
      <c r="Q81" s="5">
        <v>3000</v>
      </c>
      <c r="R81" s="5">
        <v>0</v>
      </c>
      <c r="S81" s="5">
        <v>2010</v>
      </c>
      <c r="T81" s="5">
        <v>0</v>
      </c>
      <c r="U81" s="5">
        <v>1005</v>
      </c>
      <c r="V81" s="5">
        <v>2820</v>
      </c>
      <c r="W81" s="5">
        <v>0</v>
      </c>
      <c r="X81" s="5">
        <f t="shared" si="12"/>
        <v>2495</v>
      </c>
      <c r="Y81" s="5">
        <v>4000</v>
      </c>
      <c r="Z81" s="5">
        <f t="shared" si="11"/>
        <v>875</v>
      </c>
      <c r="AA81" s="5">
        <f t="shared" ref="AA78:AA142" si="17">IFERROR(IF(IF(Z81/Y81-INT(Z81/Y81)&gt;=0.6,1,0)=0,ROUNDDOWN(Z81/Y81,0),ROUNDUP(Z81/Y81,0))*Y81,0)</f>
        <v>0</v>
      </c>
      <c r="AB81" s="5">
        <f t="shared" si="13"/>
        <v>42.3</v>
      </c>
      <c r="AC81" s="5">
        <v>0</v>
      </c>
      <c r="AD81" t="s">
        <v>33</v>
      </c>
      <c r="AE81" s="9" t="str">
        <f t="shared" ref="AE78:AE142" si="18">IF(Z81&lt;100,"NSP",AD81)</f>
        <v>C</v>
      </c>
      <c r="AG81" s="9">
        <f t="shared" si="16"/>
        <v>1</v>
      </c>
      <c r="AH81" s="5">
        <f t="shared" si="15"/>
        <v>4</v>
      </c>
    </row>
    <row r="82" spans="1:34">
      <c r="A82" s="5">
        <v>103</v>
      </c>
      <c r="B82" t="s">
        <v>337</v>
      </c>
      <c r="D82" t="s">
        <v>15</v>
      </c>
      <c r="E82" t="s">
        <v>83</v>
      </c>
      <c r="F82" t="s">
        <v>168</v>
      </c>
      <c r="G82" t="s">
        <v>74</v>
      </c>
      <c r="H82" t="s">
        <v>26</v>
      </c>
      <c r="I82" t="s">
        <v>37</v>
      </c>
      <c r="J82" t="s">
        <v>75</v>
      </c>
      <c r="K82" t="s">
        <v>338</v>
      </c>
      <c r="L82" t="s">
        <v>339</v>
      </c>
      <c r="M82" s="5">
        <v>11500</v>
      </c>
      <c r="N82" s="5">
        <v>11500</v>
      </c>
      <c r="O82" s="5">
        <v>11200</v>
      </c>
      <c r="P82" s="5">
        <v>9220</v>
      </c>
      <c r="Q82" s="5">
        <v>8720</v>
      </c>
      <c r="R82" s="5">
        <v>0</v>
      </c>
      <c r="S82" s="5">
        <v>7740</v>
      </c>
      <c r="T82" s="5">
        <v>5910</v>
      </c>
      <c r="U82" s="5">
        <v>4440</v>
      </c>
      <c r="V82" s="5">
        <v>8055</v>
      </c>
      <c r="W82" s="5">
        <v>60</v>
      </c>
      <c r="X82" s="5">
        <f t="shared" si="12"/>
        <v>13950</v>
      </c>
      <c r="Y82" s="5">
        <v>12000</v>
      </c>
      <c r="Z82" s="5">
        <f t="shared" si="11"/>
        <v>10435</v>
      </c>
      <c r="AA82" s="5">
        <f t="shared" si="17"/>
        <v>12000</v>
      </c>
      <c r="AB82" s="5">
        <f t="shared" si="13"/>
        <v>12.1695652173913</v>
      </c>
      <c r="AC82" s="5">
        <v>9</v>
      </c>
      <c r="AD82" t="s">
        <v>31</v>
      </c>
      <c r="AE82" s="9" t="str">
        <f t="shared" si="18"/>
        <v>D30</v>
      </c>
      <c r="AG82" s="9">
        <f t="shared" si="16"/>
        <v>1</v>
      </c>
      <c r="AH82" s="5">
        <f t="shared" si="15"/>
        <v>3</v>
      </c>
    </row>
    <row r="83" spans="1:34">
      <c r="A83" s="5">
        <v>59</v>
      </c>
      <c r="B83" t="s">
        <v>340</v>
      </c>
      <c r="D83" t="s">
        <v>15</v>
      </c>
      <c r="F83" t="s">
        <v>168</v>
      </c>
      <c r="G83" t="s">
        <v>74</v>
      </c>
      <c r="H83" t="s">
        <v>26</v>
      </c>
      <c r="I83" t="s">
        <v>37</v>
      </c>
      <c r="J83" t="s">
        <v>75</v>
      </c>
      <c r="K83" t="s">
        <v>341</v>
      </c>
      <c r="L83" t="s">
        <v>342</v>
      </c>
      <c r="M83" s="5">
        <v>2500</v>
      </c>
      <c r="N83" s="5">
        <v>2500</v>
      </c>
      <c r="O83" s="5">
        <v>2500</v>
      </c>
      <c r="P83" s="5">
        <v>2500</v>
      </c>
      <c r="Q83" s="5">
        <v>2500</v>
      </c>
      <c r="R83" s="5">
        <v>0</v>
      </c>
      <c r="S83" s="5">
        <v>2940</v>
      </c>
      <c r="T83" s="5">
        <v>0</v>
      </c>
      <c r="U83" s="5">
        <v>1005</v>
      </c>
      <c r="V83" s="5">
        <v>720</v>
      </c>
      <c r="W83" s="5">
        <v>345</v>
      </c>
      <c r="X83" s="5">
        <f t="shared" si="12"/>
        <v>1815</v>
      </c>
      <c r="Y83" s="5">
        <v>4000</v>
      </c>
      <c r="Z83" s="5">
        <f t="shared" si="11"/>
        <v>1750</v>
      </c>
      <c r="AA83" s="5">
        <f t="shared" si="17"/>
        <v>0</v>
      </c>
      <c r="AB83" s="5">
        <f t="shared" si="13"/>
        <v>12.78</v>
      </c>
      <c r="AC83" s="5">
        <v>0</v>
      </c>
      <c r="AD83" t="s">
        <v>31</v>
      </c>
      <c r="AE83" s="9" t="str">
        <f t="shared" si="18"/>
        <v>D30</v>
      </c>
      <c r="AG83" s="9">
        <f t="shared" si="16"/>
        <v>1</v>
      </c>
      <c r="AH83" s="5">
        <f t="shared" si="15"/>
        <v>3</v>
      </c>
    </row>
    <row r="84" spans="1:34">
      <c r="A84" s="5">
        <v>139</v>
      </c>
      <c r="B84" t="s">
        <v>343</v>
      </c>
      <c r="D84" t="s">
        <v>28</v>
      </c>
      <c r="E84" t="s">
        <v>183</v>
      </c>
      <c r="F84" t="s">
        <v>79</v>
      </c>
      <c r="G84" t="s">
        <v>74</v>
      </c>
      <c r="H84" t="s">
        <v>26</v>
      </c>
      <c r="I84" t="s">
        <v>37</v>
      </c>
      <c r="J84" t="s">
        <v>75</v>
      </c>
      <c r="K84" t="s">
        <v>344</v>
      </c>
      <c r="L84" t="s">
        <v>345</v>
      </c>
      <c r="M84" s="5">
        <v>9300</v>
      </c>
      <c r="N84" s="5">
        <v>9190</v>
      </c>
      <c r="O84" s="5">
        <v>9190</v>
      </c>
      <c r="P84" s="5">
        <v>9490</v>
      </c>
      <c r="Q84" s="5">
        <v>9390</v>
      </c>
      <c r="R84" s="5">
        <v>0</v>
      </c>
      <c r="S84" s="5">
        <v>9180</v>
      </c>
      <c r="T84" s="5">
        <v>9560</v>
      </c>
      <c r="U84" s="5">
        <v>9820</v>
      </c>
      <c r="V84" s="5">
        <v>6320</v>
      </c>
      <c r="W84" s="5">
        <v>500</v>
      </c>
      <c r="X84" s="5">
        <f t="shared" si="12"/>
        <v>14535</v>
      </c>
      <c r="Y84" s="5">
        <v>6000</v>
      </c>
      <c r="Z84" s="5">
        <f t="shared" si="11"/>
        <v>11391</v>
      </c>
      <c r="AA84" s="5">
        <f t="shared" si="17"/>
        <v>12000</v>
      </c>
      <c r="AB84" s="5">
        <f t="shared" si="13"/>
        <v>13</v>
      </c>
      <c r="AC84" s="5">
        <v>9</v>
      </c>
      <c r="AD84" t="s">
        <v>33</v>
      </c>
      <c r="AE84" s="9" t="str">
        <f t="shared" si="18"/>
        <v>C</v>
      </c>
      <c r="AG84" s="9">
        <f>0.888889</f>
        <v>0.888889</v>
      </c>
      <c r="AH84" s="5">
        <f t="shared" si="15"/>
        <v>4</v>
      </c>
    </row>
    <row r="85" spans="1:34">
      <c r="A85" s="5">
        <v>56</v>
      </c>
      <c r="B85" t="s">
        <v>346</v>
      </c>
      <c r="D85" t="s">
        <v>29</v>
      </c>
      <c r="E85" t="s">
        <v>97</v>
      </c>
      <c r="F85" t="s">
        <v>84</v>
      </c>
      <c r="G85" t="s">
        <v>74</v>
      </c>
      <c r="H85" t="s">
        <v>26</v>
      </c>
      <c r="I85" t="s">
        <v>37</v>
      </c>
      <c r="J85" t="s">
        <v>75</v>
      </c>
      <c r="K85" t="s">
        <v>347</v>
      </c>
      <c r="L85" t="s">
        <v>348</v>
      </c>
      <c r="M85" s="5">
        <v>2500</v>
      </c>
      <c r="N85" s="5">
        <v>3000</v>
      </c>
      <c r="O85" s="5">
        <v>2500</v>
      </c>
      <c r="P85" s="5">
        <v>2500</v>
      </c>
      <c r="Q85" s="5">
        <v>3000</v>
      </c>
      <c r="R85" s="5">
        <v>1200</v>
      </c>
      <c r="S85" s="5">
        <v>700</v>
      </c>
      <c r="T85" s="5">
        <v>0</v>
      </c>
      <c r="U85" s="5">
        <v>1680</v>
      </c>
      <c r="V85" s="5">
        <v>1600</v>
      </c>
      <c r="W85" s="5">
        <v>0</v>
      </c>
      <c r="X85" s="5">
        <f t="shared" si="12"/>
        <v>4980</v>
      </c>
      <c r="Y85" s="5">
        <v>2400</v>
      </c>
      <c r="Z85" s="21">
        <f t="shared" si="11"/>
        <v>4580</v>
      </c>
      <c r="AA85" s="5">
        <f t="shared" si="17"/>
        <v>4800</v>
      </c>
      <c r="AB85" s="5">
        <f t="shared" si="13"/>
        <v>13.2</v>
      </c>
      <c r="AC85" s="5">
        <v>6</v>
      </c>
      <c r="AD85" t="s">
        <v>25</v>
      </c>
      <c r="AE85" s="9" t="str">
        <f t="shared" si="18"/>
        <v>D</v>
      </c>
      <c r="AG85" s="9" t="str">
        <f>"N/A"</f>
        <v>N/A</v>
      </c>
      <c r="AH85" s="5">
        <f t="shared" si="15"/>
        <v>2</v>
      </c>
    </row>
    <row r="86" spans="1:34">
      <c r="A86" s="5">
        <v>32</v>
      </c>
      <c r="B86" t="s">
        <v>349</v>
      </c>
      <c r="D86" t="s">
        <v>15</v>
      </c>
      <c r="F86" t="s">
        <v>121</v>
      </c>
      <c r="G86" t="s">
        <v>74</v>
      </c>
      <c r="H86" t="s">
        <v>26</v>
      </c>
      <c r="I86" t="s">
        <v>37</v>
      </c>
      <c r="J86" t="s">
        <v>75</v>
      </c>
      <c r="K86" t="s">
        <v>350</v>
      </c>
      <c r="L86" t="s">
        <v>351</v>
      </c>
      <c r="M86" s="5">
        <v>28500</v>
      </c>
      <c r="N86" s="5">
        <v>28500</v>
      </c>
      <c r="O86" s="5">
        <v>19500</v>
      </c>
      <c r="P86" s="5">
        <v>16000</v>
      </c>
      <c r="Q86" s="5">
        <v>6000</v>
      </c>
      <c r="R86" s="5">
        <v>0</v>
      </c>
      <c r="S86" s="5">
        <v>10920</v>
      </c>
      <c r="T86" s="5">
        <v>4401</v>
      </c>
      <c r="U86" s="5">
        <v>8850</v>
      </c>
      <c r="V86" s="5">
        <v>14520</v>
      </c>
      <c r="W86" s="5">
        <v>0</v>
      </c>
      <c r="X86" s="5">
        <f t="shared" si="12"/>
        <v>40680</v>
      </c>
      <c r="Y86" s="5">
        <v>18000</v>
      </c>
      <c r="Z86" s="5">
        <f t="shared" si="11"/>
        <v>37560</v>
      </c>
      <c r="AA86" s="5">
        <f t="shared" si="17"/>
        <v>36000</v>
      </c>
      <c r="AB86" s="5">
        <f t="shared" si="13"/>
        <v>15.2842105263158</v>
      </c>
      <c r="AC86" s="5">
        <v>0</v>
      </c>
      <c r="AD86" t="s">
        <v>25</v>
      </c>
      <c r="AE86" s="9" t="str">
        <f t="shared" si="18"/>
        <v>D</v>
      </c>
      <c r="AG86" s="9">
        <f>1</f>
        <v>1</v>
      </c>
      <c r="AH86" s="5">
        <f t="shared" si="15"/>
        <v>2</v>
      </c>
    </row>
    <row r="87" hidden="1" spans="1:34">
      <c r="A87" s="5">
        <v>163</v>
      </c>
      <c r="B87" t="s">
        <v>352</v>
      </c>
      <c r="D87" t="s">
        <v>15</v>
      </c>
      <c r="E87" t="s">
        <v>183</v>
      </c>
      <c r="F87" t="s">
        <v>73</v>
      </c>
      <c r="G87" t="s">
        <v>74</v>
      </c>
      <c r="H87" t="s">
        <v>34</v>
      </c>
      <c r="I87" t="s">
        <v>13</v>
      </c>
      <c r="J87" t="s">
        <v>75</v>
      </c>
      <c r="K87" t="s">
        <v>353</v>
      </c>
      <c r="L87" t="s">
        <v>354</v>
      </c>
      <c r="M87" s="5">
        <v>2460</v>
      </c>
      <c r="N87" s="5">
        <v>2460</v>
      </c>
      <c r="O87" s="5">
        <v>2460</v>
      </c>
      <c r="P87" s="5">
        <v>2460</v>
      </c>
      <c r="Q87" s="5">
        <v>2460</v>
      </c>
      <c r="R87" s="5">
        <v>0</v>
      </c>
      <c r="S87" s="5">
        <v>1660</v>
      </c>
      <c r="T87" s="5">
        <v>0</v>
      </c>
      <c r="U87" s="5">
        <v>820</v>
      </c>
      <c r="V87" s="5">
        <v>3800</v>
      </c>
      <c r="W87" s="5">
        <v>0</v>
      </c>
      <c r="X87" s="5">
        <f t="shared" si="12"/>
        <v>2850</v>
      </c>
      <c r="Y87" s="5">
        <v>4000</v>
      </c>
      <c r="Z87" s="5">
        <f t="shared" si="11"/>
        <v>34</v>
      </c>
      <c r="AA87" s="5">
        <f t="shared" si="17"/>
        <v>0</v>
      </c>
      <c r="AB87" s="5">
        <f t="shared" si="13"/>
        <v>41.3414634146341</v>
      </c>
      <c r="AC87" s="5">
        <v>5</v>
      </c>
      <c r="AD87" t="s">
        <v>35</v>
      </c>
      <c r="AE87" s="9" t="str">
        <f t="shared" si="18"/>
        <v>NSP</v>
      </c>
      <c r="AG87" s="9">
        <f>1</f>
        <v>1</v>
      </c>
      <c r="AH87" s="5">
        <f t="shared" si="15"/>
        <v>100</v>
      </c>
    </row>
    <row r="88" spans="1:34">
      <c r="A88" s="5">
        <v>65</v>
      </c>
      <c r="B88" t="s">
        <v>355</v>
      </c>
      <c r="D88" t="s">
        <v>15</v>
      </c>
      <c r="F88" t="s">
        <v>168</v>
      </c>
      <c r="G88" t="s">
        <v>74</v>
      </c>
      <c r="H88" t="s">
        <v>26</v>
      </c>
      <c r="I88" t="s">
        <v>37</v>
      </c>
      <c r="J88" t="s">
        <v>75</v>
      </c>
      <c r="K88" t="s">
        <v>356</v>
      </c>
      <c r="L88" t="s">
        <v>357</v>
      </c>
      <c r="M88" s="5">
        <v>3800</v>
      </c>
      <c r="N88" s="5">
        <v>3800</v>
      </c>
      <c r="O88" s="5">
        <v>3800</v>
      </c>
      <c r="P88" s="5">
        <v>2800</v>
      </c>
      <c r="Q88" s="5">
        <v>300</v>
      </c>
      <c r="R88" s="5">
        <v>0</v>
      </c>
      <c r="S88" s="5">
        <v>2000</v>
      </c>
      <c r="T88" s="5">
        <v>0</v>
      </c>
      <c r="U88" s="5">
        <v>1180</v>
      </c>
      <c r="V88" s="5">
        <v>2020</v>
      </c>
      <c r="W88" s="5">
        <v>0</v>
      </c>
      <c r="X88" s="5">
        <f t="shared" si="12"/>
        <v>4880</v>
      </c>
      <c r="Y88" s="5">
        <v>6000</v>
      </c>
      <c r="Z88" s="5">
        <f t="shared" si="11"/>
        <v>4380</v>
      </c>
      <c r="AA88" s="5">
        <f t="shared" si="17"/>
        <v>6000</v>
      </c>
      <c r="AB88" s="5">
        <f t="shared" si="13"/>
        <v>15.9473684210526</v>
      </c>
      <c r="AC88" s="5">
        <v>0</v>
      </c>
      <c r="AD88" t="s">
        <v>31</v>
      </c>
      <c r="AE88" s="9" t="str">
        <f t="shared" si="18"/>
        <v>D30</v>
      </c>
      <c r="AG88" s="9">
        <f>1</f>
        <v>1</v>
      </c>
      <c r="AH88" s="5">
        <f t="shared" si="15"/>
        <v>3</v>
      </c>
    </row>
    <row r="89" hidden="1" spans="1:34">
      <c r="A89" s="5">
        <v>165</v>
      </c>
      <c r="B89" t="s">
        <v>358</v>
      </c>
      <c r="D89" t="s">
        <v>15</v>
      </c>
      <c r="F89" t="s">
        <v>168</v>
      </c>
      <c r="G89" t="s">
        <v>74</v>
      </c>
      <c r="H89" t="s">
        <v>34</v>
      </c>
      <c r="I89" t="s">
        <v>13</v>
      </c>
      <c r="J89" t="s">
        <v>75</v>
      </c>
      <c r="K89" t="s">
        <v>359</v>
      </c>
      <c r="L89" t="s">
        <v>360</v>
      </c>
      <c r="M89" s="5">
        <v>2100</v>
      </c>
      <c r="N89" s="5">
        <v>2100</v>
      </c>
      <c r="O89" s="5">
        <v>2100</v>
      </c>
      <c r="P89" s="5">
        <v>2100</v>
      </c>
      <c r="Q89" s="5">
        <v>1300</v>
      </c>
      <c r="R89" s="5">
        <v>0</v>
      </c>
      <c r="S89" s="5">
        <v>1500</v>
      </c>
      <c r="T89" s="5">
        <v>2038</v>
      </c>
      <c r="U89" s="5">
        <v>740</v>
      </c>
      <c r="V89" s="5">
        <v>1940</v>
      </c>
      <c r="W89" s="5">
        <v>2020</v>
      </c>
      <c r="X89" s="5">
        <f t="shared" si="12"/>
        <v>2390</v>
      </c>
      <c r="Y89" s="5">
        <v>2000</v>
      </c>
      <c r="Z89" s="5">
        <f t="shared" si="11"/>
        <v>0</v>
      </c>
      <c r="AA89" s="5">
        <f t="shared" si="17"/>
        <v>0</v>
      </c>
      <c r="AB89" s="5">
        <f t="shared" si="13"/>
        <v>56.5714285714286</v>
      </c>
      <c r="AC89" s="5">
        <v>0</v>
      </c>
      <c r="AD89" t="s">
        <v>35</v>
      </c>
      <c r="AE89" s="9" t="str">
        <f t="shared" si="18"/>
        <v>NSP</v>
      </c>
      <c r="AG89" s="9">
        <f>0.8</f>
        <v>0.8</v>
      </c>
      <c r="AH89" s="5">
        <f t="shared" si="15"/>
        <v>100</v>
      </c>
    </row>
    <row r="90" spans="1:34">
      <c r="A90" s="5">
        <v>87</v>
      </c>
      <c r="B90" t="s">
        <v>361</v>
      </c>
      <c r="D90" t="s">
        <v>15</v>
      </c>
      <c r="E90" t="s">
        <v>125</v>
      </c>
      <c r="F90" t="s">
        <v>73</v>
      </c>
      <c r="G90" t="s">
        <v>74</v>
      </c>
      <c r="H90" t="s">
        <v>26</v>
      </c>
      <c r="I90" t="s">
        <v>37</v>
      </c>
      <c r="J90" t="s">
        <v>75</v>
      </c>
      <c r="K90" t="s">
        <v>362</v>
      </c>
      <c r="L90" t="s">
        <v>363</v>
      </c>
      <c r="M90" s="5">
        <v>31200</v>
      </c>
      <c r="N90" s="5">
        <v>41200</v>
      </c>
      <c r="O90" s="5">
        <v>42100</v>
      </c>
      <c r="P90" s="5">
        <v>41200</v>
      </c>
      <c r="Q90" s="5">
        <v>35100</v>
      </c>
      <c r="R90" s="5">
        <v>12720</v>
      </c>
      <c r="S90" s="5">
        <v>20420</v>
      </c>
      <c r="T90" s="5">
        <v>18820</v>
      </c>
      <c r="U90" s="5">
        <v>16400</v>
      </c>
      <c r="V90" s="5">
        <v>21820</v>
      </c>
      <c r="W90" s="5">
        <v>1160</v>
      </c>
      <c r="X90" s="5">
        <f t="shared" si="12"/>
        <v>47780</v>
      </c>
      <c r="Y90" s="5">
        <v>30000</v>
      </c>
      <c r="Z90" s="5">
        <f t="shared" si="11"/>
        <v>41280</v>
      </c>
      <c r="AA90" s="5">
        <f t="shared" si="17"/>
        <v>30000</v>
      </c>
      <c r="AB90" s="5">
        <f t="shared" si="13"/>
        <v>16.0961538461538</v>
      </c>
      <c r="AC90" s="5">
        <v>6</v>
      </c>
      <c r="AD90" t="s">
        <v>31</v>
      </c>
      <c r="AE90" s="9" t="str">
        <f t="shared" si="18"/>
        <v>D30</v>
      </c>
      <c r="AG90" s="9">
        <f>0.777778</f>
        <v>0.777778</v>
      </c>
      <c r="AH90" s="5">
        <f t="shared" si="15"/>
        <v>3</v>
      </c>
    </row>
    <row r="91" hidden="1" spans="1:34">
      <c r="A91" s="5">
        <v>167</v>
      </c>
      <c r="B91" t="s">
        <v>364</v>
      </c>
      <c r="D91" t="s">
        <v>15</v>
      </c>
      <c r="E91" t="s">
        <v>88</v>
      </c>
      <c r="F91" t="s">
        <v>73</v>
      </c>
      <c r="G91" t="s">
        <v>74</v>
      </c>
      <c r="H91" t="s">
        <v>34</v>
      </c>
      <c r="I91" t="s">
        <v>13</v>
      </c>
      <c r="J91" t="s">
        <v>75</v>
      </c>
      <c r="K91" t="s">
        <v>365</v>
      </c>
      <c r="L91" t="s">
        <v>366</v>
      </c>
      <c r="M91" s="5">
        <v>2000</v>
      </c>
      <c r="N91" s="5">
        <v>2000</v>
      </c>
      <c r="O91" s="5">
        <v>2000</v>
      </c>
      <c r="P91" s="5">
        <v>2000</v>
      </c>
      <c r="Q91" s="5">
        <v>2000</v>
      </c>
      <c r="R91" s="5">
        <v>0</v>
      </c>
      <c r="S91" s="5">
        <v>900</v>
      </c>
      <c r="T91" s="5">
        <v>4100</v>
      </c>
      <c r="U91" s="5">
        <v>680</v>
      </c>
      <c r="V91" s="5">
        <v>1600</v>
      </c>
      <c r="W91" s="5">
        <v>2000</v>
      </c>
      <c r="X91" s="5">
        <f t="shared" si="12"/>
        <v>2780</v>
      </c>
      <c r="Y91" s="5">
        <v>2000</v>
      </c>
      <c r="Z91" s="5">
        <f t="shared" si="11"/>
        <v>0</v>
      </c>
      <c r="AA91" s="5">
        <f t="shared" si="17"/>
        <v>0</v>
      </c>
      <c r="AB91" s="5">
        <f t="shared" si="13"/>
        <v>48</v>
      </c>
      <c r="AC91" s="5">
        <v>6</v>
      </c>
      <c r="AD91" t="s">
        <v>35</v>
      </c>
      <c r="AE91" s="9" t="str">
        <f t="shared" si="18"/>
        <v>NSP</v>
      </c>
      <c r="AG91" s="9">
        <f>0.333333</f>
        <v>0.333333</v>
      </c>
      <c r="AH91" s="5">
        <f t="shared" si="15"/>
        <v>100</v>
      </c>
    </row>
    <row r="92" spans="1:34">
      <c r="A92" s="5">
        <v>96</v>
      </c>
      <c r="B92" t="s">
        <v>367</v>
      </c>
      <c r="D92" t="s">
        <v>29</v>
      </c>
      <c r="F92" t="s">
        <v>84</v>
      </c>
      <c r="G92" t="s">
        <v>74</v>
      </c>
      <c r="H92" t="s">
        <v>26</v>
      </c>
      <c r="I92" t="s">
        <v>37</v>
      </c>
      <c r="J92" t="s">
        <v>75</v>
      </c>
      <c r="K92" t="s">
        <v>368</v>
      </c>
      <c r="L92" t="s">
        <v>369</v>
      </c>
      <c r="M92" s="5">
        <v>3600</v>
      </c>
      <c r="N92" s="5">
        <v>3600</v>
      </c>
      <c r="O92" s="5">
        <v>3600</v>
      </c>
      <c r="P92" s="5">
        <v>3600</v>
      </c>
      <c r="Q92" s="5">
        <v>3600</v>
      </c>
      <c r="R92" s="5">
        <v>0</v>
      </c>
      <c r="S92" s="5">
        <v>1940</v>
      </c>
      <c r="T92" s="5">
        <v>0</v>
      </c>
      <c r="U92" s="5">
        <v>2420</v>
      </c>
      <c r="V92" s="5">
        <v>2040</v>
      </c>
      <c r="W92" s="5">
        <v>0</v>
      </c>
      <c r="X92" s="5">
        <f t="shared" si="12"/>
        <v>5880</v>
      </c>
      <c r="Y92" s="5">
        <v>4000</v>
      </c>
      <c r="Z92" s="21">
        <f t="shared" si="11"/>
        <v>5280</v>
      </c>
      <c r="AA92" s="5">
        <f t="shared" si="17"/>
        <v>4000</v>
      </c>
      <c r="AB92" s="5">
        <f t="shared" si="13"/>
        <v>17</v>
      </c>
      <c r="AC92" s="5">
        <v>0</v>
      </c>
      <c r="AD92" t="s">
        <v>31</v>
      </c>
      <c r="AE92" s="9" t="str">
        <f t="shared" si="18"/>
        <v>D30</v>
      </c>
      <c r="AG92" s="9">
        <f>1</f>
        <v>1</v>
      </c>
      <c r="AH92" s="5">
        <f t="shared" si="15"/>
        <v>3</v>
      </c>
    </row>
    <row r="93" spans="1:34">
      <c r="A93" s="5">
        <v>99</v>
      </c>
      <c r="B93" t="s">
        <v>370</v>
      </c>
      <c r="D93" t="s">
        <v>15</v>
      </c>
      <c r="F93" t="s">
        <v>73</v>
      </c>
      <c r="G93" t="s">
        <v>74</v>
      </c>
      <c r="H93" t="s">
        <v>26</v>
      </c>
      <c r="I93" t="s">
        <v>37</v>
      </c>
      <c r="J93" t="s">
        <v>75</v>
      </c>
      <c r="K93" t="s">
        <v>371</v>
      </c>
      <c r="L93" t="s">
        <v>372</v>
      </c>
      <c r="M93" s="5">
        <v>2000</v>
      </c>
      <c r="N93" s="5">
        <v>2000</v>
      </c>
      <c r="O93" s="5">
        <v>2000</v>
      </c>
      <c r="P93" s="5">
        <v>2000</v>
      </c>
      <c r="Q93" s="5">
        <v>2000</v>
      </c>
      <c r="R93" s="5">
        <v>0</v>
      </c>
      <c r="S93" s="5">
        <v>1000</v>
      </c>
      <c r="T93" s="5">
        <v>0</v>
      </c>
      <c r="U93" s="5">
        <v>680</v>
      </c>
      <c r="V93" s="5">
        <v>1160</v>
      </c>
      <c r="W93" s="5">
        <v>0</v>
      </c>
      <c r="X93" s="5">
        <f t="shared" si="12"/>
        <v>2680</v>
      </c>
      <c r="Y93" s="5">
        <v>3200</v>
      </c>
      <c r="Z93" s="5">
        <f t="shared" si="11"/>
        <v>2320</v>
      </c>
      <c r="AA93" s="5">
        <f t="shared" si="17"/>
        <v>3200</v>
      </c>
      <c r="AB93" s="5">
        <f t="shared" si="13"/>
        <v>17.4</v>
      </c>
      <c r="AC93" s="5">
        <v>0</v>
      </c>
      <c r="AD93" t="s">
        <v>31</v>
      </c>
      <c r="AE93" s="9" t="str">
        <f t="shared" si="18"/>
        <v>D30</v>
      </c>
      <c r="AG93" s="9">
        <f>1</f>
        <v>1</v>
      </c>
      <c r="AH93" s="5">
        <f t="shared" si="15"/>
        <v>3</v>
      </c>
    </row>
    <row r="94" spans="1:34">
      <c r="A94" s="5">
        <v>67</v>
      </c>
      <c r="B94" t="s">
        <v>373</v>
      </c>
      <c r="D94" t="s">
        <v>15</v>
      </c>
      <c r="F94" t="s">
        <v>168</v>
      </c>
      <c r="G94" t="s">
        <v>74</v>
      </c>
      <c r="H94" t="s">
        <v>26</v>
      </c>
      <c r="I94" t="s">
        <v>37</v>
      </c>
      <c r="J94" t="s">
        <v>75</v>
      </c>
      <c r="K94" t="s">
        <v>374</v>
      </c>
      <c r="L94" t="s">
        <v>375</v>
      </c>
      <c r="M94" s="5">
        <v>17100</v>
      </c>
      <c r="N94" s="5">
        <v>16100</v>
      </c>
      <c r="O94" s="5">
        <v>16100</v>
      </c>
      <c r="P94" s="5">
        <v>16100</v>
      </c>
      <c r="Q94" s="5">
        <v>16000</v>
      </c>
      <c r="R94" s="5">
        <v>0</v>
      </c>
      <c r="S94" s="5">
        <v>11190</v>
      </c>
      <c r="T94" s="5">
        <v>0</v>
      </c>
      <c r="U94" s="5">
        <v>7140</v>
      </c>
      <c r="V94" s="5">
        <v>10365</v>
      </c>
      <c r="W94" s="5">
        <v>0</v>
      </c>
      <c r="X94" s="5">
        <f t="shared" si="12"/>
        <v>21100</v>
      </c>
      <c r="Y94" s="5">
        <v>15000</v>
      </c>
      <c r="Z94" s="5">
        <f t="shared" si="11"/>
        <v>17175</v>
      </c>
      <c r="AA94" s="5">
        <f t="shared" si="17"/>
        <v>15000</v>
      </c>
      <c r="AB94" s="5">
        <f t="shared" si="13"/>
        <v>18.1842105263158</v>
      </c>
      <c r="AC94" s="5">
        <v>0</v>
      </c>
      <c r="AD94" t="s">
        <v>31</v>
      </c>
      <c r="AE94" s="9" t="str">
        <f t="shared" si="18"/>
        <v>D30</v>
      </c>
      <c r="AG94" s="9">
        <f>1</f>
        <v>1</v>
      </c>
      <c r="AH94" s="5">
        <f t="shared" si="15"/>
        <v>3</v>
      </c>
    </row>
    <row r="95" spans="1:34">
      <c r="A95" s="5">
        <v>78</v>
      </c>
      <c r="B95" t="s">
        <v>376</v>
      </c>
      <c r="D95" t="s">
        <v>15</v>
      </c>
      <c r="E95" t="s">
        <v>83</v>
      </c>
      <c r="F95" t="s">
        <v>168</v>
      </c>
      <c r="G95" t="s">
        <v>74</v>
      </c>
      <c r="H95" t="s">
        <v>26</v>
      </c>
      <c r="I95" t="s">
        <v>37</v>
      </c>
      <c r="J95" t="s">
        <v>75</v>
      </c>
      <c r="K95" t="s">
        <v>377</v>
      </c>
      <c r="L95" t="s">
        <v>378</v>
      </c>
      <c r="M95" s="5">
        <v>12500</v>
      </c>
      <c r="N95" s="5">
        <v>12500</v>
      </c>
      <c r="O95" s="5">
        <v>10000</v>
      </c>
      <c r="P95" s="5">
        <v>10000</v>
      </c>
      <c r="Q95" s="5">
        <v>9700</v>
      </c>
      <c r="R95" s="5">
        <v>0</v>
      </c>
      <c r="S95" s="5">
        <v>7760</v>
      </c>
      <c r="T95" s="5">
        <v>6016</v>
      </c>
      <c r="U95" s="5">
        <v>7040</v>
      </c>
      <c r="V95" s="5">
        <v>11440</v>
      </c>
      <c r="W95" s="5">
        <v>460</v>
      </c>
      <c r="X95" s="5">
        <f t="shared" si="12"/>
        <v>18030</v>
      </c>
      <c r="Y95" s="5">
        <v>18000</v>
      </c>
      <c r="Z95" s="5">
        <f t="shared" si="11"/>
        <v>11130</v>
      </c>
      <c r="AA95" s="5">
        <f t="shared" si="17"/>
        <v>18000</v>
      </c>
      <c r="AB95" s="5">
        <f t="shared" si="13"/>
        <v>19.56</v>
      </c>
      <c r="AC95" s="5">
        <v>9</v>
      </c>
      <c r="AD95" t="s">
        <v>31</v>
      </c>
      <c r="AE95" s="9" t="str">
        <f t="shared" si="18"/>
        <v>D30</v>
      </c>
      <c r="AG95" s="9">
        <f>1</f>
        <v>1</v>
      </c>
      <c r="AH95" s="5">
        <f t="shared" si="15"/>
        <v>3</v>
      </c>
    </row>
    <row r="96" hidden="1" spans="1:34">
      <c r="A96" s="5">
        <v>172</v>
      </c>
      <c r="B96" t="s">
        <v>379</v>
      </c>
      <c r="D96" t="s">
        <v>15</v>
      </c>
      <c r="E96" t="s">
        <v>93</v>
      </c>
      <c r="F96" t="s">
        <v>73</v>
      </c>
      <c r="G96" t="s">
        <v>74</v>
      </c>
      <c r="H96" t="s">
        <v>34</v>
      </c>
      <c r="I96" t="s">
        <v>13</v>
      </c>
      <c r="J96" t="s">
        <v>75</v>
      </c>
      <c r="K96" t="s">
        <v>380</v>
      </c>
      <c r="L96" t="s">
        <v>381</v>
      </c>
      <c r="M96" s="5">
        <v>5200</v>
      </c>
      <c r="N96" s="5">
        <v>5400</v>
      </c>
      <c r="O96" s="5">
        <v>5400</v>
      </c>
      <c r="P96" s="5">
        <v>5400</v>
      </c>
      <c r="Q96" s="5">
        <v>5400</v>
      </c>
      <c r="R96" s="5">
        <v>0</v>
      </c>
      <c r="S96" s="5">
        <v>2500</v>
      </c>
      <c r="T96" s="5">
        <v>0</v>
      </c>
      <c r="U96" s="5">
        <v>2100</v>
      </c>
      <c r="V96" s="5">
        <v>9180</v>
      </c>
      <c r="W96" s="5">
        <v>0</v>
      </c>
      <c r="X96" s="5">
        <f t="shared" si="12"/>
        <v>7500</v>
      </c>
      <c r="Y96" s="5">
        <v>6000</v>
      </c>
      <c r="Z96" s="5">
        <f t="shared" si="11"/>
        <v>480</v>
      </c>
      <c r="AA96" s="5">
        <f t="shared" si="17"/>
        <v>0</v>
      </c>
      <c r="AB96" s="5">
        <f t="shared" si="13"/>
        <v>51.9615384615385</v>
      </c>
      <c r="AC96" s="5">
        <v>1</v>
      </c>
      <c r="AD96" t="s">
        <v>35</v>
      </c>
      <c r="AE96" s="9" t="str">
        <f t="shared" si="18"/>
        <v>B</v>
      </c>
      <c r="AG96" s="9">
        <f>1</f>
        <v>1</v>
      </c>
      <c r="AH96" s="5">
        <f t="shared" si="15"/>
        <v>5</v>
      </c>
    </row>
    <row r="97" hidden="1" spans="1:34">
      <c r="A97" s="5">
        <v>173</v>
      </c>
      <c r="B97" t="s">
        <v>382</v>
      </c>
      <c r="D97" t="s">
        <v>28</v>
      </c>
      <c r="F97" t="s">
        <v>79</v>
      </c>
      <c r="G97" t="s">
        <v>74</v>
      </c>
      <c r="H97" t="s">
        <v>34</v>
      </c>
      <c r="I97" t="s">
        <v>13</v>
      </c>
      <c r="J97" t="s">
        <v>75</v>
      </c>
      <c r="K97" t="s">
        <v>383</v>
      </c>
      <c r="L97" t="s">
        <v>384</v>
      </c>
      <c r="M97" s="5">
        <v>740</v>
      </c>
      <c r="N97" s="5">
        <v>640</v>
      </c>
      <c r="O97" s="5">
        <v>540</v>
      </c>
      <c r="P97" s="5">
        <v>540</v>
      </c>
      <c r="Q97" s="5">
        <v>640</v>
      </c>
      <c r="R97" s="5">
        <v>0</v>
      </c>
      <c r="S97" s="5">
        <v>0</v>
      </c>
      <c r="T97" s="5">
        <v>580</v>
      </c>
      <c r="U97" s="5">
        <v>740</v>
      </c>
      <c r="V97" s="5">
        <v>1580</v>
      </c>
      <c r="W97" s="5">
        <v>0</v>
      </c>
      <c r="X97" s="5">
        <f t="shared" si="12"/>
        <v>1800</v>
      </c>
      <c r="Y97" s="5">
        <v>2000</v>
      </c>
      <c r="Z97" s="5">
        <f t="shared" si="11"/>
        <v>476</v>
      </c>
      <c r="AA97" s="5">
        <f t="shared" si="17"/>
        <v>0</v>
      </c>
      <c r="AB97" s="5">
        <f t="shared" si="13"/>
        <v>64.054054054054</v>
      </c>
      <c r="AC97" s="5">
        <v>0</v>
      </c>
      <c r="AD97" t="s">
        <v>35</v>
      </c>
      <c r="AE97" s="9" t="str">
        <f t="shared" si="18"/>
        <v>B</v>
      </c>
      <c r="AG97" s="9" t="str">
        <f>"N/A"</f>
        <v>N/A</v>
      </c>
      <c r="AH97" s="5">
        <f t="shared" si="15"/>
        <v>5</v>
      </c>
    </row>
    <row r="98" spans="1:34">
      <c r="A98" s="5">
        <v>106</v>
      </c>
      <c r="B98" t="s">
        <v>385</v>
      </c>
      <c r="D98" t="s">
        <v>29</v>
      </c>
      <c r="E98" t="s">
        <v>97</v>
      </c>
      <c r="F98" t="s">
        <v>84</v>
      </c>
      <c r="G98" t="s">
        <v>74</v>
      </c>
      <c r="H98" t="s">
        <v>26</v>
      </c>
      <c r="I98" t="s">
        <v>37</v>
      </c>
      <c r="J98" t="s">
        <v>75</v>
      </c>
      <c r="K98" t="s">
        <v>386</v>
      </c>
      <c r="L98" t="s">
        <v>387</v>
      </c>
      <c r="M98" s="5">
        <v>1800</v>
      </c>
      <c r="N98" s="5">
        <v>1800</v>
      </c>
      <c r="O98" s="5">
        <v>1800</v>
      </c>
      <c r="P98" s="5">
        <v>1800</v>
      </c>
      <c r="Q98" s="5">
        <v>1800</v>
      </c>
      <c r="R98" s="5">
        <v>0</v>
      </c>
      <c r="S98" s="5">
        <v>580</v>
      </c>
      <c r="T98" s="5">
        <v>1880</v>
      </c>
      <c r="U98" s="5">
        <v>1240</v>
      </c>
      <c r="V98" s="5">
        <v>1300</v>
      </c>
      <c r="W98" s="5">
        <v>0</v>
      </c>
      <c r="X98" s="5">
        <f t="shared" si="12"/>
        <v>3360</v>
      </c>
      <c r="Y98" s="5">
        <v>1200</v>
      </c>
      <c r="Z98" s="21">
        <f t="shared" si="11"/>
        <v>2780</v>
      </c>
      <c r="AA98" s="5">
        <f t="shared" si="17"/>
        <v>2400</v>
      </c>
      <c r="AB98" s="5">
        <f t="shared" si="13"/>
        <v>19.6666666666667</v>
      </c>
      <c r="AC98" s="5">
        <v>2</v>
      </c>
      <c r="AD98" t="s">
        <v>31</v>
      </c>
      <c r="AE98" s="9" t="str">
        <f t="shared" si="18"/>
        <v>D30</v>
      </c>
      <c r="AG98" s="9" t="str">
        <f>"N/A"</f>
        <v>N/A</v>
      </c>
      <c r="AH98" s="5">
        <f t="shared" si="15"/>
        <v>3</v>
      </c>
    </row>
    <row r="99" hidden="1" spans="1:34">
      <c r="A99" s="5">
        <v>175</v>
      </c>
      <c r="B99" t="s">
        <v>388</v>
      </c>
      <c r="D99" t="s">
        <v>15</v>
      </c>
      <c r="E99" t="s">
        <v>93</v>
      </c>
      <c r="F99" t="s">
        <v>111</v>
      </c>
      <c r="G99" t="s">
        <v>74</v>
      </c>
      <c r="H99" t="s">
        <v>34</v>
      </c>
      <c r="I99" t="s">
        <v>13</v>
      </c>
      <c r="J99" t="s">
        <v>75</v>
      </c>
      <c r="K99" t="s">
        <v>389</v>
      </c>
      <c r="L99" t="s">
        <v>390</v>
      </c>
      <c r="M99" s="5">
        <v>5200</v>
      </c>
      <c r="N99" s="5">
        <v>3600</v>
      </c>
      <c r="O99" s="5">
        <v>3000</v>
      </c>
      <c r="P99" s="5">
        <v>3000</v>
      </c>
      <c r="Q99" s="5">
        <v>3000</v>
      </c>
      <c r="R99" s="5">
        <v>0</v>
      </c>
      <c r="S99" s="5">
        <v>3360</v>
      </c>
      <c r="T99" s="5">
        <v>0</v>
      </c>
      <c r="U99" s="5">
        <v>1680</v>
      </c>
      <c r="V99" s="5">
        <v>6720</v>
      </c>
      <c r="W99" s="5">
        <v>0</v>
      </c>
      <c r="X99" s="5">
        <f t="shared" si="12"/>
        <v>5320</v>
      </c>
      <c r="Y99" s="5">
        <v>6000</v>
      </c>
      <c r="Z99" s="5">
        <f t="shared" si="11"/>
        <v>40</v>
      </c>
      <c r="AA99" s="5">
        <f t="shared" si="17"/>
        <v>0</v>
      </c>
      <c r="AB99" s="5">
        <f t="shared" si="13"/>
        <v>36.7692307692308</v>
      </c>
      <c r="AC99" s="5">
        <v>2</v>
      </c>
      <c r="AD99" t="s">
        <v>35</v>
      </c>
      <c r="AE99" s="9" t="str">
        <f t="shared" si="18"/>
        <v>NSP</v>
      </c>
      <c r="AG99" s="9">
        <f>1</f>
        <v>1</v>
      </c>
      <c r="AH99" s="5">
        <f t="shared" si="15"/>
        <v>100</v>
      </c>
    </row>
    <row r="100" hidden="1" spans="1:34">
      <c r="A100" s="5">
        <v>176</v>
      </c>
      <c r="B100" t="s">
        <v>391</v>
      </c>
      <c r="D100" t="s">
        <v>15</v>
      </c>
      <c r="F100" t="s">
        <v>176</v>
      </c>
      <c r="G100" t="s">
        <v>74</v>
      </c>
      <c r="H100" t="s">
        <v>34</v>
      </c>
      <c r="I100" t="s">
        <v>13</v>
      </c>
      <c r="J100" t="s">
        <v>75</v>
      </c>
      <c r="K100" t="s">
        <v>392</v>
      </c>
      <c r="L100" t="s">
        <v>393</v>
      </c>
      <c r="M100" s="5">
        <v>4500</v>
      </c>
      <c r="N100" s="5">
        <v>4400</v>
      </c>
      <c r="O100" s="5">
        <v>4400</v>
      </c>
      <c r="P100" s="5">
        <v>4400</v>
      </c>
      <c r="Q100" s="5">
        <v>2400</v>
      </c>
      <c r="R100" s="5">
        <v>0</v>
      </c>
      <c r="S100" s="5">
        <v>1200</v>
      </c>
      <c r="T100" s="5">
        <v>8154</v>
      </c>
      <c r="U100" s="5">
        <v>1140</v>
      </c>
      <c r="V100" s="5">
        <v>9580</v>
      </c>
      <c r="W100" s="5">
        <v>0</v>
      </c>
      <c r="X100" s="5">
        <f t="shared" si="12"/>
        <v>6640</v>
      </c>
      <c r="Y100" s="5">
        <v>6000</v>
      </c>
      <c r="Z100" s="5">
        <f t="shared" si="11"/>
        <v>0</v>
      </c>
      <c r="AA100" s="5">
        <f t="shared" si="17"/>
        <v>0</v>
      </c>
      <c r="AB100" s="5">
        <f t="shared" si="13"/>
        <v>63.8666666666667</v>
      </c>
      <c r="AC100" s="5">
        <v>0</v>
      </c>
      <c r="AD100" t="s">
        <v>35</v>
      </c>
      <c r="AE100" s="9" t="str">
        <f t="shared" si="18"/>
        <v>NSP</v>
      </c>
      <c r="AG100" s="9">
        <f>1</f>
        <v>1</v>
      </c>
      <c r="AH100" s="5">
        <f t="shared" si="15"/>
        <v>100</v>
      </c>
    </row>
    <row r="101" spans="1:34">
      <c r="A101" s="5">
        <v>60</v>
      </c>
      <c r="B101" t="s">
        <v>394</v>
      </c>
      <c r="D101" t="s">
        <v>15</v>
      </c>
      <c r="E101" t="s">
        <v>88</v>
      </c>
      <c r="F101" t="s">
        <v>168</v>
      </c>
      <c r="G101" t="s">
        <v>74</v>
      </c>
      <c r="H101" t="s">
        <v>26</v>
      </c>
      <c r="I101" t="s">
        <v>37</v>
      </c>
      <c r="J101" t="s">
        <v>75</v>
      </c>
      <c r="K101" t="s">
        <v>395</v>
      </c>
      <c r="L101" t="s">
        <v>396</v>
      </c>
      <c r="M101" s="5">
        <v>4140</v>
      </c>
      <c r="N101" s="5">
        <v>4140</v>
      </c>
      <c r="O101" s="5">
        <v>3140</v>
      </c>
      <c r="P101" s="5">
        <v>3140</v>
      </c>
      <c r="Q101" s="5">
        <v>3140</v>
      </c>
      <c r="R101" s="5">
        <v>0</v>
      </c>
      <c r="S101" s="5">
        <v>2000</v>
      </c>
      <c r="T101" s="5">
        <v>0</v>
      </c>
      <c r="U101" s="5">
        <v>2000</v>
      </c>
      <c r="V101" s="5">
        <v>3220</v>
      </c>
      <c r="W101" s="5">
        <v>1100</v>
      </c>
      <c r="X101" s="5">
        <f t="shared" si="12"/>
        <v>6210</v>
      </c>
      <c r="Y101" s="5">
        <v>3200</v>
      </c>
      <c r="Z101" s="5">
        <f t="shared" si="11"/>
        <v>3546</v>
      </c>
      <c r="AA101" s="5">
        <f t="shared" si="17"/>
        <v>3200</v>
      </c>
      <c r="AB101" s="5">
        <f t="shared" si="13"/>
        <v>22.304347826087</v>
      </c>
      <c r="AC101" s="5">
        <v>9</v>
      </c>
      <c r="AD101" t="s">
        <v>31</v>
      </c>
      <c r="AE101" s="9" t="str">
        <f t="shared" si="18"/>
        <v>D30</v>
      </c>
      <c r="AG101" s="9">
        <f>1</f>
        <v>1</v>
      </c>
      <c r="AH101" s="5">
        <f t="shared" si="15"/>
        <v>3</v>
      </c>
    </row>
    <row r="102" hidden="1" spans="1:34">
      <c r="A102" s="5">
        <v>178</v>
      </c>
      <c r="B102" t="s">
        <v>397</v>
      </c>
      <c r="D102" t="s">
        <v>15</v>
      </c>
      <c r="F102" t="s">
        <v>172</v>
      </c>
      <c r="G102" t="s">
        <v>74</v>
      </c>
      <c r="H102" t="s">
        <v>34</v>
      </c>
      <c r="I102" t="s">
        <v>13</v>
      </c>
      <c r="J102" t="s">
        <v>75</v>
      </c>
      <c r="K102" t="s">
        <v>398</v>
      </c>
      <c r="L102" t="s">
        <v>399</v>
      </c>
      <c r="M102" s="5">
        <v>3000</v>
      </c>
      <c r="N102" s="5">
        <v>3000</v>
      </c>
      <c r="O102" s="5">
        <v>3000</v>
      </c>
      <c r="P102" s="5">
        <v>3000</v>
      </c>
      <c r="Q102" s="5">
        <v>3000</v>
      </c>
      <c r="R102" s="5">
        <v>0</v>
      </c>
      <c r="S102" s="5">
        <v>0</v>
      </c>
      <c r="T102" s="5">
        <v>8163</v>
      </c>
      <c r="U102" s="5">
        <v>1000</v>
      </c>
      <c r="V102" s="5">
        <v>8440</v>
      </c>
      <c r="W102" s="5">
        <v>0</v>
      </c>
      <c r="X102" s="5">
        <f t="shared" si="12"/>
        <v>5500</v>
      </c>
      <c r="Y102" s="5">
        <v>4000</v>
      </c>
      <c r="Z102" s="5">
        <f t="shared" si="11"/>
        <v>0</v>
      </c>
      <c r="AA102" s="5">
        <f t="shared" si="17"/>
        <v>0</v>
      </c>
      <c r="AB102" s="5">
        <f t="shared" si="13"/>
        <v>84.4</v>
      </c>
      <c r="AC102" s="5">
        <v>0</v>
      </c>
      <c r="AD102" t="s">
        <v>35</v>
      </c>
      <c r="AE102" s="9" t="str">
        <f t="shared" si="18"/>
        <v>NSP</v>
      </c>
      <c r="AG102" s="9" t="str">
        <f>"N/A"</f>
        <v>N/A</v>
      </c>
      <c r="AH102" s="5">
        <f t="shared" si="15"/>
        <v>100</v>
      </c>
    </row>
    <row r="103" spans="1:34">
      <c r="A103" s="5">
        <v>136</v>
      </c>
      <c r="B103" t="s">
        <v>400</v>
      </c>
      <c r="D103" t="s">
        <v>15</v>
      </c>
      <c r="E103" t="s">
        <v>83</v>
      </c>
      <c r="F103" t="s">
        <v>73</v>
      </c>
      <c r="G103" t="s">
        <v>74</v>
      </c>
      <c r="H103" t="s">
        <v>26</v>
      </c>
      <c r="I103" t="s">
        <v>37</v>
      </c>
      <c r="J103" t="s">
        <v>89</v>
      </c>
      <c r="K103" t="s">
        <v>401</v>
      </c>
      <c r="L103" t="s">
        <v>402</v>
      </c>
      <c r="M103" s="5">
        <v>400</v>
      </c>
      <c r="N103" s="5">
        <v>400</v>
      </c>
      <c r="O103" s="5">
        <v>400</v>
      </c>
      <c r="P103" s="5">
        <v>400</v>
      </c>
      <c r="Q103" s="5">
        <v>400</v>
      </c>
      <c r="R103" s="5">
        <v>40</v>
      </c>
      <c r="S103" s="5">
        <v>380</v>
      </c>
      <c r="T103" s="5">
        <v>0</v>
      </c>
      <c r="U103" s="5">
        <v>40</v>
      </c>
      <c r="V103" s="5">
        <v>380</v>
      </c>
      <c r="W103" s="5">
        <v>0</v>
      </c>
      <c r="X103" s="5">
        <f t="shared" si="12"/>
        <v>260</v>
      </c>
      <c r="Y103" s="5">
        <v>1600</v>
      </c>
      <c r="Z103" s="5">
        <f>MAX(0,R103+U103-S103-V103-W103)</f>
        <v>0</v>
      </c>
      <c r="AA103" s="5">
        <f t="shared" si="17"/>
        <v>0</v>
      </c>
      <c r="AB103" s="5">
        <f t="shared" si="13"/>
        <v>22.5</v>
      </c>
      <c r="AC103" s="5">
        <v>6</v>
      </c>
      <c r="AD103" t="s">
        <v>33</v>
      </c>
      <c r="AE103" s="9" t="str">
        <f t="shared" si="18"/>
        <v>NSP</v>
      </c>
      <c r="AG103" s="9">
        <f>1</f>
        <v>1</v>
      </c>
      <c r="AH103" s="5">
        <f t="shared" si="15"/>
        <v>100</v>
      </c>
    </row>
    <row r="104" hidden="1" spans="1:34">
      <c r="A104" s="5">
        <v>180</v>
      </c>
      <c r="B104" t="s">
        <v>403</v>
      </c>
      <c r="D104" t="s">
        <v>15</v>
      </c>
      <c r="E104" t="s">
        <v>277</v>
      </c>
      <c r="F104" t="s">
        <v>168</v>
      </c>
      <c r="G104" t="s">
        <v>74</v>
      </c>
      <c r="H104" t="s">
        <v>34</v>
      </c>
      <c r="I104" t="s">
        <v>13</v>
      </c>
      <c r="J104" t="s">
        <v>75</v>
      </c>
      <c r="K104" t="s">
        <v>404</v>
      </c>
      <c r="L104" t="s">
        <v>405</v>
      </c>
      <c r="M104" s="5">
        <v>2900</v>
      </c>
      <c r="N104" s="5">
        <v>3400</v>
      </c>
      <c r="O104" s="5">
        <v>3900</v>
      </c>
      <c r="P104" s="5">
        <v>2400</v>
      </c>
      <c r="Q104" s="5">
        <v>2600</v>
      </c>
      <c r="R104" s="5">
        <v>0</v>
      </c>
      <c r="S104" s="5">
        <v>1560</v>
      </c>
      <c r="T104" s="5">
        <v>12200</v>
      </c>
      <c r="U104" s="5">
        <v>980</v>
      </c>
      <c r="V104" s="5">
        <v>7400</v>
      </c>
      <c r="W104" s="5">
        <v>0</v>
      </c>
      <c r="X104" s="5">
        <f t="shared" si="12"/>
        <v>4020</v>
      </c>
      <c r="Y104" s="5">
        <v>6000</v>
      </c>
      <c r="Z104" s="5">
        <f t="shared" si="11"/>
        <v>0</v>
      </c>
      <c r="AA104" s="5">
        <f t="shared" si="17"/>
        <v>0</v>
      </c>
      <c r="AB104" s="5">
        <f t="shared" si="13"/>
        <v>72.551724137931</v>
      </c>
      <c r="AC104" s="5">
        <v>4</v>
      </c>
      <c r="AD104" t="s">
        <v>35</v>
      </c>
      <c r="AE104" s="9" t="str">
        <f t="shared" si="18"/>
        <v>NSP</v>
      </c>
      <c r="AG104" s="9">
        <f>1</f>
        <v>1</v>
      </c>
      <c r="AH104" s="5">
        <f t="shared" si="15"/>
        <v>100</v>
      </c>
    </row>
    <row r="105" spans="1:34">
      <c r="A105" s="5">
        <v>81</v>
      </c>
      <c r="B105" t="s">
        <v>406</v>
      </c>
      <c r="D105" t="s">
        <v>15</v>
      </c>
      <c r="F105" t="s">
        <v>168</v>
      </c>
      <c r="G105" t="s">
        <v>74</v>
      </c>
      <c r="H105" t="s">
        <v>26</v>
      </c>
      <c r="I105" t="s">
        <v>37</v>
      </c>
      <c r="J105" t="s">
        <v>75</v>
      </c>
      <c r="K105" t="s">
        <v>407</v>
      </c>
      <c r="L105" t="s">
        <v>408</v>
      </c>
      <c r="M105" s="5">
        <v>9950</v>
      </c>
      <c r="N105" s="5">
        <v>9950</v>
      </c>
      <c r="O105" s="5">
        <v>9950</v>
      </c>
      <c r="P105" s="5">
        <v>9950</v>
      </c>
      <c r="Q105" s="5">
        <v>9950</v>
      </c>
      <c r="R105" s="5">
        <v>0</v>
      </c>
      <c r="S105" s="5">
        <v>4725</v>
      </c>
      <c r="T105" s="5">
        <v>0</v>
      </c>
      <c r="U105" s="5">
        <v>3330</v>
      </c>
      <c r="V105" s="5">
        <v>7590</v>
      </c>
      <c r="W105" s="5">
        <v>0</v>
      </c>
      <c r="X105" s="5">
        <f t="shared" si="12"/>
        <v>13530</v>
      </c>
      <c r="Y105" s="5">
        <v>12000</v>
      </c>
      <c r="Z105" s="5">
        <f t="shared" si="11"/>
        <v>9920</v>
      </c>
      <c r="AA105" s="5">
        <f t="shared" si="17"/>
        <v>12000</v>
      </c>
      <c r="AB105" s="5">
        <f t="shared" si="13"/>
        <v>22.8844221105528</v>
      </c>
      <c r="AC105" s="5">
        <v>0</v>
      </c>
      <c r="AD105" t="s">
        <v>31</v>
      </c>
      <c r="AE105" s="9" t="str">
        <f t="shared" si="18"/>
        <v>D30</v>
      </c>
      <c r="AG105" s="9">
        <f>1</f>
        <v>1</v>
      </c>
      <c r="AH105" s="5">
        <f t="shared" si="15"/>
        <v>3</v>
      </c>
    </row>
    <row r="106" s="13" customFormat="1" spans="1:34">
      <c r="A106" s="5">
        <v>57</v>
      </c>
      <c r="B106" t="s">
        <v>409</v>
      </c>
      <c r="C106"/>
      <c r="D106" t="s">
        <v>15</v>
      </c>
      <c r="E106" t="s">
        <v>93</v>
      </c>
      <c r="F106" t="s">
        <v>73</v>
      </c>
      <c r="G106" t="s">
        <v>74</v>
      </c>
      <c r="H106" t="s">
        <v>26</v>
      </c>
      <c r="I106" t="s">
        <v>37</v>
      </c>
      <c r="J106" t="s">
        <v>75</v>
      </c>
      <c r="K106" t="s">
        <v>410</v>
      </c>
      <c r="L106" t="s">
        <v>411</v>
      </c>
      <c r="M106" s="5">
        <v>800</v>
      </c>
      <c r="N106" s="5">
        <v>800</v>
      </c>
      <c r="O106" s="5">
        <v>800</v>
      </c>
      <c r="P106" s="5">
        <v>800</v>
      </c>
      <c r="Q106" s="5">
        <v>800</v>
      </c>
      <c r="R106" s="5">
        <v>100</v>
      </c>
      <c r="S106" s="5">
        <v>240</v>
      </c>
      <c r="T106" s="5">
        <v>0</v>
      </c>
      <c r="U106" s="5">
        <v>260</v>
      </c>
      <c r="V106" s="5">
        <v>640</v>
      </c>
      <c r="W106" s="5">
        <v>0</v>
      </c>
      <c r="X106" s="5">
        <f t="shared" si="12"/>
        <v>1220</v>
      </c>
      <c r="Y106" s="5">
        <v>1600</v>
      </c>
      <c r="Z106" s="5">
        <f t="shared" si="11"/>
        <v>900</v>
      </c>
      <c r="AA106" s="5">
        <f t="shared" si="17"/>
        <v>0</v>
      </c>
      <c r="AB106" s="5">
        <f t="shared" si="13"/>
        <v>23</v>
      </c>
      <c r="AC106" s="5">
        <v>1</v>
      </c>
      <c r="AD106" t="s">
        <v>31</v>
      </c>
      <c r="AE106" s="9" t="str">
        <f t="shared" si="18"/>
        <v>D30</v>
      </c>
      <c r="AF106"/>
      <c r="AG106" s="9">
        <f>0.333333</f>
        <v>0.333333</v>
      </c>
      <c r="AH106" s="5">
        <f t="shared" si="15"/>
        <v>3</v>
      </c>
    </row>
    <row r="107" hidden="1" spans="1:34">
      <c r="A107" s="5">
        <v>183</v>
      </c>
      <c r="B107" t="s">
        <v>412</v>
      </c>
      <c r="D107" t="s">
        <v>15</v>
      </c>
      <c r="F107" t="s">
        <v>73</v>
      </c>
      <c r="G107" t="s">
        <v>74</v>
      </c>
      <c r="H107" t="s">
        <v>34</v>
      </c>
      <c r="I107" t="s">
        <v>13</v>
      </c>
      <c r="J107" t="s">
        <v>75</v>
      </c>
      <c r="K107" t="s">
        <v>413</v>
      </c>
      <c r="L107" t="s">
        <v>414</v>
      </c>
      <c r="M107" s="5">
        <v>900</v>
      </c>
      <c r="N107" s="5">
        <v>700</v>
      </c>
      <c r="O107" s="5">
        <v>700</v>
      </c>
      <c r="P107" s="5">
        <v>800</v>
      </c>
      <c r="Q107" s="5">
        <v>800</v>
      </c>
      <c r="R107" s="5">
        <v>0</v>
      </c>
      <c r="S107" s="5">
        <v>800</v>
      </c>
      <c r="T107" s="5">
        <v>2032</v>
      </c>
      <c r="U107" s="5">
        <v>540</v>
      </c>
      <c r="V107" s="5">
        <v>1460</v>
      </c>
      <c r="W107" s="5">
        <v>0</v>
      </c>
      <c r="X107" s="5">
        <f t="shared" si="12"/>
        <v>990</v>
      </c>
      <c r="Y107" s="5">
        <v>2000</v>
      </c>
      <c r="Z107" s="5">
        <f t="shared" si="11"/>
        <v>0</v>
      </c>
      <c r="AA107" s="5">
        <f t="shared" si="17"/>
        <v>0</v>
      </c>
      <c r="AB107" s="5">
        <f t="shared" si="13"/>
        <v>48.6666666666667</v>
      </c>
      <c r="AC107" s="5">
        <v>0</v>
      </c>
      <c r="AD107" t="s">
        <v>35</v>
      </c>
      <c r="AE107" s="9" t="str">
        <f t="shared" si="18"/>
        <v>NSP</v>
      </c>
      <c r="AG107" s="9">
        <f>1</f>
        <v>1</v>
      </c>
      <c r="AH107" s="5">
        <f t="shared" si="15"/>
        <v>100</v>
      </c>
    </row>
    <row r="108" spans="1:34">
      <c r="A108" s="5">
        <v>149</v>
      </c>
      <c r="B108" t="s">
        <v>415</v>
      </c>
      <c r="D108" t="s">
        <v>15</v>
      </c>
      <c r="E108" t="s">
        <v>277</v>
      </c>
      <c r="F108" t="s">
        <v>121</v>
      </c>
      <c r="G108" t="s">
        <v>74</v>
      </c>
      <c r="H108" t="s">
        <v>26</v>
      </c>
      <c r="I108" t="s">
        <v>37</v>
      </c>
      <c r="J108" t="s">
        <v>75</v>
      </c>
      <c r="K108" t="s">
        <v>416</v>
      </c>
      <c r="L108" t="s">
        <v>417</v>
      </c>
      <c r="M108" s="5">
        <v>4000</v>
      </c>
      <c r="N108" s="5">
        <v>4000</v>
      </c>
      <c r="O108" s="5">
        <v>4000</v>
      </c>
      <c r="P108" s="5">
        <v>4000</v>
      </c>
      <c r="Q108" s="5">
        <v>3000</v>
      </c>
      <c r="R108" s="5">
        <v>3200</v>
      </c>
      <c r="S108" s="5">
        <v>4000</v>
      </c>
      <c r="T108" s="5">
        <v>0</v>
      </c>
      <c r="U108" s="5">
        <v>1680</v>
      </c>
      <c r="V108" s="5">
        <v>3800</v>
      </c>
      <c r="W108" s="5">
        <v>0</v>
      </c>
      <c r="X108" s="5">
        <f t="shared" si="12"/>
        <v>3680</v>
      </c>
      <c r="Y108" s="5">
        <v>10000</v>
      </c>
      <c r="Z108" s="5">
        <f t="shared" si="11"/>
        <v>1480</v>
      </c>
      <c r="AA108" s="5">
        <f t="shared" si="17"/>
        <v>0</v>
      </c>
      <c r="AB108" s="5">
        <f t="shared" si="13"/>
        <v>24.5</v>
      </c>
      <c r="AC108" s="5">
        <v>4</v>
      </c>
      <c r="AD108" t="s">
        <v>33</v>
      </c>
      <c r="AE108" s="9" t="str">
        <f t="shared" si="18"/>
        <v>C</v>
      </c>
      <c r="AG108" s="9" t="str">
        <f>"N/A"</f>
        <v>N/A</v>
      </c>
      <c r="AH108" s="5">
        <f t="shared" si="15"/>
        <v>4</v>
      </c>
    </row>
    <row r="109" hidden="1" spans="1:34">
      <c r="A109" s="5">
        <v>185</v>
      </c>
      <c r="B109" t="s">
        <v>418</v>
      </c>
      <c r="D109" t="s">
        <v>15</v>
      </c>
      <c r="E109" t="s">
        <v>93</v>
      </c>
      <c r="F109" t="s">
        <v>73</v>
      </c>
      <c r="G109" t="s">
        <v>74</v>
      </c>
      <c r="H109" t="s">
        <v>34</v>
      </c>
      <c r="I109" t="s">
        <v>13</v>
      </c>
      <c r="J109" t="s">
        <v>75</v>
      </c>
      <c r="K109" t="s">
        <v>419</v>
      </c>
      <c r="L109" t="s">
        <v>420</v>
      </c>
      <c r="M109" s="5">
        <v>8100</v>
      </c>
      <c r="N109" s="5">
        <v>7100</v>
      </c>
      <c r="O109" s="5">
        <v>6100</v>
      </c>
      <c r="P109" s="5">
        <v>6100</v>
      </c>
      <c r="Q109" s="5">
        <v>6000</v>
      </c>
      <c r="R109" s="5">
        <v>0</v>
      </c>
      <c r="S109" s="5">
        <v>2520</v>
      </c>
      <c r="T109" s="5">
        <v>8120</v>
      </c>
      <c r="U109" s="5">
        <v>3000</v>
      </c>
      <c r="V109" s="5">
        <v>14960</v>
      </c>
      <c r="W109" s="5">
        <v>0</v>
      </c>
      <c r="X109" s="5">
        <f t="shared" si="12"/>
        <v>12130</v>
      </c>
      <c r="Y109" s="5">
        <v>4000</v>
      </c>
      <c r="Z109" s="5">
        <f t="shared" si="11"/>
        <v>10</v>
      </c>
      <c r="AA109" s="5">
        <f t="shared" si="17"/>
        <v>0</v>
      </c>
      <c r="AB109" s="5">
        <f t="shared" si="13"/>
        <v>54.4074074074074</v>
      </c>
      <c r="AC109" s="5">
        <v>1</v>
      </c>
      <c r="AD109" t="s">
        <v>35</v>
      </c>
      <c r="AE109" s="9" t="str">
        <f t="shared" si="18"/>
        <v>NSP</v>
      </c>
      <c r="AG109" s="9">
        <f>1</f>
        <v>1</v>
      </c>
      <c r="AH109" s="5">
        <f t="shared" si="15"/>
        <v>100</v>
      </c>
    </row>
    <row r="110" spans="1:34">
      <c r="A110" s="5">
        <v>130</v>
      </c>
      <c r="B110" t="s">
        <v>421</v>
      </c>
      <c r="D110" t="s">
        <v>15</v>
      </c>
      <c r="E110" t="s">
        <v>97</v>
      </c>
      <c r="F110" t="s">
        <v>73</v>
      </c>
      <c r="G110" t="s">
        <v>74</v>
      </c>
      <c r="H110" t="s">
        <v>26</v>
      </c>
      <c r="I110" t="s">
        <v>37</v>
      </c>
      <c r="J110" t="s">
        <v>75</v>
      </c>
      <c r="K110" t="s">
        <v>422</v>
      </c>
      <c r="L110" t="s">
        <v>423</v>
      </c>
      <c r="M110" s="5">
        <v>1800</v>
      </c>
      <c r="N110" s="5">
        <v>900</v>
      </c>
      <c r="O110" s="5">
        <v>1800</v>
      </c>
      <c r="P110" s="5">
        <v>1800</v>
      </c>
      <c r="Q110" s="5">
        <v>1800</v>
      </c>
      <c r="R110" s="5">
        <v>400</v>
      </c>
      <c r="S110" s="5">
        <v>1000</v>
      </c>
      <c r="T110" s="5">
        <v>0</v>
      </c>
      <c r="U110" s="5">
        <v>340</v>
      </c>
      <c r="V110" s="5">
        <v>1600</v>
      </c>
      <c r="W110" s="5">
        <v>0</v>
      </c>
      <c r="X110" s="5">
        <f t="shared" si="12"/>
        <v>1590</v>
      </c>
      <c r="Y110" s="5">
        <v>4000</v>
      </c>
      <c r="Z110" s="5">
        <f t="shared" si="11"/>
        <v>350</v>
      </c>
      <c r="AA110" s="5">
        <f t="shared" si="17"/>
        <v>0</v>
      </c>
      <c r="AB110" s="5">
        <f t="shared" si="13"/>
        <v>24.6666666666667</v>
      </c>
      <c r="AC110" s="5">
        <v>2</v>
      </c>
      <c r="AD110" t="s">
        <v>33</v>
      </c>
      <c r="AE110" s="9" t="str">
        <f t="shared" si="18"/>
        <v>C</v>
      </c>
      <c r="AG110" s="9" t="str">
        <f>"N/A"</f>
        <v>N/A</v>
      </c>
      <c r="AH110" s="5">
        <f t="shared" si="15"/>
        <v>4</v>
      </c>
    </row>
    <row r="111" hidden="1" spans="1:34">
      <c r="A111" s="5">
        <v>187</v>
      </c>
      <c r="B111" t="s">
        <v>424</v>
      </c>
      <c r="D111" t="s">
        <v>28</v>
      </c>
      <c r="E111" t="s">
        <v>83</v>
      </c>
      <c r="F111" t="s">
        <v>79</v>
      </c>
      <c r="G111" t="s">
        <v>74</v>
      </c>
      <c r="H111" t="s">
        <v>34</v>
      </c>
      <c r="I111" t="s">
        <v>13</v>
      </c>
      <c r="J111" t="s">
        <v>75</v>
      </c>
      <c r="K111" t="s">
        <v>425</v>
      </c>
      <c r="L111" t="s">
        <v>426</v>
      </c>
      <c r="M111" s="5">
        <v>2500</v>
      </c>
      <c r="N111" s="5">
        <v>2500</v>
      </c>
      <c r="O111" s="5">
        <v>2700</v>
      </c>
      <c r="P111" s="5">
        <v>2500</v>
      </c>
      <c r="Q111" s="5">
        <v>1900</v>
      </c>
      <c r="R111" s="5">
        <v>0</v>
      </c>
      <c r="S111" s="5">
        <v>1920</v>
      </c>
      <c r="T111" s="5">
        <v>6082.995</v>
      </c>
      <c r="U111" s="5">
        <v>2490</v>
      </c>
      <c r="V111" s="5">
        <v>4995</v>
      </c>
      <c r="W111" s="5">
        <v>0</v>
      </c>
      <c r="X111" s="5">
        <f t="shared" si="12"/>
        <v>4320</v>
      </c>
      <c r="Y111" s="5">
        <v>4000</v>
      </c>
      <c r="Z111" s="5">
        <f t="shared" si="11"/>
        <v>325</v>
      </c>
      <c r="AA111" s="5">
        <f t="shared" si="17"/>
        <v>0</v>
      </c>
      <c r="AB111" s="5">
        <f t="shared" si="13"/>
        <v>50.94</v>
      </c>
      <c r="AC111" s="5">
        <v>9</v>
      </c>
      <c r="AD111" t="s">
        <v>35</v>
      </c>
      <c r="AE111" s="9" t="str">
        <f t="shared" si="18"/>
        <v>B</v>
      </c>
      <c r="AG111" s="9">
        <f>1</f>
        <v>1</v>
      </c>
      <c r="AH111" s="5">
        <f t="shared" si="15"/>
        <v>5</v>
      </c>
    </row>
    <row r="112" hidden="1" spans="1:34">
      <c r="A112" s="5">
        <v>188</v>
      </c>
      <c r="B112" t="s">
        <v>427</v>
      </c>
      <c r="D112" t="s">
        <v>28</v>
      </c>
      <c r="F112" t="s">
        <v>79</v>
      </c>
      <c r="G112" t="s">
        <v>74</v>
      </c>
      <c r="H112" t="s">
        <v>34</v>
      </c>
      <c r="I112" t="s">
        <v>13</v>
      </c>
      <c r="J112" t="s">
        <v>75</v>
      </c>
      <c r="K112" t="s">
        <v>428</v>
      </c>
      <c r="L112" t="s">
        <v>429</v>
      </c>
      <c r="M112" s="5">
        <v>2240</v>
      </c>
      <c r="N112" s="5">
        <v>2240</v>
      </c>
      <c r="O112" s="5">
        <v>2240</v>
      </c>
      <c r="P112" s="5">
        <v>2200</v>
      </c>
      <c r="Q112" s="5">
        <v>2000</v>
      </c>
      <c r="R112" s="5">
        <v>0</v>
      </c>
      <c r="S112" s="5">
        <v>980</v>
      </c>
      <c r="T112" s="5">
        <v>0</v>
      </c>
      <c r="U112" s="5">
        <v>1500</v>
      </c>
      <c r="V112" s="5">
        <v>4760</v>
      </c>
      <c r="W112" s="5">
        <v>0</v>
      </c>
      <c r="X112" s="5">
        <f t="shared" si="12"/>
        <v>3880</v>
      </c>
      <c r="Y112" s="5">
        <v>4000</v>
      </c>
      <c r="Z112" s="5">
        <f t="shared" si="11"/>
        <v>16</v>
      </c>
      <c r="AA112" s="5">
        <f t="shared" si="17"/>
        <v>0</v>
      </c>
      <c r="AB112" s="5">
        <f t="shared" si="13"/>
        <v>63.75</v>
      </c>
      <c r="AC112" s="5">
        <v>0</v>
      </c>
      <c r="AD112" t="s">
        <v>35</v>
      </c>
      <c r="AE112" s="9" t="str">
        <f t="shared" si="18"/>
        <v>NSP</v>
      </c>
      <c r="AG112" s="9">
        <f>1</f>
        <v>1</v>
      </c>
      <c r="AH112" s="5">
        <f t="shared" si="15"/>
        <v>100</v>
      </c>
    </row>
    <row r="113" spans="1:34">
      <c r="A113" s="5">
        <v>109</v>
      </c>
      <c r="B113" t="s">
        <v>430</v>
      </c>
      <c r="D113" t="s">
        <v>15</v>
      </c>
      <c r="E113" t="s">
        <v>97</v>
      </c>
      <c r="F113" t="s">
        <v>73</v>
      </c>
      <c r="G113" t="s">
        <v>74</v>
      </c>
      <c r="H113" t="s">
        <v>26</v>
      </c>
      <c r="I113" t="s">
        <v>37</v>
      </c>
      <c r="J113" t="s">
        <v>75</v>
      </c>
      <c r="K113" t="s">
        <v>431</v>
      </c>
      <c r="L113" t="s">
        <v>432</v>
      </c>
      <c r="M113" s="5">
        <v>1500</v>
      </c>
      <c r="N113" s="5">
        <v>1500</v>
      </c>
      <c r="O113" s="5">
        <v>1500</v>
      </c>
      <c r="P113" s="5">
        <v>1000</v>
      </c>
      <c r="Q113" s="5">
        <v>1000</v>
      </c>
      <c r="R113" s="5">
        <v>0</v>
      </c>
      <c r="S113" s="5">
        <v>1000</v>
      </c>
      <c r="T113" s="5">
        <v>2380</v>
      </c>
      <c r="U113" s="5">
        <v>280</v>
      </c>
      <c r="V113" s="5">
        <v>1380</v>
      </c>
      <c r="W113" s="5">
        <v>0</v>
      </c>
      <c r="X113" s="5">
        <f t="shared" si="12"/>
        <v>1530</v>
      </c>
      <c r="Y113" s="5">
        <v>1600</v>
      </c>
      <c r="Z113" s="5">
        <f t="shared" si="11"/>
        <v>750</v>
      </c>
      <c r="AA113" s="5">
        <f t="shared" si="17"/>
        <v>0</v>
      </c>
      <c r="AB113" s="5">
        <f t="shared" si="13"/>
        <v>26.6</v>
      </c>
      <c r="AC113" s="5">
        <v>1</v>
      </c>
      <c r="AD113" t="s">
        <v>31</v>
      </c>
      <c r="AE113" s="9" t="str">
        <f t="shared" si="18"/>
        <v>D30</v>
      </c>
      <c r="AG113" s="9">
        <f>1</f>
        <v>1</v>
      </c>
      <c r="AH113" s="5">
        <f t="shared" si="15"/>
        <v>3</v>
      </c>
    </row>
    <row r="114" hidden="1" spans="1:34">
      <c r="A114" s="5">
        <v>190</v>
      </c>
      <c r="B114" t="s">
        <v>433</v>
      </c>
      <c r="D114" t="s">
        <v>15</v>
      </c>
      <c r="E114" t="s">
        <v>97</v>
      </c>
      <c r="F114" t="s">
        <v>168</v>
      </c>
      <c r="G114" t="s">
        <v>74</v>
      </c>
      <c r="H114" t="s">
        <v>34</v>
      </c>
      <c r="I114" t="s">
        <v>13</v>
      </c>
      <c r="J114" t="s">
        <v>75</v>
      </c>
      <c r="K114" t="s">
        <v>434</v>
      </c>
      <c r="L114" t="s">
        <v>435</v>
      </c>
      <c r="M114" s="5">
        <v>3200</v>
      </c>
      <c r="N114" s="5">
        <v>3200</v>
      </c>
      <c r="O114" s="5">
        <v>3400</v>
      </c>
      <c r="P114" s="5">
        <v>3400</v>
      </c>
      <c r="Q114" s="5">
        <v>2700</v>
      </c>
      <c r="R114" s="5">
        <v>0</v>
      </c>
      <c r="S114" s="5">
        <v>2820</v>
      </c>
      <c r="T114" s="5">
        <v>6340</v>
      </c>
      <c r="U114" s="5">
        <v>680</v>
      </c>
      <c r="V114" s="5">
        <v>4400</v>
      </c>
      <c r="W114" s="5">
        <v>0</v>
      </c>
      <c r="X114" s="5">
        <f t="shared" si="12"/>
        <v>2660</v>
      </c>
      <c r="Y114" s="5">
        <v>2000</v>
      </c>
      <c r="Z114" s="5">
        <f t="shared" si="11"/>
        <v>0</v>
      </c>
      <c r="AA114" s="5">
        <f t="shared" si="17"/>
        <v>0</v>
      </c>
      <c r="AB114" s="5">
        <f t="shared" si="13"/>
        <v>40.25</v>
      </c>
      <c r="AC114" s="5">
        <v>1</v>
      </c>
      <c r="AD114" t="s">
        <v>35</v>
      </c>
      <c r="AE114" s="9" t="str">
        <f t="shared" si="18"/>
        <v>NSP</v>
      </c>
      <c r="AG114" s="9">
        <f>1</f>
        <v>1</v>
      </c>
      <c r="AH114" s="5">
        <f t="shared" si="15"/>
        <v>100</v>
      </c>
    </row>
    <row r="115" hidden="1" spans="1:34">
      <c r="A115" s="5">
        <v>191</v>
      </c>
      <c r="B115" t="s">
        <v>436</v>
      </c>
      <c r="D115" t="s">
        <v>15</v>
      </c>
      <c r="F115" t="s">
        <v>168</v>
      </c>
      <c r="G115" t="s">
        <v>74</v>
      </c>
      <c r="H115" t="s">
        <v>34</v>
      </c>
      <c r="I115" t="s">
        <v>13</v>
      </c>
      <c r="J115" t="s">
        <v>75</v>
      </c>
      <c r="K115" t="s">
        <v>437</v>
      </c>
      <c r="L115" t="s">
        <v>438</v>
      </c>
      <c r="M115" s="5">
        <v>4705</v>
      </c>
      <c r="N115" s="5">
        <v>5710</v>
      </c>
      <c r="O115" s="5">
        <v>5500</v>
      </c>
      <c r="P115" s="5">
        <v>5500</v>
      </c>
      <c r="Q115" s="5">
        <v>6500</v>
      </c>
      <c r="R115" s="5">
        <v>0</v>
      </c>
      <c r="S115" s="5">
        <v>3990</v>
      </c>
      <c r="T115" s="5">
        <v>0</v>
      </c>
      <c r="U115" s="5">
        <v>2415</v>
      </c>
      <c r="V115" s="5">
        <v>9240</v>
      </c>
      <c r="W115" s="5">
        <v>0</v>
      </c>
      <c r="X115" s="5">
        <f t="shared" si="12"/>
        <v>5985</v>
      </c>
      <c r="Y115" s="5">
        <v>6000</v>
      </c>
      <c r="Z115" s="5">
        <f t="shared" si="11"/>
        <v>0</v>
      </c>
      <c r="AA115" s="5">
        <f t="shared" si="17"/>
        <v>0</v>
      </c>
      <c r="AB115" s="5">
        <f t="shared" si="13"/>
        <v>58.9160467587673</v>
      </c>
      <c r="AC115" s="5">
        <v>0</v>
      </c>
      <c r="AD115" t="s">
        <v>35</v>
      </c>
      <c r="AE115" s="9" t="str">
        <f t="shared" si="18"/>
        <v>NSP</v>
      </c>
      <c r="AG115" s="9" t="str">
        <f>"N/A"</f>
        <v>N/A</v>
      </c>
      <c r="AH115" s="5">
        <f t="shared" si="15"/>
        <v>100</v>
      </c>
    </row>
    <row r="116" hidden="1" spans="1:34">
      <c r="A116" s="5">
        <v>192</v>
      </c>
      <c r="B116" t="s">
        <v>439</v>
      </c>
      <c r="D116" t="s">
        <v>28</v>
      </c>
      <c r="E116" t="s">
        <v>93</v>
      </c>
      <c r="F116" t="s">
        <v>79</v>
      </c>
      <c r="G116" t="s">
        <v>74</v>
      </c>
      <c r="H116" t="s">
        <v>34</v>
      </c>
      <c r="I116" t="s">
        <v>13</v>
      </c>
      <c r="J116" t="s">
        <v>75</v>
      </c>
      <c r="K116" t="s">
        <v>440</v>
      </c>
      <c r="L116" t="s">
        <v>441</v>
      </c>
      <c r="M116" s="5">
        <v>1940</v>
      </c>
      <c r="N116" s="5">
        <v>1940</v>
      </c>
      <c r="O116" s="5">
        <v>1940</v>
      </c>
      <c r="P116" s="5">
        <v>1740</v>
      </c>
      <c r="Q116" s="5">
        <v>1740</v>
      </c>
      <c r="R116" s="5">
        <v>0</v>
      </c>
      <c r="S116" s="5">
        <v>1200</v>
      </c>
      <c r="T116" s="5">
        <v>0</v>
      </c>
      <c r="U116" s="5">
        <v>1840</v>
      </c>
      <c r="V116" s="5">
        <v>4160</v>
      </c>
      <c r="W116" s="5">
        <v>0</v>
      </c>
      <c r="X116" s="5">
        <f t="shared" si="12"/>
        <v>3550</v>
      </c>
      <c r="Y116" s="5">
        <v>6000</v>
      </c>
      <c r="Z116" s="5">
        <f t="shared" si="11"/>
        <v>166</v>
      </c>
      <c r="AA116" s="5">
        <f t="shared" si="17"/>
        <v>0</v>
      </c>
      <c r="AB116" s="5">
        <f t="shared" si="13"/>
        <v>63.3298969072165</v>
      </c>
      <c r="AC116" s="5">
        <v>1</v>
      </c>
      <c r="AD116" t="s">
        <v>35</v>
      </c>
      <c r="AE116" s="9" t="str">
        <f t="shared" si="18"/>
        <v>B</v>
      </c>
      <c r="AG116" s="9">
        <f t="shared" ref="AG116:AG122" si="19">1</f>
        <v>1</v>
      </c>
      <c r="AH116" s="5">
        <f t="shared" si="15"/>
        <v>5</v>
      </c>
    </row>
    <row r="117" hidden="1" spans="1:34">
      <c r="A117" s="5">
        <v>193</v>
      </c>
      <c r="B117" t="s">
        <v>442</v>
      </c>
      <c r="D117" t="s">
        <v>15</v>
      </c>
      <c r="E117" t="s">
        <v>97</v>
      </c>
      <c r="F117" t="s">
        <v>297</v>
      </c>
      <c r="G117" t="s">
        <v>74</v>
      </c>
      <c r="H117" t="s">
        <v>34</v>
      </c>
      <c r="I117" t="s">
        <v>13</v>
      </c>
      <c r="J117" t="s">
        <v>75</v>
      </c>
      <c r="K117" t="s">
        <v>443</v>
      </c>
      <c r="L117" t="s">
        <v>444</v>
      </c>
      <c r="M117" s="5">
        <v>2100</v>
      </c>
      <c r="N117" s="5">
        <v>2160</v>
      </c>
      <c r="O117" s="5">
        <v>2160</v>
      </c>
      <c r="P117" s="5">
        <v>2160</v>
      </c>
      <c r="Q117" s="5">
        <v>2160</v>
      </c>
      <c r="R117" s="5">
        <v>0</v>
      </c>
      <c r="S117" s="5">
        <v>1695</v>
      </c>
      <c r="T117" s="5">
        <v>0</v>
      </c>
      <c r="U117" s="5">
        <v>840</v>
      </c>
      <c r="V117" s="5">
        <v>2985</v>
      </c>
      <c r="W117" s="5">
        <v>0</v>
      </c>
      <c r="X117" s="5">
        <f t="shared" si="12"/>
        <v>2325</v>
      </c>
      <c r="Y117" s="5">
        <v>4000</v>
      </c>
      <c r="Z117" s="5">
        <f t="shared" si="11"/>
        <v>204</v>
      </c>
      <c r="AA117" s="5">
        <f t="shared" si="17"/>
        <v>0</v>
      </c>
      <c r="AB117" s="5">
        <f t="shared" si="13"/>
        <v>36.6428571428571</v>
      </c>
      <c r="AC117" s="5">
        <v>6</v>
      </c>
      <c r="AD117" t="s">
        <v>35</v>
      </c>
      <c r="AE117" s="9" t="str">
        <f t="shared" si="18"/>
        <v>B</v>
      </c>
      <c r="AG117" s="9">
        <f t="shared" si="19"/>
        <v>1</v>
      </c>
      <c r="AH117" s="5">
        <f t="shared" si="15"/>
        <v>5</v>
      </c>
    </row>
    <row r="118" hidden="1" spans="1:34">
      <c r="A118" s="5">
        <v>194</v>
      </c>
      <c r="B118" t="s">
        <v>445</v>
      </c>
      <c r="D118" t="s">
        <v>15</v>
      </c>
      <c r="E118" t="s">
        <v>97</v>
      </c>
      <c r="F118" t="s">
        <v>168</v>
      </c>
      <c r="G118" t="s">
        <v>74</v>
      </c>
      <c r="H118" t="s">
        <v>34</v>
      </c>
      <c r="I118" t="s">
        <v>13</v>
      </c>
      <c r="J118" t="s">
        <v>75</v>
      </c>
      <c r="K118" t="s">
        <v>446</v>
      </c>
      <c r="L118" t="s">
        <v>447</v>
      </c>
      <c r="M118" s="5">
        <v>505</v>
      </c>
      <c r="N118" s="5">
        <v>505</v>
      </c>
      <c r="O118" s="5">
        <v>505</v>
      </c>
      <c r="P118" s="5">
        <v>505</v>
      </c>
      <c r="Q118" s="5">
        <v>505</v>
      </c>
      <c r="R118" s="5">
        <v>0</v>
      </c>
      <c r="S118" s="5">
        <v>975</v>
      </c>
      <c r="T118" s="5">
        <v>1572</v>
      </c>
      <c r="U118" s="5">
        <v>210</v>
      </c>
      <c r="V118" s="5">
        <v>750</v>
      </c>
      <c r="W118" s="5">
        <v>0</v>
      </c>
      <c r="X118" s="5">
        <f t="shared" si="12"/>
        <v>-7.5</v>
      </c>
      <c r="Y118" s="5">
        <v>1000</v>
      </c>
      <c r="Z118" s="5">
        <f t="shared" si="11"/>
        <v>0</v>
      </c>
      <c r="AA118" s="5">
        <f t="shared" si="17"/>
        <v>0</v>
      </c>
      <c r="AB118" s="5">
        <f t="shared" si="13"/>
        <v>38.5544554455446</v>
      </c>
      <c r="AC118" s="5">
        <v>6</v>
      </c>
      <c r="AD118" t="s">
        <v>35</v>
      </c>
      <c r="AE118" s="9" t="str">
        <f t="shared" si="18"/>
        <v>NSP</v>
      </c>
      <c r="AG118" s="9">
        <f t="shared" si="19"/>
        <v>1</v>
      </c>
      <c r="AH118" s="5">
        <f t="shared" si="15"/>
        <v>100</v>
      </c>
    </row>
    <row r="119" hidden="1" spans="1:34">
      <c r="A119" s="5">
        <v>195</v>
      </c>
      <c r="B119" t="s">
        <v>448</v>
      </c>
      <c r="D119" t="s">
        <v>15</v>
      </c>
      <c r="E119" t="s">
        <v>93</v>
      </c>
      <c r="F119" t="s">
        <v>111</v>
      </c>
      <c r="G119" t="s">
        <v>74</v>
      </c>
      <c r="H119" t="s">
        <v>34</v>
      </c>
      <c r="I119" t="s">
        <v>13</v>
      </c>
      <c r="J119" t="s">
        <v>75</v>
      </c>
      <c r="K119" t="s">
        <v>449</v>
      </c>
      <c r="L119" t="s">
        <v>450</v>
      </c>
      <c r="M119" s="5">
        <v>3000</v>
      </c>
      <c r="N119" s="5">
        <v>3300</v>
      </c>
      <c r="O119" s="5">
        <v>3300</v>
      </c>
      <c r="P119" s="5">
        <v>3300</v>
      </c>
      <c r="Q119" s="5">
        <v>3300</v>
      </c>
      <c r="R119" s="5">
        <v>0</v>
      </c>
      <c r="S119" s="5">
        <v>2860</v>
      </c>
      <c r="T119" s="5">
        <v>6150</v>
      </c>
      <c r="U119" s="5">
        <v>1100</v>
      </c>
      <c r="V119" s="5">
        <v>4880</v>
      </c>
      <c r="W119" s="5">
        <v>0</v>
      </c>
      <c r="X119" s="5">
        <f t="shared" si="12"/>
        <v>2890</v>
      </c>
      <c r="Y119" s="5">
        <v>6000</v>
      </c>
      <c r="Z119" s="5">
        <f t="shared" si="11"/>
        <v>0</v>
      </c>
      <c r="AA119" s="5">
        <f t="shared" si="17"/>
        <v>0</v>
      </c>
      <c r="AB119" s="5">
        <f t="shared" si="13"/>
        <v>47.8</v>
      </c>
      <c r="AC119" s="5">
        <v>1</v>
      </c>
      <c r="AD119" t="s">
        <v>35</v>
      </c>
      <c r="AE119" s="9" t="str">
        <f t="shared" si="18"/>
        <v>NSP</v>
      </c>
      <c r="AG119" s="9">
        <f t="shared" si="19"/>
        <v>1</v>
      </c>
      <c r="AH119" s="5">
        <f t="shared" si="15"/>
        <v>100</v>
      </c>
    </row>
    <row r="120" spans="1:34">
      <c r="A120" s="5">
        <v>79</v>
      </c>
      <c r="B120" t="s">
        <v>451</v>
      </c>
      <c r="D120" t="s">
        <v>15</v>
      </c>
      <c r="E120" t="s">
        <v>83</v>
      </c>
      <c r="F120" t="s">
        <v>168</v>
      </c>
      <c r="G120" t="s">
        <v>74</v>
      </c>
      <c r="H120" t="s">
        <v>26</v>
      </c>
      <c r="I120" t="s">
        <v>37</v>
      </c>
      <c r="J120" t="s">
        <v>75</v>
      </c>
      <c r="K120" t="s">
        <v>452</v>
      </c>
      <c r="L120" t="s">
        <v>453</v>
      </c>
      <c r="M120" s="5">
        <v>28000</v>
      </c>
      <c r="N120" s="5">
        <v>28000</v>
      </c>
      <c r="O120" s="5">
        <v>31000</v>
      </c>
      <c r="P120" s="5">
        <v>31000</v>
      </c>
      <c r="Q120" s="5">
        <v>31000</v>
      </c>
      <c r="R120" s="5">
        <v>0</v>
      </c>
      <c r="S120" s="5">
        <v>13560</v>
      </c>
      <c r="T120" s="5">
        <v>0</v>
      </c>
      <c r="U120" s="5">
        <v>7840</v>
      </c>
      <c r="V120" s="5">
        <v>16000</v>
      </c>
      <c r="W120" s="5">
        <v>15040</v>
      </c>
      <c r="X120" s="5">
        <f t="shared" si="12"/>
        <v>36280</v>
      </c>
      <c r="Y120" s="5">
        <v>18000</v>
      </c>
      <c r="Z120" s="5">
        <f t="shared" si="11"/>
        <v>16440</v>
      </c>
      <c r="AA120" s="5">
        <f t="shared" si="17"/>
        <v>18000</v>
      </c>
      <c r="AB120" s="5">
        <f t="shared" si="13"/>
        <v>27.2571428571429</v>
      </c>
      <c r="AC120" s="5">
        <v>6</v>
      </c>
      <c r="AD120" t="s">
        <v>31</v>
      </c>
      <c r="AE120" s="9" t="str">
        <f t="shared" si="18"/>
        <v>D30</v>
      </c>
      <c r="AG120" s="9">
        <f>0.9375</f>
        <v>0.9375</v>
      </c>
      <c r="AH120" s="5">
        <f t="shared" si="15"/>
        <v>3</v>
      </c>
    </row>
    <row r="121" hidden="1" spans="1:34">
      <c r="A121" s="5">
        <v>197</v>
      </c>
      <c r="B121" t="s">
        <v>454</v>
      </c>
      <c r="D121" t="s">
        <v>15</v>
      </c>
      <c r="E121" t="s">
        <v>97</v>
      </c>
      <c r="F121" t="s">
        <v>111</v>
      </c>
      <c r="G121" t="s">
        <v>74</v>
      </c>
      <c r="H121" t="s">
        <v>34</v>
      </c>
      <c r="I121" t="s">
        <v>13</v>
      </c>
      <c r="J121" t="s">
        <v>75</v>
      </c>
      <c r="K121" t="s">
        <v>455</v>
      </c>
      <c r="L121" t="s">
        <v>456</v>
      </c>
      <c r="M121" s="5">
        <v>1800</v>
      </c>
      <c r="N121" s="5">
        <v>1800</v>
      </c>
      <c r="O121" s="5">
        <v>1900</v>
      </c>
      <c r="P121" s="5">
        <v>1800</v>
      </c>
      <c r="Q121" s="5">
        <v>1800</v>
      </c>
      <c r="R121" s="5">
        <v>0</v>
      </c>
      <c r="S121" s="5">
        <v>920</v>
      </c>
      <c r="T121" s="5">
        <v>0</v>
      </c>
      <c r="U121" s="5">
        <v>520</v>
      </c>
      <c r="V121" s="5">
        <v>3100</v>
      </c>
      <c r="W121" s="5">
        <v>0</v>
      </c>
      <c r="X121" s="5">
        <f t="shared" si="12"/>
        <v>2300</v>
      </c>
      <c r="Y121" s="5">
        <v>6000</v>
      </c>
      <c r="Z121" s="5">
        <f t="shared" si="11"/>
        <v>0</v>
      </c>
      <c r="AA121" s="5">
        <f t="shared" si="17"/>
        <v>0</v>
      </c>
      <c r="AB121" s="5">
        <f t="shared" si="13"/>
        <v>51.6666666666667</v>
      </c>
      <c r="AC121" s="5">
        <v>0</v>
      </c>
      <c r="AD121" t="s">
        <v>35</v>
      </c>
      <c r="AE121" s="9" t="str">
        <f t="shared" si="18"/>
        <v>NSP</v>
      </c>
      <c r="AG121" s="9">
        <f t="shared" si="19"/>
        <v>1</v>
      </c>
      <c r="AH121" s="5">
        <f t="shared" si="15"/>
        <v>100</v>
      </c>
    </row>
    <row r="122" spans="1:34">
      <c r="A122" s="5">
        <v>101</v>
      </c>
      <c r="B122" t="s">
        <v>457</v>
      </c>
      <c r="D122" t="s">
        <v>15</v>
      </c>
      <c r="F122" t="s">
        <v>73</v>
      </c>
      <c r="G122" t="s">
        <v>74</v>
      </c>
      <c r="H122" t="s">
        <v>26</v>
      </c>
      <c r="I122" t="s">
        <v>37</v>
      </c>
      <c r="J122" t="s">
        <v>75</v>
      </c>
      <c r="K122" t="s">
        <v>458</v>
      </c>
      <c r="L122" t="s">
        <v>459</v>
      </c>
      <c r="M122" s="5">
        <v>2800</v>
      </c>
      <c r="N122" s="5">
        <v>2500</v>
      </c>
      <c r="O122" s="5">
        <v>2000</v>
      </c>
      <c r="P122" s="5">
        <v>2500</v>
      </c>
      <c r="Q122" s="5">
        <v>2500</v>
      </c>
      <c r="R122" s="5">
        <v>0</v>
      </c>
      <c r="S122" s="5">
        <v>1500</v>
      </c>
      <c r="T122" s="5">
        <v>0</v>
      </c>
      <c r="U122" s="5">
        <v>840</v>
      </c>
      <c r="V122" s="5">
        <v>2560</v>
      </c>
      <c r="W122" s="5">
        <v>0</v>
      </c>
      <c r="X122" s="5">
        <f t="shared" si="12"/>
        <v>3390</v>
      </c>
      <c r="Y122" s="5">
        <v>5200</v>
      </c>
      <c r="Z122" s="5">
        <f t="shared" si="11"/>
        <v>1830</v>
      </c>
      <c r="AA122" s="5">
        <f t="shared" si="17"/>
        <v>0</v>
      </c>
      <c r="AB122" s="5">
        <f t="shared" si="13"/>
        <v>27.4285714285714</v>
      </c>
      <c r="AC122" s="5">
        <v>0</v>
      </c>
      <c r="AD122" t="s">
        <v>31</v>
      </c>
      <c r="AE122" s="9" t="str">
        <f t="shared" si="18"/>
        <v>D30</v>
      </c>
      <c r="AG122" s="9">
        <f t="shared" si="19"/>
        <v>1</v>
      </c>
      <c r="AH122" s="5">
        <f t="shared" si="15"/>
        <v>3</v>
      </c>
    </row>
    <row r="123" hidden="1" spans="1:34">
      <c r="A123" s="5">
        <v>199</v>
      </c>
      <c r="B123" t="s">
        <v>460</v>
      </c>
      <c r="D123" t="s">
        <v>15</v>
      </c>
      <c r="E123" t="s">
        <v>183</v>
      </c>
      <c r="F123" t="s">
        <v>168</v>
      </c>
      <c r="G123" t="s">
        <v>74</v>
      </c>
      <c r="H123" t="s">
        <v>34</v>
      </c>
      <c r="I123" t="s">
        <v>13</v>
      </c>
      <c r="J123" t="s">
        <v>75</v>
      </c>
      <c r="K123" t="s">
        <v>461</v>
      </c>
      <c r="L123" t="s">
        <v>462</v>
      </c>
      <c r="M123" s="5">
        <v>2900</v>
      </c>
      <c r="N123" s="5">
        <v>2900</v>
      </c>
      <c r="O123" s="5">
        <v>2700</v>
      </c>
      <c r="P123" s="5">
        <v>2700</v>
      </c>
      <c r="Q123" s="5">
        <v>2600</v>
      </c>
      <c r="R123" s="5">
        <v>0</v>
      </c>
      <c r="S123" s="5">
        <v>2720</v>
      </c>
      <c r="T123" s="5">
        <v>8337</v>
      </c>
      <c r="U123" s="5">
        <v>940</v>
      </c>
      <c r="V123" s="5">
        <v>3680</v>
      </c>
      <c r="W123" s="5">
        <v>4720</v>
      </c>
      <c r="X123" s="5">
        <f t="shared" si="12"/>
        <v>2570</v>
      </c>
      <c r="Y123" s="5">
        <v>6000</v>
      </c>
      <c r="Z123" s="5">
        <f t="shared" si="11"/>
        <v>0</v>
      </c>
      <c r="AA123" s="5">
        <f t="shared" si="17"/>
        <v>0</v>
      </c>
      <c r="AB123" s="5">
        <f t="shared" si="13"/>
        <v>80.8965517241379</v>
      </c>
      <c r="AC123" s="5">
        <v>6</v>
      </c>
      <c r="AD123" t="s">
        <v>35</v>
      </c>
      <c r="AE123" s="9" t="str">
        <f t="shared" si="18"/>
        <v>NSP</v>
      </c>
      <c r="AG123" s="9">
        <f>0.9</f>
        <v>0.9</v>
      </c>
      <c r="AH123" s="5">
        <f t="shared" si="15"/>
        <v>100</v>
      </c>
    </row>
    <row r="124" hidden="1" spans="1:34">
      <c r="A124" s="5">
        <v>200</v>
      </c>
      <c r="B124" t="s">
        <v>463</v>
      </c>
      <c r="D124" t="s">
        <v>15</v>
      </c>
      <c r="E124" t="s">
        <v>97</v>
      </c>
      <c r="F124" t="s">
        <v>73</v>
      </c>
      <c r="G124" t="s">
        <v>74</v>
      </c>
      <c r="H124" t="s">
        <v>34</v>
      </c>
      <c r="I124" t="s">
        <v>13</v>
      </c>
      <c r="J124" t="s">
        <v>75</v>
      </c>
      <c r="K124" t="s">
        <v>464</v>
      </c>
      <c r="L124" t="s">
        <v>465</v>
      </c>
      <c r="M124" s="5">
        <v>3800</v>
      </c>
      <c r="N124" s="5">
        <v>3800</v>
      </c>
      <c r="O124" s="5">
        <v>2600</v>
      </c>
      <c r="P124" s="5">
        <v>2600</v>
      </c>
      <c r="Q124" s="5">
        <v>2600</v>
      </c>
      <c r="R124" s="5">
        <v>680</v>
      </c>
      <c r="S124" s="5">
        <v>2580</v>
      </c>
      <c r="T124" s="5">
        <v>0</v>
      </c>
      <c r="U124" s="5">
        <v>860</v>
      </c>
      <c r="V124" s="5">
        <v>5340</v>
      </c>
      <c r="W124" s="5">
        <v>0</v>
      </c>
      <c r="X124" s="5">
        <f t="shared" si="12"/>
        <v>3980</v>
      </c>
      <c r="Y124" s="5">
        <v>4000</v>
      </c>
      <c r="Z124" s="5">
        <f t="shared" si="11"/>
        <v>160</v>
      </c>
      <c r="AA124" s="5">
        <f t="shared" si="17"/>
        <v>0</v>
      </c>
      <c r="AB124" s="5">
        <f t="shared" si="13"/>
        <v>40.1578947368421</v>
      </c>
      <c r="AC124" s="5">
        <v>2</v>
      </c>
      <c r="AD124" t="s">
        <v>35</v>
      </c>
      <c r="AE124" s="9" t="str">
        <f t="shared" si="18"/>
        <v>B</v>
      </c>
      <c r="AG124" s="9">
        <f>0.9</f>
        <v>0.9</v>
      </c>
      <c r="AH124" s="5">
        <f t="shared" si="15"/>
        <v>5</v>
      </c>
    </row>
    <row r="125" spans="1:34">
      <c r="A125" s="5">
        <v>169</v>
      </c>
      <c r="B125" t="s">
        <v>466</v>
      </c>
      <c r="D125" t="s">
        <v>15</v>
      </c>
      <c r="E125" t="s">
        <v>97</v>
      </c>
      <c r="F125" t="s">
        <v>73</v>
      </c>
      <c r="G125" t="s">
        <v>74</v>
      </c>
      <c r="H125" t="s">
        <v>26</v>
      </c>
      <c r="I125" t="s">
        <v>37</v>
      </c>
      <c r="J125" t="s">
        <v>75</v>
      </c>
      <c r="K125" t="s">
        <v>467</v>
      </c>
      <c r="L125" t="s">
        <v>468</v>
      </c>
      <c r="M125" s="5">
        <v>3000</v>
      </c>
      <c r="N125" s="5">
        <v>3000</v>
      </c>
      <c r="O125" s="5">
        <v>3000</v>
      </c>
      <c r="P125" s="5">
        <v>3000</v>
      </c>
      <c r="Q125" s="5">
        <v>3000</v>
      </c>
      <c r="R125" s="5">
        <v>0</v>
      </c>
      <c r="S125" s="5">
        <v>3000</v>
      </c>
      <c r="T125" s="5">
        <v>0</v>
      </c>
      <c r="U125" s="5">
        <v>1000</v>
      </c>
      <c r="V125" s="5">
        <v>3200</v>
      </c>
      <c r="W125" s="5">
        <v>0</v>
      </c>
      <c r="X125" s="5">
        <f t="shared" si="12"/>
        <v>2500</v>
      </c>
      <c r="Y125" s="5">
        <v>4000</v>
      </c>
      <c r="Z125" s="5">
        <f t="shared" si="11"/>
        <v>500</v>
      </c>
      <c r="AA125" s="5">
        <f t="shared" si="17"/>
        <v>0</v>
      </c>
      <c r="AB125" s="5">
        <f t="shared" si="13"/>
        <v>28</v>
      </c>
      <c r="AC125" s="5">
        <v>4</v>
      </c>
      <c r="AD125" t="s">
        <v>35</v>
      </c>
      <c r="AE125" s="9" t="str">
        <f t="shared" si="18"/>
        <v>B</v>
      </c>
      <c r="AG125" s="9" t="str">
        <f>"N/A"</f>
        <v>N/A</v>
      </c>
      <c r="AH125" s="5">
        <f t="shared" si="15"/>
        <v>5</v>
      </c>
    </row>
    <row r="126" hidden="1" spans="1:34">
      <c r="A126" s="5">
        <v>202</v>
      </c>
      <c r="B126" t="s">
        <v>469</v>
      </c>
      <c r="D126" t="s">
        <v>15</v>
      </c>
      <c r="E126" t="s">
        <v>277</v>
      </c>
      <c r="F126" t="s">
        <v>73</v>
      </c>
      <c r="G126" t="s">
        <v>74</v>
      </c>
      <c r="H126" t="s">
        <v>34</v>
      </c>
      <c r="I126" t="s">
        <v>13</v>
      </c>
      <c r="J126" t="s">
        <v>75</v>
      </c>
      <c r="K126" t="s">
        <v>470</v>
      </c>
      <c r="L126" t="s">
        <v>471</v>
      </c>
      <c r="M126" s="5">
        <v>500</v>
      </c>
      <c r="N126" s="5">
        <v>200</v>
      </c>
      <c r="O126" s="5">
        <v>200</v>
      </c>
      <c r="P126" s="5">
        <v>200</v>
      </c>
      <c r="Q126" s="5">
        <v>200</v>
      </c>
      <c r="R126" s="5">
        <v>280</v>
      </c>
      <c r="S126" s="5">
        <v>500</v>
      </c>
      <c r="T126" s="5">
        <v>0</v>
      </c>
      <c r="U126" s="5">
        <v>180</v>
      </c>
      <c r="V126" s="5">
        <v>260</v>
      </c>
      <c r="W126" s="5">
        <v>0</v>
      </c>
      <c r="X126" s="5">
        <f t="shared" si="12"/>
        <v>280</v>
      </c>
      <c r="Y126" s="5">
        <v>2000</v>
      </c>
      <c r="Z126" s="5">
        <f t="shared" si="11"/>
        <v>100</v>
      </c>
      <c r="AA126" s="5">
        <f t="shared" si="17"/>
        <v>0</v>
      </c>
      <c r="AB126" s="5">
        <f t="shared" si="13"/>
        <v>9.6</v>
      </c>
      <c r="AC126" s="5">
        <v>6</v>
      </c>
      <c r="AD126" t="s">
        <v>35</v>
      </c>
      <c r="AE126" s="9" t="str">
        <f t="shared" si="18"/>
        <v>B</v>
      </c>
      <c r="AG126" s="9">
        <f>1</f>
        <v>1</v>
      </c>
      <c r="AH126" s="5">
        <f t="shared" si="15"/>
        <v>5</v>
      </c>
    </row>
    <row r="127" hidden="1" spans="1:34">
      <c r="A127" s="5">
        <v>203</v>
      </c>
      <c r="B127" t="s">
        <v>472</v>
      </c>
      <c r="D127" t="s">
        <v>15</v>
      </c>
      <c r="E127" t="s">
        <v>97</v>
      </c>
      <c r="F127" t="s">
        <v>73</v>
      </c>
      <c r="G127" t="s">
        <v>74</v>
      </c>
      <c r="H127" t="s">
        <v>34</v>
      </c>
      <c r="I127" t="s">
        <v>13</v>
      </c>
      <c r="J127" t="s">
        <v>75</v>
      </c>
      <c r="K127" t="s">
        <v>473</v>
      </c>
      <c r="L127" t="s">
        <v>474</v>
      </c>
      <c r="M127" s="5">
        <v>2000</v>
      </c>
      <c r="N127" s="5">
        <v>2000</v>
      </c>
      <c r="O127" s="5">
        <v>2000</v>
      </c>
      <c r="P127" s="5">
        <v>2000</v>
      </c>
      <c r="Q127" s="5">
        <v>2000</v>
      </c>
      <c r="R127" s="5">
        <v>3200</v>
      </c>
      <c r="S127" s="5">
        <v>400</v>
      </c>
      <c r="T127" s="5">
        <v>4100</v>
      </c>
      <c r="U127" s="5">
        <v>800</v>
      </c>
      <c r="V127" s="5">
        <v>3820</v>
      </c>
      <c r="W127" s="5">
        <v>340</v>
      </c>
      <c r="X127" s="5">
        <f t="shared" si="12"/>
        <v>3400</v>
      </c>
      <c r="Y127" s="5">
        <v>2000</v>
      </c>
      <c r="Z127" s="5">
        <f t="shared" si="11"/>
        <v>40</v>
      </c>
      <c r="AA127" s="5">
        <f t="shared" si="17"/>
        <v>0</v>
      </c>
      <c r="AB127" s="5">
        <f t="shared" si="13"/>
        <v>56.4</v>
      </c>
      <c r="AC127" s="5">
        <v>6</v>
      </c>
      <c r="AD127" t="s">
        <v>35</v>
      </c>
      <c r="AE127" s="9" t="str">
        <f t="shared" si="18"/>
        <v>NSP</v>
      </c>
      <c r="AG127" s="9">
        <f>0</f>
        <v>0</v>
      </c>
      <c r="AH127" s="5">
        <f t="shared" si="15"/>
        <v>100</v>
      </c>
    </row>
    <row r="128" spans="1:34">
      <c r="A128" s="5">
        <v>116</v>
      </c>
      <c r="B128" t="s">
        <v>475</v>
      </c>
      <c r="D128" t="s">
        <v>15</v>
      </c>
      <c r="E128" t="s">
        <v>97</v>
      </c>
      <c r="F128" t="s">
        <v>111</v>
      </c>
      <c r="G128" t="s">
        <v>74</v>
      </c>
      <c r="H128" t="s">
        <v>26</v>
      </c>
      <c r="I128" t="s">
        <v>37</v>
      </c>
      <c r="J128" t="s">
        <v>75</v>
      </c>
      <c r="K128" t="s">
        <v>476</v>
      </c>
      <c r="L128" t="s">
        <v>477</v>
      </c>
      <c r="M128" s="5">
        <v>10000</v>
      </c>
      <c r="N128" s="5">
        <v>12000</v>
      </c>
      <c r="O128" s="5">
        <v>15000</v>
      </c>
      <c r="P128" s="5">
        <v>22000</v>
      </c>
      <c r="Q128" s="5">
        <v>25000</v>
      </c>
      <c r="R128" s="5">
        <v>0</v>
      </c>
      <c r="S128" s="5">
        <v>7820</v>
      </c>
      <c r="T128" s="5">
        <v>15460</v>
      </c>
      <c r="U128" s="5">
        <v>10000</v>
      </c>
      <c r="V128" s="5">
        <v>6800</v>
      </c>
      <c r="W128" s="5">
        <v>4660</v>
      </c>
      <c r="X128" s="5">
        <f t="shared" si="12"/>
        <v>18180</v>
      </c>
      <c r="Y128" s="5">
        <v>6000</v>
      </c>
      <c r="Z128" s="5">
        <f t="shared" si="11"/>
        <v>11520</v>
      </c>
      <c r="AA128" s="5">
        <f t="shared" si="17"/>
        <v>12000</v>
      </c>
      <c r="AB128" s="5">
        <f t="shared" si="13"/>
        <v>28.38</v>
      </c>
      <c r="AC128" s="5">
        <v>6</v>
      </c>
      <c r="AD128" t="s">
        <v>33</v>
      </c>
      <c r="AE128" s="9" t="str">
        <f t="shared" si="18"/>
        <v>C</v>
      </c>
      <c r="AG128" s="9" t="str">
        <f>"N/A"</f>
        <v>N/A</v>
      </c>
      <c r="AH128" s="5">
        <f t="shared" si="15"/>
        <v>4</v>
      </c>
    </row>
    <row r="129" hidden="1" spans="1:34">
      <c r="A129" s="5">
        <v>205</v>
      </c>
      <c r="B129" t="s">
        <v>478</v>
      </c>
      <c r="D129" t="s">
        <v>28</v>
      </c>
      <c r="E129" t="s">
        <v>125</v>
      </c>
      <c r="F129" t="s">
        <v>79</v>
      </c>
      <c r="G129" t="s">
        <v>74</v>
      </c>
      <c r="H129" t="s">
        <v>34</v>
      </c>
      <c r="I129" t="s">
        <v>13</v>
      </c>
      <c r="J129" t="s">
        <v>75</v>
      </c>
      <c r="K129" t="s">
        <v>479</v>
      </c>
      <c r="L129" t="s">
        <v>480</v>
      </c>
      <c r="M129" s="5">
        <v>2020</v>
      </c>
      <c r="N129" s="5">
        <v>2420</v>
      </c>
      <c r="O129" s="5">
        <v>2020</v>
      </c>
      <c r="P129" s="5">
        <v>2420</v>
      </c>
      <c r="Q129" s="5">
        <v>1920</v>
      </c>
      <c r="R129" s="5">
        <v>40</v>
      </c>
      <c r="S129" s="5">
        <v>600</v>
      </c>
      <c r="T129" s="5">
        <v>0</v>
      </c>
      <c r="U129" s="5">
        <v>1120</v>
      </c>
      <c r="V129" s="5">
        <v>4980</v>
      </c>
      <c r="W129" s="5">
        <v>0</v>
      </c>
      <c r="X129" s="5">
        <f t="shared" si="12"/>
        <v>3750</v>
      </c>
      <c r="Y129" s="5">
        <v>6000</v>
      </c>
      <c r="Z129" s="5">
        <f t="shared" ref="Z129:Z192" si="20">MAX(0,M129+(N129*0.9)+U129-S129-V129-W129)</f>
        <v>0</v>
      </c>
      <c r="AA129" s="5">
        <f t="shared" si="17"/>
        <v>0</v>
      </c>
      <c r="AB129" s="5">
        <f t="shared" si="13"/>
        <v>64.960396039604</v>
      </c>
      <c r="AC129" s="5">
        <v>9</v>
      </c>
      <c r="AD129" t="s">
        <v>35</v>
      </c>
      <c r="AE129" s="9" t="str">
        <f t="shared" si="18"/>
        <v>NSP</v>
      </c>
      <c r="AG129" s="9">
        <f>0.75</f>
        <v>0.75</v>
      </c>
      <c r="AH129" s="5">
        <f t="shared" si="15"/>
        <v>100</v>
      </c>
    </row>
    <row r="130" hidden="1" spans="1:34">
      <c r="A130" s="5">
        <v>206</v>
      </c>
      <c r="B130" t="s">
        <v>481</v>
      </c>
      <c r="D130" t="s">
        <v>28</v>
      </c>
      <c r="E130" t="s">
        <v>83</v>
      </c>
      <c r="F130" t="s">
        <v>79</v>
      </c>
      <c r="G130" t="s">
        <v>74</v>
      </c>
      <c r="H130" t="s">
        <v>34</v>
      </c>
      <c r="I130" t="s">
        <v>13</v>
      </c>
      <c r="J130" t="s">
        <v>75</v>
      </c>
      <c r="K130" t="s">
        <v>482</v>
      </c>
      <c r="L130" t="s">
        <v>483</v>
      </c>
      <c r="M130" s="5">
        <v>4200</v>
      </c>
      <c r="N130" s="5">
        <v>4200</v>
      </c>
      <c r="O130" s="5">
        <v>4300</v>
      </c>
      <c r="P130" s="5">
        <v>4300</v>
      </c>
      <c r="Q130" s="5">
        <v>4300</v>
      </c>
      <c r="R130" s="5">
        <v>0</v>
      </c>
      <c r="S130" s="5">
        <v>2120</v>
      </c>
      <c r="T130" s="5">
        <v>0</v>
      </c>
      <c r="U130" s="5">
        <v>3240</v>
      </c>
      <c r="V130" s="5">
        <v>9340</v>
      </c>
      <c r="W130" s="5">
        <v>0</v>
      </c>
      <c r="X130" s="5">
        <f t="shared" si="12"/>
        <v>7420</v>
      </c>
      <c r="Y130" s="5">
        <v>6000</v>
      </c>
      <c r="Z130" s="5">
        <f t="shared" si="20"/>
        <v>0</v>
      </c>
      <c r="AA130" s="5">
        <f t="shared" si="17"/>
        <v>0</v>
      </c>
      <c r="AB130" s="5">
        <f t="shared" si="13"/>
        <v>57.7142857142857</v>
      </c>
      <c r="AC130" s="5">
        <v>9</v>
      </c>
      <c r="AD130" t="s">
        <v>35</v>
      </c>
      <c r="AE130" s="9" t="str">
        <f t="shared" si="18"/>
        <v>NSP</v>
      </c>
      <c r="AG130" s="9">
        <f>1</f>
        <v>1</v>
      </c>
      <c r="AH130" s="5">
        <f t="shared" si="15"/>
        <v>100</v>
      </c>
    </row>
    <row r="131" hidden="1" spans="1:34">
      <c r="A131" s="5">
        <v>207</v>
      </c>
      <c r="B131" t="s">
        <v>484</v>
      </c>
      <c r="D131" t="s">
        <v>28</v>
      </c>
      <c r="E131" t="s">
        <v>277</v>
      </c>
      <c r="F131" t="s">
        <v>79</v>
      </c>
      <c r="G131" t="s">
        <v>74</v>
      </c>
      <c r="H131" t="s">
        <v>34</v>
      </c>
      <c r="I131" t="s">
        <v>13</v>
      </c>
      <c r="J131" t="s">
        <v>75</v>
      </c>
      <c r="K131" t="s">
        <v>485</v>
      </c>
      <c r="L131" t="s">
        <v>486</v>
      </c>
      <c r="M131" s="5">
        <v>1900</v>
      </c>
      <c r="N131" s="5">
        <v>1900</v>
      </c>
      <c r="O131" s="5">
        <v>2000</v>
      </c>
      <c r="P131" s="5">
        <v>2000</v>
      </c>
      <c r="Q131" s="5">
        <v>2100</v>
      </c>
      <c r="R131" s="5">
        <v>100</v>
      </c>
      <c r="S131" s="5">
        <v>2260</v>
      </c>
      <c r="T131" s="5">
        <v>4200</v>
      </c>
      <c r="U131" s="5">
        <v>1100</v>
      </c>
      <c r="V131" s="5">
        <v>2960</v>
      </c>
      <c r="W131" s="5">
        <v>0</v>
      </c>
      <c r="X131" s="5">
        <f t="shared" ref="X131:X194" si="21">(M131+N131*0.5+U131)-S131</f>
        <v>1690</v>
      </c>
      <c r="Y131" s="5">
        <v>4000</v>
      </c>
      <c r="Z131" s="5">
        <f t="shared" si="20"/>
        <v>0</v>
      </c>
      <c r="AA131" s="5">
        <f t="shared" si="17"/>
        <v>0</v>
      </c>
      <c r="AB131" s="5">
        <f t="shared" ref="AB131:AB194" si="22">IFERROR((V131+W131)/M131*30,0)-AC131</f>
        <v>41.7368421052632</v>
      </c>
      <c r="AC131" s="5">
        <v>5</v>
      </c>
      <c r="AD131" t="s">
        <v>35</v>
      </c>
      <c r="AE131" s="9" t="str">
        <f t="shared" si="18"/>
        <v>NSP</v>
      </c>
      <c r="AG131" s="9">
        <f>0.5</f>
        <v>0.5</v>
      </c>
      <c r="AH131" s="5">
        <f t="shared" ref="AH131:AH194" si="23">IF(AE131="E",1,IF(AE131="D",2,IF(AE131="D30",3,IF(AE131="C",4,IF(AE131="B",5,IF(AE131="A",6,IF(AE131="AA",7,100)))))))</f>
        <v>100</v>
      </c>
    </row>
    <row r="132" spans="1:34">
      <c r="A132" s="5">
        <v>168</v>
      </c>
      <c r="B132" t="s">
        <v>487</v>
      </c>
      <c r="D132" t="s">
        <v>15</v>
      </c>
      <c r="E132" t="s">
        <v>97</v>
      </c>
      <c r="F132" t="s">
        <v>73</v>
      </c>
      <c r="G132" t="s">
        <v>74</v>
      </c>
      <c r="H132" t="s">
        <v>26</v>
      </c>
      <c r="I132" t="s">
        <v>37</v>
      </c>
      <c r="J132" t="s">
        <v>75</v>
      </c>
      <c r="K132" t="s">
        <v>488</v>
      </c>
      <c r="L132" t="s">
        <v>489</v>
      </c>
      <c r="M132" s="5">
        <v>2000</v>
      </c>
      <c r="N132" s="5">
        <v>2000</v>
      </c>
      <c r="O132" s="5">
        <v>2000</v>
      </c>
      <c r="P132" s="5">
        <v>2000</v>
      </c>
      <c r="Q132" s="5">
        <v>2000</v>
      </c>
      <c r="R132" s="5">
        <v>0</v>
      </c>
      <c r="S132" s="5">
        <v>2000</v>
      </c>
      <c r="T132" s="5">
        <v>0</v>
      </c>
      <c r="U132" s="5">
        <v>680</v>
      </c>
      <c r="V132" s="5">
        <v>2320</v>
      </c>
      <c r="W132" s="5">
        <v>0</v>
      </c>
      <c r="X132" s="5">
        <f t="shared" si="21"/>
        <v>1680</v>
      </c>
      <c r="Y132" s="5">
        <v>4000</v>
      </c>
      <c r="Z132" s="5">
        <f t="shared" si="20"/>
        <v>160</v>
      </c>
      <c r="AA132" s="5">
        <f t="shared" si="17"/>
        <v>0</v>
      </c>
      <c r="AB132" s="5">
        <f t="shared" si="22"/>
        <v>28.8</v>
      </c>
      <c r="AC132" s="5">
        <v>6</v>
      </c>
      <c r="AD132" t="s">
        <v>35</v>
      </c>
      <c r="AE132" s="9" t="str">
        <f t="shared" si="18"/>
        <v>B</v>
      </c>
      <c r="AG132" s="9">
        <f>1</f>
        <v>1</v>
      </c>
      <c r="AH132" s="5">
        <f t="shared" si="23"/>
        <v>5</v>
      </c>
    </row>
    <row r="133" hidden="1" spans="1:34">
      <c r="A133" s="5">
        <v>209</v>
      </c>
      <c r="B133" t="s">
        <v>490</v>
      </c>
      <c r="D133" t="s">
        <v>15</v>
      </c>
      <c r="F133" t="s">
        <v>111</v>
      </c>
      <c r="G133" t="s">
        <v>74</v>
      </c>
      <c r="H133" t="s">
        <v>34</v>
      </c>
      <c r="I133" t="s">
        <v>13</v>
      </c>
      <c r="J133" t="s">
        <v>75</v>
      </c>
      <c r="K133" t="s">
        <v>491</v>
      </c>
      <c r="L133" t="s">
        <v>492</v>
      </c>
      <c r="M133" s="5">
        <v>700</v>
      </c>
      <c r="N133" s="5">
        <v>700</v>
      </c>
      <c r="O133" s="5">
        <v>700</v>
      </c>
      <c r="P133" s="5">
        <v>700</v>
      </c>
      <c r="Q133" s="5">
        <v>700</v>
      </c>
      <c r="R133" s="5">
        <v>0</v>
      </c>
      <c r="S133" s="5">
        <v>400</v>
      </c>
      <c r="T133" s="5">
        <v>0</v>
      </c>
      <c r="U133" s="5">
        <v>140</v>
      </c>
      <c r="V133" s="5">
        <v>1320</v>
      </c>
      <c r="W133" s="5">
        <v>0</v>
      </c>
      <c r="X133" s="5">
        <f t="shared" si="21"/>
        <v>790</v>
      </c>
      <c r="Y133" s="5">
        <v>2000</v>
      </c>
      <c r="Z133" s="5">
        <f t="shared" si="20"/>
        <v>0</v>
      </c>
      <c r="AA133" s="5">
        <f t="shared" si="17"/>
        <v>0</v>
      </c>
      <c r="AB133" s="5">
        <f t="shared" si="22"/>
        <v>56.5714285714286</v>
      </c>
      <c r="AC133" s="5">
        <v>0</v>
      </c>
      <c r="AD133" t="s">
        <v>35</v>
      </c>
      <c r="AE133" s="9" t="str">
        <f t="shared" si="18"/>
        <v>NSP</v>
      </c>
      <c r="AG133" s="9">
        <f>1</f>
        <v>1</v>
      </c>
      <c r="AH133" s="5">
        <f t="shared" si="23"/>
        <v>100</v>
      </c>
    </row>
    <row r="134" hidden="1" spans="1:34">
      <c r="A134" s="5">
        <v>210</v>
      </c>
      <c r="B134" t="s">
        <v>493</v>
      </c>
      <c r="D134" t="s">
        <v>15</v>
      </c>
      <c r="E134" t="s">
        <v>88</v>
      </c>
      <c r="F134" t="s">
        <v>111</v>
      </c>
      <c r="G134" t="s">
        <v>74</v>
      </c>
      <c r="H134" t="s">
        <v>34</v>
      </c>
      <c r="I134" t="s">
        <v>13</v>
      </c>
      <c r="J134" t="s">
        <v>75</v>
      </c>
      <c r="K134" t="s">
        <v>494</v>
      </c>
      <c r="L134" t="s">
        <v>495</v>
      </c>
      <c r="M134" s="5">
        <v>1200</v>
      </c>
      <c r="N134" s="5">
        <v>1200</v>
      </c>
      <c r="O134" s="5">
        <v>1200</v>
      </c>
      <c r="P134" s="5">
        <v>1200</v>
      </c>
      <c r="Q134" s="5">
        <v>1200</v>
      </c>
      <c r="R134" s="5">
        <v>0</v>
      </c>
      <c r="S134" s="5">
        <v>460</v>
      </c>
      <c r="T134" s="5">
        <v>0</v>
      </c>
      <c r="U134" s="5">
        <v>340</v>
      </c>
      <c r="V134" s="5">
        <v>2720</v>
      </c>
      <c r="W134" s="5">
        <v>0</v>
      </c>
      <c r="X134" s="5">
        <f t="shared" si="21"/>
        <v>1680</v>
      </c>
      <c r="Y134" s="5">
        <v>4000</v>
      </c>
      <c r="Z134" s="5">
        <f t="shared" si="20"/>
        <v>0</v>
      </c>
      <c r="AA134" s="5">
        <f t="shared" si="17"/>
        <v>0</v>
      </c>
      <c r="AB134" s="5">
        <f t="shared" si="22"/>
        <v>62</v>
      </c>
      <c r="AC134" s="5">
        <v>6</v>
      </c>
      <c r="AD134" t="s">
        <v>35</v>
      </c>
      <c r="AE134" s="9" t="str">
        <f t="shared" si="18"/>
        <v>NSP</v>
      </c>
      <c r="AG134" s="9" t="str">
        <f>"N/A"</f>
        <v>N/A</v>
      </c>
      <c r="AH134" s="5">
        <f t="shared" si="23"/>
        <v>100</v>
      </c>
    </row>
    <row r="135" hidden="1" spans="1:34">
      <c r="A135" s="5">
        <v>211</v>
      </c>
      <c r="B135" t="s">
        <v>496</v>
      </c>
      <c r="D135" t="s">
        <v>15</v>
      </c>
      <c r="F135" t="s">
        <v>111</v>
      </c>
      <c r="G135" t="s">
        <v>74</v>
      </c>
      <c r="H135" t="s">
        <v>34</v>
      </c>
      <c r="I135" t="s">
        <v>13</v>
      </c>
      <c r="J135" t="s">
        <v>75</v>
      </c>
      <c r="K135" t="s">
        <v>497</v>
      </c>
      <c r="L135" t="s">
        <v>498</v>
      </c>
      <c r="M135" s="5">
        <v>700</v>
      </c>
      <c r="N135" s="5">
        <v>700</v>
      </c>
      <c r="O135" s="5">
        <v>700</v>
      </c>
      <c r="P135" s="5">
        <v>700</v>
      </c>
      <c r="Q135" s="5">
        <v>700</v>
      </c>
      <c r="R135" s="5">
        <v>0</v>
      </c>
      <c r="S135" s="5">
        <v>460</v>
      </c>
      <c r="T135" s="5">
        <v>2020</v>
      </c>
      <c r="U135" s="5">
        <v>240</v>
      </c>
      <c r="V135" s="5">
        <v>1540</v>
      </c>
      <c r="W135" s="5">
        <v>0</v>
      </c>
      <c r="X135" s="5">
        <f t="shared" si="21"/>
        <v>830</v>
      </c>
      <c r="Y135" s="5">
        <v>2000</v>
      </c>
      <c r="Z135" s="5">
        <f t="shared" si="20"/>
        <v>0</v>
      </c>
      <c r="AA135" s="5">
        <f t="shared" si="17"/>
        <v>0</v>
      </c>
      <c r="AB135" s="5">
        <f t="shared" si="22"/>
        <v>66</v>
      </c>
      <c r="AC135" s="5">
        <v>0</v>
      </c>
      <c r="AD135" t="s">
        <v>35</v>
      </c>
      <c r="AE135" s="9" t="str">
        <f t="shared" si="18"/>
        <v>NSP</v>
      </c>
      <c r="AG135" s="9">
        <f>1</f>
        <v>1</v>
      </c>
      <c r="AH135" s="5">
        <f t="shared" si="23"/>
        <v>100</v>
      </c>
    </row>
    <row r="136" hidden="1" spans="1:34">
      <c r="A136" s="5">
        <v>212</v>
      </c>
      <c r="B136" t="s">
        <v>499</v>
      </c>
      <c r="D136" t="s">
        <v>15</v>
      </c>
      <c r="F136" t="s">
        <v>168</v>
      </c>
      <c r="G136" t="s">
        <v>74</v>
      </c>
      <c r="H136" t="s">
        <v>34</v>
      </c>
      <c r="I136" t="s">
        <v>13</v>
      </c>
      <c r="J136" t="s">
        <v>75</v>
      </c>
      <c r="K136" t="s">
        <v>500</v>
      </c>
      <c r="L136" t="s">
        <v>501</v>
      </c>
      <c r="M136" s="5">
        <v>800</v>
      </c>
      <c r="N136" s="5">
        <v>1000</v>
      </c>
      <c r="O136" s="5">
        <v>1000</v>
      </c>
      <c r="P136" s="5">
        <v>1000</v>
      </c>
      <c r="Q136" s="5">
        <v>1000</v>
      </c>
      <c r="R136" s="5">
        <v>0</v>
      </c>
      <c r="S136" s="5">
        <v>120</v>
      </c>
      <c r="T136" s="5">
        <v>0</v>
      </c>
      <c r="U136" s="5">
        <v>300</v>
      </c>
      <c r="V136" s="5">
        <v>1880</v>
      </c>
      <c r="W136" s="5">
        <v>0</v>
      </c>
      <c r="X136" s="5">
        <f t="shared" si="21"/>
        <v>1480</v>
      </c>
      <c r="Y136" s="5">
        <v>1200</v>
      </c>
      <c r="Z136" s="5">
        <f t="shared" si="20"/>
        <v>0</v>
      </c>
      <c r="AA136" s="5">
        <f t="shared" si="17"/>
        <v>0</v>
      </c>
      <c r="AB136" s="5">
        <f t="shared" si="22"/>
        <v>70.5</v>
      </c>
      <c r="AC136" s="5">
        <v>0</v>
      </c>
      <c r="AD136" t="s">
        <v>35</v>
      </c>
      <c r="AE136" s="9" t="str">
        <f t="shared" si="18"/>
        <v>NSP</v>
      </c>
      <c r="AG136" s="9">
        <f>1</f>
        <v>1</v>
      </c>
      <c r="AH136" s="5">
        <f t="shared" si="23"/>
        <v>100</v>
      </c>
    </row>
    <row r="137" hidden="1" spans="1:34">
      <c r="A137" s="5">
        <v>213</v>
      </c>
      <c r="B137" t="s">
        <v>502</v>
      </c>
      <c r="D137" t="s">
        <v>15</v>
      </c>
      <c r="E137" t="s">
        <v>93</v>
      </c>
      <c r="F137" t="s">
        <v>73</v>
      </c>
      <c r="G137" t="s">
        <v>74</v>
      </c>
      <c r="H137" t="s">
        <v>34</v>
      </c>
      <c r="I137" t="s">
        <v>13</v>
      </c>
      <c r="J137" t="s">
        <v>75</v>
      </c>
      <c r="K137" t="s">
        <v>503</v>
      </c>
      <c r="L137" t="s">
        <v>504</v>
      </c>
      <c r="M137" s="5">
        <v>1700</v>
      </c>
      <c r="N137" s="5">
        <v>1000</v>
      </c>
      <c r="O137" s="5">
        <v>1000</v>
      </c>
      <c r="P137" s="5">
        <v>1000</v>
      </c>
      <c r="Q137" s="5">
        <v>1000</v>
      </c>
      <c r="R137" s="5">
        <v>0</v>
      </c>
      <c r="S137" s="5">
        <v>1170</v>
      </c>
      <c r="T137" s="5">
        <v>0</v>
      </c>
      <c r="U137" s="5">
        <v>435</v>
      </c>
      <c r="V137" s="5">
        <v>2385</v>
      </c>
      <c r="W137" s="5">
        <v>0</v>
      </c>
      <c r="X137" s="5">
        <f t="shared" si="21"/>
        <v>1465</v>
      </c>
      <c r="Y137" s="5">
        <v>2000</v>
      </c>
      <c r="Z137" s="5">
        <f t="shared" si="20"/>
        <v>0</v>
      </c>
      <c r="AA137" s="5">
        <f t="shared" si="17"/>
        <v>0</v>
      </c>
      <c r="AB137" s="5">
        <f t="shared" si="22"/>
        <v>40.0882352941176</v>
      </c>
      <c r="AC137" s="5">
        <v>2</v>
      </c>
      <c r="AD137" t="s">
        <v>35</v>
      </c>
      <c r="AE137" s="9" t="str">
        <f t="shared" si="18"/>
        <v>NSP</v>
      </c>
      <c r="AG137" s="9">
        <f>1</f>
        <v>1</v>
      </c>
      <c r="AH137" s="5">
        <f t="shared" si="23"/>
        <v>100</v>
      </c>
    </row>
    <row r="138" hidden="1" spans="1:34">
      <c r="A138" s="5">
        <v>214</v>
      </c>
      <c r="B138" t="s">
        <v>505</v>
      </c>
      <c r="D138" t="s">
        <v>28</v>
      </c>
      <c r="F138" t="s">
        <v>79</v>
      </c>
      <c r="G138" t="s">
        <v>74</v>
      </c>
      <c r="H138" t="s">
        <v>34</v>
      </c>
      <c r="I138" t="s">
        <v>13</v>
      </c>
      <c r="J138" t="s">
        <v>75</v>
      </c>
      <c r="K138" t="s">
        <v>506</v>
      </c>
      <c r="L138" t="s">
        <v>507</v>
      </c>
      <c r="M138" s="5">
        <v>400</v>
      </c>
      <c r="N138" s="5">
        <v>400</v>
      </c>
      <c r="O138" s="5">
        <v>400</v>
      </c>
      <c r="P138" s="5">
        <v>400</v>
      </c>
      <c r="Q138" s="5">
        <v>400</v>
      </c>
      <c r="R138" s="5">
        <v>0</v>
      </c>
      <c r="S138" s="5">
        <v>510</v>
      </c>
      <c r="T138" s="5">
        <v>0</v>
      </c>
      <c r="U138" s="5">
        <v>210</v>
      </c>
      <c r="V138" s="5">
        <v>570</v>
      </c>
      <c r="W138" s="5">
        <v>0</v>
      </c>
      <c r="X138" s="5">
        <f t="shared" si="21"/>
        <v>300</v>
      </c>
      <c r="Y138" s="5">
        <v>2000</v>
      </c>
      <c r="Z138" s="5">
        <f t="shared" si="20"/>
        <v>0</v>
      </c>
      <c r="AA138" s="5">
        <f t="shared" si="17"/>
        <v>0</v>
      </c>
      <c r="AB138" s="5">
        <f t="shared" si="22"/>
        <v>42.75</v>
      </c>
      <c r="AC138" s="5">
        <v>0</v>
      </c>
      <c r="AD138" t="s">
        <v>35</v>
      </c>
      <c r="AE138" s="9" t="str">
        <f t="shared" si="18"/>
        <v>NSP</v>
      </c>
      <c r="AG138" s="9">
        <f>1</f>
        <v>1</v>
      </c>
      <c r="AH138" s="5">
        <f t="shared" si="23"/>
        <v>100</v>
      </c>
    </row>
    <row r="139" hidden="1" spans="1:34">
      <c r="A139" s="5">
        <v>215</v>
      </c>
      <c r="B139" t="s">
        <v>508</v>
      </c>
      <c r="D139" t="s">
        <v>15</v>
      </c>
      <c r="E139" t="s">
        <v>88</v>
      </c>
      <c r="F139" t="s">
        <v>172</v>
      </c>
      <c r="G139" t="s">
        <v>74</v>
      </c>
      <c r="H139" t="s">
        <v>34</v>
      </c>
      <c r="I139" t="s">
        <v>13</v>
      </c>
      <c r="J139" t="s">
        <v>75</v>
      </c>
      <c r="K139" t="s">
        <v>509</v>
      </c>
      <c r="L139" t="s">
        <v>510</v>
      </c>
      <c r="M139" s="5">
        <v>4200</v>
      </c>
      <c r="N139" s="5">
        <v>3200</v>
      </c>
      <c r="O139" s="5">
        <v>7200</v>
      </c>
      <c r="P139" s="5">
        <v>5200</v>
      </c>
      <c r="Q139" s="5">
        <v>6200</v>
      </c>
      <c r="R139" s="5">
        <v>0</v>
      </c>
      <c r="S139" s="5">
        <v>3760</v>
      </c>
      <c r="T139" s="5">
        <v>12660</v>
      </c>
      <c r="U139" s="5">
        <v>0</v>
      </c>
      <c r="V139" s="5">
        <v>4900</v>
      </c>
      <c r="W139" s="5">
        <v>8760</v>
      </c>
      <c r="X139" s="5">
        <f t="shared" si="21"/>
        <v>2040</v>
      </c>
      <c r="Y139" s="5">
        <v>0</v>
      </c>
      <c r="Z139" s="5">
        <f t="shared" si="20"/>
        <v>0</v>
      </c>
      <c r="AA139" s="5">
        <f t="shared" si="17"/>
        <v>0</v>
      </c>
      <c r="AB139" s="5">
        <f t="shared" si="22"/>
        <v>94.5714285714286</v>
      </c>
      <c r="AC139" s="5">
        <v>3</v>
      </c>
      <c r="AD139" t="s">
        <v>35</v>
      </c>
      <c r="AE139" s="9" t="str">
        <f t="shared" si="18"/>
        <v>NSP</v>
      </c>
      <c r="AG139" s="9">
        <f>0.5</f>
        <v>0.5</v>
      </c>
      <c r="AH139" s="5">
        <f t="shared" si="23"/>
        <v>100</v>
      </c>
    </row>
    <row r="140" hidden="1" spans="1:34">
      <c r="A140" s="5">
        <v>216</v>
      </c>
      <c r="B140" t="s">
        <v>511</v>
      </c>
      <c r="D140" t="s">
        <v>15</v>
      </c>
      <c r="F140" t="s">
        <v>172</v>
      </c>
      <c r="G140" t="s">
        <v>74</v>
      </c>
      <c r="H140" t="s">
        <v>34</v>
      </c>
      <c r="I140" t="s">
        <v>13</v>
      </c>
      <c r="J140" t="s">
        <v>75</v>
      </c>
      <c r="K140" t="s">
        <v>512</v>
      </c>
      <c r="L140" t="s">
        <v>513</v>
      </c>
      <c r="M140" s="5">
        <v>2000</v>
      </c>
      <c r="N140" s="5">
        <v>2000</v>
      </c>
      <c r="O140" s="5">
        <v>2000</v>
      </c>
      <c r="P140" s="5">
        <v>2000</v>
      </c>
      <c r="Q140" s="5">
        <v>2000</v>
      </c>
      <c r="R140" s="5">
        <v>0</v>
      </c>
      <c r="S140" s="5">
        <v>600</v>
      </c>
      <c r="T140" s="5">
        <v>0</v>
      </c>
      <c r="U140" s="5">
        <v>680</v>
      </c>
      <c r="V140" s="5">
        <v>3440</v>
      </c>
      <c r="W140" s="5">
        <v>0</v>
      </c>
      <c r="X140" s="5">
        <f t="shared" si="21"/>
        <v>3080</v>
      </c>
      <c r="Y140" s="5">
        <v>2000</v>
      </c>
      <c r="Z140" s="5">
        <f t="shared" si="20"/>
        <v>440</v>
      </c>
      <c r="AA140" s="5">
        <f t="shared" si="17"/>
        <v>0</v>
      </c>
      <c r="AB140" s="5">
        <f t="shared" si="22"/>
        <v>51.6</v>
      </c>
      <c r="AC140" s="5">
        <v>0</v>
      </c>
      <c r="AD140" t="s">
        <v>35</v>
      </c>
      <c r="AE140" s="9" t="str">
        <f t="shared" si="18"/>
        <v>B</v>
      </c>
      <c r="AG140" s="9" t="str">
        <f>"N/A"</f>
        <v>N/A</v>
      </c>
      <c r="AH140" s="5">
        <f t="shared" si="23"/>
        <v>5</v>
      </c>
    </row>
    <row r="141" spans="1:34">
      <c r="A141" s="5">
        <v>83</v>
      </c>
      <c r="B141" t="s">
        <v>514</v>
      </c>
      <c r="D141" t="s">
        <v>28</v>
      </c>
      <c r="F141" t="s">
        <v>79</v>
      </c>
      <c r="G141" t="s">
        <v>74</v>
      </c>
      <c r="H141" t="s">
        <v>26</v>
      </c>
      <c r="I141" t="s">
        <v>37</v>
      </c>
      <c r="J141" t="s">
        <v>75</v>
      </c>
      <c r="K141" t="s">
        <v>515</v>
      </c>
      <c r="L141" t="s">
        <v>516</v>
      </c>
      <c r="M141" s="5">
        <v>1200</v>
      </c>
      <c r="N141" s="5">
        <v>1200</v>
      </c>
      <c r="O141" s="5">
        <v>1200</v>
      </c>
      <c r="P141" s="5">
        <v>1200</v>
      </c>
      <c r="Q141" s="5">
        <v>0</v>
      </c>
      <c r="R141" s="5">
        <v>0</v>
      </c>
      <c r="S141" s="5">
        <v>600</v>
      </c>
      <c r="T141" s="5">
        <v>0</v>
      </c>
      <c r="U141" s="5">
        <v>800</v>
      </c>
      <c r="V141" s="5">
        <v>1200</v>
      </c>
      <c r="W141" s="5">
        <v>0</v>
      </c>
      <c r="X141" s="5">
        <f t="shared" si="21"/>
        <v>2000</v>
      </c>
      <c r="Y141" s="5">
        <v>1200</v>
      </c>
      <c r="Z141" s="5">
        <f t="shared" si="20"/>
        <v>1280</v>
      </c>
      <c r="AA141" s="5">
        <f t="shared" si="17"/>
        <v>1200</v>
      </c>
      <c r="AB141" s="5">
        <f t="shared" si="22"/>
        <v>30</v>
      </c>
      <c r="AC141" s="5">
        <v>0</v>
      </c>
      <c r="AD141" t="s">
        <v>31</v>
      </c>
      <c r="AE141" s="9" t="str">
        <f t="shared" si="18"/>
        <v>D30</v>
      </c>
      <c r="AG141" s="9">
        <f>1</f>
        <v>1</v>
      </c>
      <c r="AH141" s="5">
        <f t="shared" si="23"/>
        <v>3</v>
      </c>
    </row>
    <row r="142" spans="1:34">
      <c r="A142" s="5">
        <v>154</v>
      </c>
      <c r="B142" t="s">
        <v>517</v>
      </c>
      <c r="D142" t="s">
        <v>15</v>
      </c>
      <c r="F142" t="s">
        <v>73</v>
      </c>
      <c r="G142" t="s">
        <v>74</v>
      </c>
      <c r="H142" t="s">
        <v>26</v>
      </c>
      <c r="I142" t="s">
        <v>37</v>
      </c>
      <c r="J142" t="s">
        <v>75</v>
      </c>
      <c r="K142" t="s">
        <v>518</v>
      </c>
      <c r="L142" t="s">
        <v>519</v>
      </c>
      <c r="M142" s="5">
        <v>1200</v>
      </c>
      <c r="N142" s="5">
        <v>1200</v>
      </c>
      <c r="O142" s="5">
        <v>1200</v>
      </c>
      <c r="P142" s="5">
        <v>1200</v>
      </c>
      <c r="Q142" s="5">
        <v>1200</v>
      </c>
      <c r="R142" s="5">
        <v>0</v>
      </c>
      <c r="S142" s="5">
        <v>1000</v>
      </c>
      <c r="T142" s="5">
        <v>0</v>
      </c>
      <c r="U142" s="5">
        <v>400</v>
      </c>
      <c r="V142" s="5">
        <v>1220</v>
      </c>
      <c r="W142" s="5">
        <v>0</v>
      </c>
      <c r="X142" s="5">
        <f t="shared" si="21"/>
        <v>1200</v>
      </c>
      <c r="Y142" s="5">
        <v>2400</v>
      </c>
      <c r="Z142" s="5">
        <f t="shared" si="20"/>
        <v>460</v>
      </c>
      <c r="AA142" s="5">
        <f t="shared" si="17"/>
        <v>0</v>
      </c>
      <c r="AB142" s="5">
        <f t="shared" si="22"/>
        <v>30.5</v>
      </c>
      <c r="AC142" s="5">
        <v>0</v>
      </c>
      <c r="AD142" t="s">
        <v>33</v>
      </c>
      <c r="AE142" s="9" t="str">
        <f t="shared" si="18"/>
        <v>C</v>
      </c>
      <c r="AG142" s="9">
        <f>1</f>
        <v>1</v>
      </c>
      <c r="AH142" s="5">
        <f t="shared" si="23"/>
        <v>4</v>
      </c>
    </row>
    <row r="143" hidden="1" spans="1:34">
      <c r="A143" s="5">
        <v>219</v>
      </c>
      <c r="B143" t="s">
        <v>520</v>
      </c>
      <c r="D143" t="s">
        <v>15</v>
      </c>
      <c r="E143" t="s">
        <v>83</v>
      </c>
      <c r="F143" t="s">
        <v>111</v>
      </c>
      <c r="G143" t="s">
        <v>74</v>
      </c>
      <c r="H143" t="s">
        <v>34</v>
      </c>
      <c r="I143" t="s">
        <v>13</v>
      </c>
      <c r="J143" t="s">
        <v>75</v>
      </c>
      <c r="K143" t="s">
        <v>521</v>
      </c>
      <c r="L143" t="s">
        <v>522</v>
      </c>
      <c r="M143" s="5">
        <v>2200</v>
      </c>
      <c r="N143" s="5">
        <v>900</v>
      </c>
      <c r="O143" s="5">
        <v>900</v>
      </c>
      <c r="P143" s="5">
        <v>500</v>
      </c>
      <c r="Q143" s="5">
        <v>300</v>
      </c>
      <c r="R143" s="5">
        <v>2340</v>
      </c>
      <c r="S143" s="5">
        <v>1260</v>
      </c>
      <c r="T143" s="5">
        <v>0</v>
      </c>
      <c r="U143" s="5">
        <v>440</v>
      </c>
      <c r="V143" s="5">
        <v>2060</v>
      </c>
      <c r="W143" s="5">
        <v>0</v>
      </c>
      <c r="X143" s="5">
        <f t="shared" si="21"/>
        <v>1830</v>
      </c>
      <c r="Y143" s="5">
        <v>2000</v>
      </c>
      <c r="Z143" s="5">
        <f t="shared" si="20"/>
        <v>130</v>
      </c>
      <c r="AA143" s="5">
        <f t="shared" ref="AA142:AA205" si="24">IFERROR(IF(IF(Z143/Y143-INT(Z143/Y143)&gt;=0.6,1,0)=0,ROUNDDOWN(Z143/Y143,0),ROUNDUP(Z143/Y143,0))*Y143,0)</f>
        <v>0</v>
      </c>
      <c r="AB143" s="5">
        <f t="shared" si="22"/>
        <v>23.0909090909091</v>
      </c>
      <c r="AC143" s="5">
        <v>5</v>
      </c>
      <c r="AD143" t="s">
        <v>35</v>
      </c>
      <c r="AE143" s="9" t="str">
        <f t="shared" ref="AE142:AE205" si="25">IF(Z143&lt;100,"NSP",AD143)</f>
        <v>B</v>
      </c>
      <c r="AG143" s="9">
        <f>0.25</f>
        <v>0.25</v>
      </c>
      <c r="AH143" s="5">
        <f t="shared" si="23"/>
        <v>5</v>
      </c>
    </row>
    <row r="144" hidden="1" spans="1:34">
      <c r="A144" s="5">
        <v>220</v>
      </c>
      <c r="B144" t="s">
        <v>523</v>
      </c>
      <c r="D144" t="s">
        <v>15</v>
      </c>
      <c r="F144" t="s">
        <v>73</v>
      </c>
      <c r="G144" t="s">
        <v>74</v>
      </c>
      <c r="H144" t="s">
        <v>34</v>
      </c>
      <c r="I144" t="s">
        <v>13</v>
      </c>
      <c r="J144" t="s">
        <v>75</v>
      </c>
      <c r="K144" t="s">
        <v>524</v>
      </c>
      <c r="L144" t="s">
        <v>525</v>
      </c>
      <c r="M144" s="5">
        <v>1200</v>
      </c>
      <c r="N144" s="5">
        <v>1700</v>
      </c>
      <c r="O144" s="5">
        <v>2210</v>
      </c>
      <c r="P144" s="5">
        <v>2210</v>
      </c>
      <c r="Q144" s="5">
        <v>2210</v>
      </c>
      <c r="R144" s="5">
        <v>0</v>
      </c>
      <c r="S144" s="5">
        <v>600</v>
      </c>
      <c r="T144" s="5">
        <v>0</v>
      </c>
      <c r="U144" s="5">
        <v>615</v>
      </c>
      <c r="V144" s="5">
        <v>2610</v>
      </c>
      <c r="W144" s="5">
        <v>0</v>
      </c>
      <c r="X144" s="5">
        <f t="shared" si="21"/>
        <v>2065</v>
      </c>
      <c r="Y144" s="5">
        <v>2000</v>
      </c>
      <c r="Z144" s="5">
        <f t="shared" si="20"/>
        <v>135</v>
      </c>
      <c r="AA144" s="5">
        <f t="shared" si="24"/>
        <v>0</v>
      </c>
      <c r="AB144" s="5">
        <f t="shared" si="22"/>
        <v>65.25</v>
      </c>
      <c r="AC144" s="5">
        <v>0</v>
      </c>
      <c r="AD144" t="s">
        <v>35</v>
      </c>
      <c r="AE144" s="9" t="str">
        <f t="shared" si="25"/>
        <v>B</v>
      </c>
      <c r="AG144" s="9">
        <f>1</f>
        <v>1</v>
      </c>
      <c r="AH144" s="5">
        <f t="shared" si="23"/>
        <v>5</v>
      </c>
    </row>
    <row r="145" hidden="1" spans="1:34">
      <c r="A145" s="5">
        <v>221</v>
      </c>
      <c r="B145" t="s">
        <v>526</v>
      </c>
      <c r="D145" t="s">
        <v>15</v>
      </c>
      <c r="F145" t="s">
        <v>168</v>
      </c>
      <c r="G145" t="s">
        <v>74</v>
      </c>
      <c r="H145" t="s">
        <v>34</v>
      </c>
      <c r="I145" t="s">
        <v>13</v>
      </c>
      <c r="J145" t="s">
        <v>75</v>
      </c>
      <c r="K145" t="s">
        <v>527</v>
      </c>
      <c r="L145" t="s">
        <v>528</v>
      </c>
      <c r="M145" s="5">
        <v>1500</v>
      </c>
      <c r="N145" s="5">
        <v>1500</v>
      </c>
      <c r="O145" s="5">
        <v>1500</v>
      </c>
      <c r="P145" s="5">
        <v>1500</v>
      </c>
      <c r="Q145" s="5">
        <v>1500</v>
      </c>
      <c r="R145" s="5">
        <v>0</v>
      </c>
      <c r="S145" s="5">
        <v>800</v>
      </c>
      <c r="T145" s="5">
        <v>0</v>
      </c>
      <c r="U145" s="5">
        <v>500</v>
      </c>
      <c r="V145" s="5">
        <v>2780</v>
      </c>
      <c r="W145" s="5">
        <v>0</v>
      </c>
      <c r="X145" s="5">
        <f t="shared" si="21"/>
        <v>1950</v>
      </c>
      <c r="Y145" s="5">
        <v>2000</v>
      </c>
      <c r="Z145" s="5">
        <f t="shared" si="20"/>
        <v>0</v>
      </c>
      <c r="AA145" s="5">
        <f t="shared" si="24"/>
        <v>0</v>
      </c>
      <c r="AB145" s="5">
        <f t="shared" si="22"/>
        <v>55.6</v>
      </c>
      <c r="AC145" s="5">
        <v>0</v>
      </c>
      <c r="AD145" t="s">
        <v>35</v>
      </c>
      <c r="AE145" s="9" t="str">
        <f t="shared" si="25"/>
        <v>NSP</v>
      </c>
      <c r="AG145" s="9">
        <f>1</f>
        <v>1</v>
      </c>
      <c r="AH145" s="5">
        <f t="shared" si="23"/>
        <v>100</v>
      </c>
    </row>
    <row r="146" hidden="1" spans="1:34">
      <c r="A146" s="5">
        <v>222</v>
      </c>
      <c r="B146" t="s">
        <v>529</v>
      </c>
      <c r="D146" t="s">
        <v>15</v>
      </c>
      <c r="F146" t="s">
        <v>304</v>
      </c>
      <c r="G146" t="s">
        <v>74</v>
      </c>
      <c r="H146" t="s">
        <v>34</v>
      </c>
      <c r="I146" t="s">
        <v>13</v>
      </c>
      <c r="J146" t="s">
        <v>75</v>
      </c>
      <c r="K146" t="s">
        <v>530</v>
      </c>
      <c r="L146" t="s">
        <v>531</v>
      </c>
      <c r="M146" s="5">
        <v>435</v>
      </c>
      <c r="N146" s="5">
        <v>435</v>
      </c>
      <c r="O146" s="5">
        <v>435</v>
      </c>
      <c r="P146" s="5">
        <v>435</v>
      </c>
      <c r="Q146" s="5">
        <v>435</v>
      </c>
      <c r="R146" s="5">
        <v>0</v>
      </c>
      <c r="S146" s="5">
        <v>405</v>
      </c>
      <c r="T146" s="5">
        <v>1215</v>
      </c>
      <c r="U146" s="5">
        <v>150</v>
      </c>
      <c r="V146" s="5">
        <v>795</v>
      </c>
      <c r="W146" s="5">
        <v>0</v>
      </c>
      <c r="X146" s="5">
        <f t="shared" si="21"/>
        <v>397.5</v>
      </c>
      <c r="Y146" s="5">
        <v>1000</v>
      </c>
      <c r="Z146" s="5">
        <f t="shared" si="20"/>
        <v>0</v>
      </c>
      <c r="AA146" s="5">
        <f t="shared" si="24"/>
        <v>0</v>
      </c>
      <c r="AB146" s="5">
        <f t="shared" si="22"/>
        <v>54.8275862068966</v>
      </c>
      <c r="AC146" s="5">
        <v>0</v>
      </c>
      <c r="AD146" t="s">
        <v>35</v>
      </c>
      <c r="AE146" s="9" t="str">
        <f t="shared" si="25"/>
        <v>NSP</v>
      </c>
      <c r="AG146" s="9">
        <f>1</f>
        <v>1</v>
      </c>
      <c r="AH146" s="5">
        <f t="shared" si="23"/>
        <v>100</v>
      </c>
    </row>
    <row r="147" hidden="1" spans="1:34">
      <c r="A147" s="5">
        <v>223</v>
      </c>
      <c r="B147" t="s">
        <v>532</v>
      </c>
      <c r="D147" t="s">
        <v>15</v>
      </c>
      <c r="E147" t="s">
        <v>93</v>
      </c>
      <c r="F147" t="s">
        <v>73</v>
      </c>
      <c r="G147" t="s">
        <v>74</v>
      </c>
      <c r="H147" t="s">
        <v>34</v>
      </c>
      <c r="I147" t="s">
        <v>13</v>
      </c>
      <c r="J147" t="s">
        <v>75</v>
      </c>
      <c r="K147" t="s">
        <v>533</v>
      </c>
      <c r="L147" t="s">
        <v>534</v>
      </c>
      <c r="M147" s="5">
        <v>300</v>
      </c>
      <c r="N147" s="5">
        <v>300</v>
      </c>
      <c r="O147" s="5">
        <v>300</v>
      </c>
      <c r="P147" s="5">
        <v>300</v>
      </c>
      <c r="Q147" s="5">
        <v>300</v>
      </c>
      <c r="R147" s="5">
        <v>300</v>
      </c>
      <c r="S147" s="5">
        <v>495</v>
      </c>
      <c r="T147" s="5">
        <v>0</v>
      </c>
      <c r="U147" s="5">
        <v>135</v>
      </c>
      <c r="V147" s="5">
        <v>345</v>
      </c>
      <c r="W147" s="5">
        <v>0</v>
      </c>
      <c r="X147" s="5">
        <f t="shared" si="21"/>
        <v>90</v>
      </c>
      <c r="Y147" s="5">
        <v>1000</v>
      </c>
      <c r="Z147" s="5">
        <f t="shared" si="20"/>
        <v>0</v>
      </c>
      <c r="AA147" s="5">
        <f t="shared" si="24"/>
        <v>0</v>
      </c>
      <c r="AB147" s="5">
        <f t="shared" si="22"/>
        <v>33.5</v>
      </c>
      <c r="AC147" s="5">
        <v>1</v>
      </c>
      <c r="AD147" t="s">
        <v>35</v>
      </c>
      <c r="AE147" s="9" t="str">
        <f t="shared" si="25"/>
        <v>NSP</v>
      </c>
      <c r="AG147" s="9" t="str">
        <f>"N/A"</f>
        <v>N/A</v>
      </c>
      <c r="AH147" s="5">
        <f t="shared" si="23"/>
        <v>100</v>
      </c>
    </row>
    <row r="148" spans="1:34">
      <c r="A148" s="5">
        <v>117</v>
      </c>
      <c r="B148" t="s">
        <v>535</v>
      </c>
      <c r="D148" t="s">
        <v>15</v>
      </c>
      <c r="F148" t="s">
        <v>73</v>
      </c>
      <c r="G148" t="s">
        <v>74</v>
      </c>
      <c r="H148" t="s">
        <v>26</v>
      </c>
      <c r="I148" t="s">
        <v>37</v>
      </c>
      <c r="J148" t="s">
        <v>75</v>
      </c>
      <c r="K148" t="s">
        <v>536</v>
      </c>
      <c r="L148" t="s">
        <v>537</v>
      </c>
      <c r="M148" s="5">
        <v>7000</v>
      </c>
      <c r="N148" s="5">
        <v>6000</v>
      </c>
      <c r="O148" s="5">
        <v>6000</v>
      </c>
      <c r="P148" s="5">
        <v>6000</v>
      </c>
      <c r="Q148" s="5">
        <v>6000</v>
      </c>
      <c r="R148" s="5">
        <v>0</v>
      </c>
      <c r="S148" s="5">
        <v>4005</v>
      </c>
      <c r="T148" s="5">
        <v>0</v>
      </c>
      <c r="U148" s="5">
        <v>3000</v>
      </c>
      <c r="V148" s="5">
        <v>7365</v>
      </c>
      <c r="W148" s="5">
        <v>0</v>
      </c>
      <c r="X148" s="5">
        <f t="shared" si="21"/>
        <v>8995</v>
      </c>
      <c r="Y148" s="5">
        <v>6000</v>
      </c>
      <c r="Z148" s="5">
        <f t="shared" si="20"/>
        <v>4030</v>
      </c>
      <c r="AA148" s="5">
        <f t="shared" si="24"/>
        <v>6000</v>
      </c>
      <c r="AB148" s="5">
        <f t="shared" si="22"/>
        <v>31.5642857142857</v>
      </c>
      <c r="AC148" s="5">
        <v>0</v>
      </c>
      <c r="AD148" t="s">
        <v>33</v>
      </c>
      <c r="AE148" s="9" t="str">
        <f t="shared" si="25"/>
        <v>C</v>
      </c>
      <c r="AG148" s="9">
        <f>1</f>
        <v>1</v>
      </c>
      <c r="AH148" s="5">
        <f t="shared" si="23"/>
        <v>4</v>
      </c>
    </row>
    <row r="149" spans="1:34">
      <c r="A149" s="5">
        <v>119</v>
      </c>
      <c r="B149" t="s">
        <v>538</v>
      </c>
      <c r="D149" t="s">
        <v>15</v>
      </c>
      <c r="E149" t="s">
        <v>277</v>
      </c>
      <c r="F149" t="s">
        <v>73</v>
      </c>
      <c r="G149" t="s">
        <v>74</v>
      </c>
      <c r="H149" t="s">
        <v>26</v>
      </c>
      <c r="I149" t="s">
        <v>37</v>
      </c>
      <c r="J149" t="s">
        <v>75</v>
      </c>
      <c r="K149" t="s">
        <v>539</v>
      </c>
      <c r="L149" t="s">
        <v>540</v>
      </c>
      <c r="M149" s="5">
        <v>12300</v>
      </c>
      <c r="N149" s="5">
        <v>12400</v>
      </c>
      <c r="O149" s="5">
        <v>12100</v>
      </c>
      <c r="P149" s="5">
        <v>12000</v>
      </c>
      <c r="Q149" s="5">
        <v>11400</v>
      </c>
      <c r="R149" s="5">
        <v>0</v>
      </c>
      <c r="S149" s="5">
        <v>8120</v>
      </c>
      <c r="T149" s="5">
        <v>0</v>
      </c>
      <c r="U149" s="5">
        <v>4140</v>
      </c>
      <c r="V149" s="5">
        <v>15700</v>
      </c>
      <c r="W149" s="5">
        <v>0</v>
      </c>
      <c r="X149" s="5">
        <f t="shared" si="21"/>
        <v>14520</v>
      </c>
      <c r="Y149" s="5">
        <v>18000</v>
      </c>
      <c r="Z149" s="5">
        <f t="shared" si="20"/>
        <v>3780</v>
      </c>
      <c r="AA149" s="5">
        <f t="shared" si="24"/>
        <v>0</v>
      </c>
      <c r="AB149" s="5">
        <f t="shared" si="22"/>
        <v>32.2926829268293</v>
      </c>
      <c r="AC149" s="5">
        <v>6</v>
      </c>
      <c r="AD149" t="s">
        <v>33</v>
      </c>
      <c r="AE149" s="9" t="str">
        <f t="shared" si="25"/>
        <v>C</v>
      </c>
      <c r="AG149" s="9">
        <f>1</f>
        <v>1</v>
      </c>
      <c r="AH149" s="5">
        <f t="shared" si="23"/>
        <v>4</v>
      </c>
    </row>
    <row r="150" hidden="1" spans="1:34">
      <c r="A150" s="5">
        <v>226</v>
      </c>
      <c r="B150" t="s">
        <v>541</v>
      </c>
      <c r="D150" t="s">
        <v>15</v>
      </c>
      <c r="E150" t="s">
        <v>88</v>
      </c>
      <c r="F150" t="s">
        <v>168</v>
      </c>
      <c r="G150" t="s">
        <v>74</v>
      </c>
      <c r="H150" t="s">
        <v>34</v>
      </c>
      <c r="I150" t="s">
        <v>13</v>
      </c>
      <c r="J150" t="s">
        <v>75</v>
      </c>
      <c r="K150" t="s">
        <v>542</v>
      </c>
      <c r="L150" t="s">
        <v>543</v>
      </c>
      <c r="M150" s="5">
        <v>1500</v>
      </c>
      <c r="N150" s="5">
        <v>1000</v>
      </c>
      <c r="O150" s="5">
        <v>1000</v>
      </c>
      <c r="P150" s="5">
        <v>1000</v>
      </c>
      <c r="Q150" s="5">
        <v>2000</v>
      </c>
      <c r="R150" s="5">
        <v>1540</v>
      </c>
      <c r="S150" s="5">
        <v>0</v>
      </c>
      <c r="T150" s="5">
        <v>0</v>
      </c>
      <c r="U150" s="5">
        <v>340</v>
      </c>
      <c r="V150" s="5">
        <v>2600</v>
      </c>
      <c r="W150" s="5">
        <v>340</v>
      </c>
      <c r="X150" s="5">
        <f t="shared" si="21"/>
        <v>2340</v>
      </c>
      <c r="Y150" s="5">
        <v>2000</v>
      </c>
      <c r="Z150" s="5">
        <f t="shared" si="20"/>
        <v>0</v>
      </c>
      <c r="AA150" s="5">
        <f t="shared" si="24"/>
        <v>0</v>
      </c>
      <c r="AB150" s="5">
        <f t="shared" si="22"/>
        <v>52.8</v>
      </c>
      <c r="AC150" s="5">
        <v>6</v>
      </c>
      <c r="AD150" t="s">
        <v>35</v>
      </c>
      <c r="AE150" s="9" t="str">
        <f t="shared" si="25"/>
        <v>NSP</v>
      </c>
      <c r="AG150" s="9" t="str">
        <f>"N/A"</f>
        <v>N/A</v>
      </c>
      <c r="AH150" s="5">
        <f t="shared" si="23"/>
        <v>100</v>
      </c>
    </row>
    <row r="151" hidden="1" spans="1:34">
      <c r="A151" s="5">
        <v>227</v>
      </c>
      <c r="B151" t="s">
        <v>544</v>
      </c>
      <c r="D151" t="s">
        <v>15</v>
      </c>
      <c r="F151" t="s">
        <v>168</v>
      </c>
      <c r="G151" t="s">
        <v>74</v>
      </c>
      <c r="H151" t="s">
        <v>34</v>
      </c>
      <c r="I151" t="s">
        <v>13</v>
      </c>
      <c r="J151" t="s">
        <v>75</v>
      </c>
      <c r="K151" t="s">
        <v>545</v>
      </c>
      <c r="L151" t="s">
        <v>546</v>
      </c>
      <c r="M151" s="5">
        <v>800</v>
      </c>
      <c r="N151" s="5">
        <v>800</v>
      </c>
      <c r="O151" s="5">
        <v>800</v>
      </c>
      <c r="P151" s="5">
        <v>800</v>
      </c>
      <c r="Q151" s="5">
        <v>800</v>
      </c>
      <c r="R151" s="5">
        <v>0</v>
      </c>
      <c r="S151" s="5">
        <v>260</v>
      </c>
      <c r="T151" s="5">
        <v>0</v>
      </c>
      <c r="U151" s="5">
        <v>280</v>
      </c>
      <c r="V151" s="5">
        <v>1540</v>
      </c>
      <c r="W151" s="5">
        <v>0</v>
      </c>
      <c r="X151" s="5">
        <f t="shared" si="21"/>
        <v>1220</v>
      </c>
      <c r="Y151" s="5">
        <v>2000</v>
      </c>
      <c r="Z151" s="5">
        <f t="shared" si="20"/>
        <v>0</v>
      </c>
      <c r="AA151" s="5">
        <f t="shared" si="24"/>
        <v>0</v>
      </c>
      <c r="AB151" s="5">
        <f t="shared" si="22"/>
        <v>57.75</v>
      </c>
      <c r="AC151" s="5">
        <v>0</v>
      </c>
      <c r="AD151" t="s">
        <v>35</v>
      </c>
      <c r="AE151" s="9" t="str">
        <f t="shared" si="25"/>
        <v>NSP</v>
      </c>
      <c r="AG151" s="9">
        <f>1</f>
        <v>1</v>
      </c>
      <c r="AH151" s="5">
        <f t="shared" si="23"/>
        <v>100</v>
      </c>
    </row>
    <row r="152" spans="1:34">
      <c r="A152" s="5">
        <v>166</v>
      </c>
      <c r="B152" t="s">
        <v>547</v>
      </c>
      <c r="D152" t="s">
        <v>15</v>
      </c>
      <c r="E152" t="s">
        <v>83</v>
      </c>
      <c r="F152" t="s">
        <v>73</v>
      </c>
      <c r="G152" t="s">
        <v>74</v>
      </c>
      <c r="H152" t="s">
        <v>26</v>
      </c>
      <c r="I152" t="s">
        <v>37</v>
      </c>
      <c r="J152" t="s">
        <v>75</v>
      </c>
      <c r="K152" t="s">
        <v>548</v>
      </c>
      <c r="L152" t="s">
        <v>549</v>
      </c>
      <c r="M152" s="5">
        <v>15000</v>
      </c>
      <c r="N152" s="5">
        <v>12000</v>
      </c>
      <c r="O152" s="5">
        <v>9000</v>
      </c>
      <c r="P152" s="5">
        <v>14000</v>
      </c>
      <c r="Q152" s="5">
        <v>24000</v>
      </c>
      <c r="R152" s="5">
        <v>280</v>
      </c>
      <c r="S152" s="5">
        <v>10600</v>
      </c>
      <c r="T152" s="5">
        <v>22279</v>
      </c>
      <c r="U152" s="5">
        <v>10000</v>
      </c>
      <c r="V152" s="5">
        <v>14100</v>
      </c>
      <c r="W152" s="5">
        <v>7000</v>
      </c>
      <c r="X152" s="5">
        <f t="shared" si="21"/>
        <v>20400</v>
      </c>
      <c r="Y152" s="5">
        <v>0</v>
      </c>
      <c r="Z152" s="5">
        <f t="shared" si="20"/>
        <v>4100</v>
      </c>
      <c r="AA152" s="5">
        <f t="shared" si="24"/>
        <v>0</v>
      </c>
      <c r="AB152" s="5">
        <f t="shared" si="22"/>
        <v>33.2</v>
      </c>
      <c r="AC152" s="5">
        <v>9</v>
      </c>
      <c r="AD152" t="s">
        <v>35</v>
      </c>
      <c r="AE152" s="9" t="str">
        <f t="shared" si="25"/>
        <v>B</v>
      </c>
      <c r="AG152" s="9">
        <f>1</f>
        <v>1</v>
      </c>
      <c r="AH152" s="5">
        <f t="shared" si="23"/>
        <v>5</v>
      </c>
    </row>
    <row r="153" hidden="1" spans="1:34">
      <c r="A153" s="5">
        <v>229</v>
      </c>
      <c r="B153" t="s">
        <v>550</v>
      </c>
      <c r="D153" t="s">
        <v>15</v>
      </c>
      <c r="E153" t="s">
        <v>93</v>
      </c>
      <c r="F153" t="s">
        <v>168</v>
      </c>
      <c r="G153" t="s">
        <v>74</v>
      </c>
      <c r="H153" t="s">
        <v>34</v>
      </c>
      <c r="I153" t="s">
        <v>13</v>
      </c>
      <c r="J153" t="s">
        <v>75</v>
      </c>
      <c r="K153" t="s">
        <v>551</v>
      </c>
      <c r="L153" t="s">
        <v>552</v>
      </c>
      <c r="M153" s="5">
        <v>400</v>
      </c>
      <c r="N153" s="5">
        <v>400</v>
      </c>
      <c r="O153" s="5">
        <v>400</v>
      </c>
      <c r="P153" s="5">
        <v>400</v>
      </c>
      <c r="Q153" s="5">
        <v>400</v>
      </c>
      <c r="R153" s="5">
        <v>0</v>
      </c>
      <c r="S153" s="5">
        <v>495</v>
      </c>
      <c r="T153" s="5">
        <v>0</v>
      </c>
      <c r="U153" s="5">
        <v>135</v>
      </c>
      <c r="V153" s="5">
        <v>450</v>
      </c>
      <c r="W153" s="5">
        <v>0</v>
      </c>
      <c r="X153" s="5">
        <f t="shared" si="21"/>
        <v>240</v>
      </c>
      <c r="Y153" s="5">
        <v>1000</v>
      </c>
      <c r="Z153" s="5">
        <f t="shared" si="20"/>
        <v>0</v>
      </c>
      <c r="AA153" s="5">
        <f t="shared" si="24"/>
        <v>0</v>
      </c>
      <c r="AB153" s="5">
        <f t="shared" si="22"/>
        <v>32.75</v>
      </c>
      <c r="AC153" s="5">
        <v>1</v>
      </c>
      <c r="AD153" t="s">
        <v>35</v>
      </c>
      <c r="AE153" s="9" t="str">
        <f t="shared" si="25"/>
        <v>NSP</v>
      </c>
      <c r="AG153" s="9" t="str">
        <f>"N/A"</f>
        <v>N/A</v>
      </c>
      <c r="AH153" s="5">
        <f t="shared" si="23"/>
        <v>100</v>
      </c>
    </row>
    <row r="154" hidden="1" spans="1:34">
      <c r="A154" s="5">
        <v>230</v>
      </c>
      <c r="B154" t="s">
        <v>553</v>
      </c>
      <c r="D154" t="s">
        <v>15</v>
      </c>
      <c r="F154" t="s">
        <v>121</v>
      </c>
      <c r="G154" t="s">
        <v>74</v>
      </c>
      <c r="H154" t="s">
        <v>34</v>
      </c>
      <c r="I154" t="s">
        <v>13</v>
      </c>
      <c r="J154" t="s">
        <v>75</v>
      </c>
      <c r="K154" t="s">
        <v>554</v>
      </c>
      <c r="L154" t="s">
        <v>555</v>
      </c>
      <c r="M154" s="5">
        <v>2000</v>
      </c>
      <c r="N154" s="5">
        <v>2000</v>
      </c>
      <c r="O154" s="5">
        <v>2000</v>
      </c>
      <c r="P154" s="5">
        <v>1500</v>
      </c>
      <c r="Q154" s="5">
        <v>1500</v>
      </c>
      <c r="R154" s="5">
        <v>0</v>
      </c>
      <c r="S154" s="5">
        <v>1000</v>
      </c>
      <c r="T154" s="5">
        <v>0</v>
      </c>
      <c r="U154" s="5">
        <v>1000</v>
      </c>
      <c r="V154" s="5">
        <v>3280</v>
      </c>
      <c r="W154" s="5">
        <v>0</v>
      </c>
      <c r="X154" s="5">
        <f t="shared" si="21"/>
        <v>3000</v>
      </c>
      <c r="Y154" s="5">
        <v>4000</v>
      </c>
      <c r="Z154" s="5">
        <f t="shared" si="20"/>
        <v>520</v>
      </c>
      <c r="AA154" s="5">
        <f t="shared" si="24"/>
        <v>0</v>
      </c>
      <c r="AB154" s="5">
        <f t="shared" si="22"/>
        <v>49.2</v>
      </c>
      <c r="AC154" s="5">
        <v>0</v>
      </c>
      <c r="AD154" t="s">
        <v>35</v>
      </c>
      <c r="AE154" s="9" t="str">
        <f t="shared" si="25"/>
        <v>B</v>
      </c>
      <c r="AG154" s="9">
        <f>1</f>
        <v>1</v>
      </c>
      <c r="AH154" s="5">
        <f t="shared" si="23"/>
        <v>5</v>
      </c>
    </row>
    <row r="155" spans="1:34">
      <c r="A155" s="5">
        <v>107</v>
      </c>
      <c r="B155" t="s">
        <v>556</v>
      </c>
      <c r="D155" t="s">
        <v>15</v>
      </c>
      <c r="F155" t="s">
        <v>73</v>
      </c>
      <c r="G155" t="s">
        <v>74</v>
      </c>
      <c r="H155" t="s">
        <v>26</v>
      </c>
      <c r="I155" t="s">
        <v>37</v>
      </c>
      <c r="J155" t="s">
        <v>75</v>
      </c>
      <c r="K155" t="s">
        <v>557</v>
      </c>
      <c r="L155" t="s">
        <v>558</v>
      </c>
      <c r="M155" s="5">
        <v>6500</v>
      </c>
      <c r="N155" s="5">
        <v>5000</v>
      </c>
      <c r="O155" s="5">
        <v>5000</v>
      </c>
      <c r="P155" s="5">
        <v>2000</v>
      </c>
      <c r="Q155" s="5">
        <v>1000</v>
      </c>
      <c r="R155" s="5">
        <v>0</v>
      </c>
      <c r="S155" s="5">
        <v>2000</v>
      </c>
      <c r="T155" s="5">
        <v>0</v>
      </c>
      <c r="U155" s="5">
        <v>2180</v>
      </c>
      <c r="V155" s="5">
        <v>7260</v>
      </c>
      <c r="W155" s="5">
        <v>0</v>
      </c>
      <c r="X155" s="5">
        <f t="shared" si="21"/>
        <v>9180</v>
      </c>
      <c r="Y155" s="5">
        <v>12000</v>
      </c>
      <c r="Z155" s="5">
        <f t="shared" si="20"/>
        <v>3920</v>
      </c>
      <c r="AA155" s="5">
        <f t="shared" si="24"/>
        <v>0</v>
      </c>
      <c r="AB155" s="5">
        <f t="shared" si="22"/>
        <v>33.5076923076923</v>
      </c>
      <c r="AC155" s="5">
        <v>0</v>
      </c>
      <c r="AD155" t="s">
        <v>31</v>
      </c>
      <c r="AE155" s="9" t="str">
        <f t="shared" si="25"/>
        <v>D30</v>
      </c>
      <c r="AG155" s="9">
        <f>1</f>
        <v>1</v>
      </c>
      <c r="AH155" s="5">
        <f t="shared" si="23"/>
        <v>3</v>
      </c>
    </row>
    <row r="156" hidden="1" spans="1:34">
      <c r="A156" s="5">
        <v>232</v>
      </c>
      <c r="B156" t="s">
        <v>559</v>
      </c>
      <c r="D156" t="s">
        <v>15</v>
      </c>
      <c r="E156" t="s">
        <v>88</v>
      </c>
      <c r="F156" t="s">
        <v>172</v>
      </c>
      <c r="G156" t="s">
        <v>74</v>
      </c>
      <c r="H156" t="s">
        <v>34</v>
      </c>
      <c r="I156" t="s">
        <v>13</v>
      </c>
      <c r="J156" t="s">
        <v>75</v>
      </c>
      <c r="K156" t="s">
        <v>560</v>
      </c>
      <c r="L156" t="s">
        <v>561</v>
      </c>
      <c r="M156" s="5">
        <v>1000</v>
      </c>
      <c r="N156" s="5">
        <v>1000</v>
      </c>
      <c r="O156" s="5">
        <v>1000</v>
      </c>
      <c r="P156" s="5">
        <v>1000</v>
      </c>
      <c r="Q156" s="5">
        <v>1000</v>
      </c>
      <c r="R156" s="5">
        <v>0</v>
      </c>
      <c r="S156" s="5">
        <v>440</v>
      </c>
      <c r="T156" s="5">
        <v>0</v>
      </c>
      <c r="U156" s="5">
        <v>340</v>
      </c>
      <c r="V156" s="5">
        <v>2040</v>
      </c>
      <c r="W156" s="5">
        <v>0</v>
      </c>
      <c r="X156" s="5">
        <f t="shared" si="21"/>
        <v>1400</v>
      </c>
      <c r="Y156" s="5">
        <v>2000</v>
      </c>
      <c r="Z156" s="5">
        <f t="shared" si="20"/>
        <v>0</v>
      </c>
      <c r="AA156" s="5">
        <f t="shared" si="24"/>
        <v>0</v>
      </c>
      <c r="AB156" s="5">
        <f t="shared" si="22"/>
        <v>58.2</v>
      </c>
      <c r="AC156" s="5">
        <v>3</v>
      </c>
      <c r="AD156" t="s">
        <v>35</v>
      </c>
      <c r="AE156" s="9" t="str">
        <f t="shared" si="25"/>
        <v>NSP</v>
      </c>
      <c r="AG156" s="9" t="str">
        <f>"N/A"</f>
        <v>N/A</v>
      </c>
      <c r="AH156" s="5">
        <f t="shared" si="23"/>
        <v>100</v>
      </c>
    </row>
    <row r="157" hidden="1" spans="1:34">
      <c r="A157" s="5">
        <v>233</v>
      </c>
      <c r="B157" t="s">
        <v>562</v>
      </c>
      <c r="D157" t="s">
        <v>15</v>
      </c>
      <c r="E157" t="s">
        <v>563</v>
      </c>
      <c r="F157" t="s">
        <v>111</v>
      </c>
      <c r="G157" t="s">
        <v>74</v>
      </c>
      <c r="H157" t="s">
        <v>34</v>
      </c>
      <c r="I157" t="s">
        <v>13</v>
      </c>
      <c r="J157" t="s">
        <v>75</v>
      </c>
      <c r="K157" t="s">
        <v>564</v>
      </c>
      <c r="L157" t="s">
        <v>565</v>
      </c>
      <c r="M157" s="5">
        <v>1600</v>
      </c>
      <c r="N157" s="5">
        <v>1600</v>
      </c>
      <c r="O157" s="5">
        <v>1600</v>
      </c>
      <c r="P157" s="5">
        <v>1600</v>
      </c>
      <c r="Q157" s="5">
        <v>600</v>
      </c>
      <c r="R157" s="5">
        <v>280</v>
      </c>
      <c r="S157" s="5">
        <v>0</v>
      </c>
      <c r="T157" s="5">
        <v>0</v>
      </c>
      <c r="U157" s="5">
        <v>540</v>
      </c>
      <c r="V157" s="5">
        <v>5420</v>
      </c>
      <c r="W157" s="5">
        <v>0</v>
      </c>
      <c r="X157" s="5">
        <f t="shared" si="21"/>
        <v>2940</v>
      </c>
      <c r="Y157" s="5">
        <v>2000</v>
      </c>
      <c r="Z157" s="5">
        <f t="shared" si="20"/>
        <v>0</v>
      </c>
      <c r="AA157" s="5">
        <f t="shared" si="24"/>
        <v>0</v>
      </c>
      <c r="AB157" s="5">
        <f t="shared" si="22"/>
        <v>91.625</v>
      </c>
      <c r="AC157" s="5">
        <v>10</v>
      </c>
      <c r="AD157" t="s">
        <v>566</v>
      </c>
      <c r="AE157" s="9" t="str">
        <f t="shared" si="25"/>
        <v>NSP</v>
      </c>
      <c r="AG157" s="9">
        <f>0</f>
        <v>0</v>
      </c>
      <c r="AH157" s="5">
        <f t="shared" si="23"/>
        <v>100</v>
      </c>
    </row>
    <row r="158" spans="1:34">
      <c r="A158" s="5">
        <v>122</v>
      </c>
      <c r="B158" t="s">
        <v>567</v>
      </c>
      <c r="D158" t="s">
        <v>15</v>
      </c>
      <c r="E158" t="s">
        <v>97</v>
      </c>
      <c r="F158" t="s">
        <v>73</v>
      </c>
      <c r="G158" t="s">
        <v>74</v>
      </c>
      <c r="H158" t="s">
        <v>26</v>
      </c>
      <c r="I158" t="s">
        <v>37</v>
      </c>
      <c r="J158" t="s">
        <v>75</v>
      </c>
      <c r="K158" t="s">
        <v>568</v>
      </c>
      <c r="L158" t="s">
        <v>569</v>
      </c>
      <c r="M158" s="5">
        <v>5200</v>
      </c>
      <c r="N158" s="5">
        <v>6000</v>
      </c>
      <c r="O158" s="5">
        <v>6000</v>
      </c>
      <c r="P158" s="5">
        <v>5000</v>
      </c>
      <c r="Q158" s="5">
        <v>5000</v>
      </c>
      <c r="R158" s="5">
        <v>0</v>
      </c>
      <c r="S158" s="5">
        <v>4400</v>
      </c>
      <c r="T158" s="5">
        <v>0</v>
      </c>
      <c r="U158" s="5">
        <v>3000</v>
      </c>
      <c r="V158" s="5">
        <v>6260</v>
      </c>
      <c r="W158" s="5">
        <v>0</v>
      </c>
      <c r="X158" s="5">
        <f t="shared" si="21"/>
        <v>6800</v>
      </c>
      <c r="Y158" s="5">
        <v>6000</v>
      </c>
      <c r="Z158" s="5">
        <f t="shared" si="20"/>
        <v>2940</v>
      </c>
      <c r="AA158" s="5">
        <f t="shared" si="24"/>
        <v>0</v>
      </c>
      <c r="AB158" s="5">
        <f t="shared" si="22"/>
        <v>34.1153846153846</v>
      </c>
      <c r="AC158" s="5">
        <v>2</v>
      </c>
      <c r="AD158" t="s">
        <v>33</v>
      </c>
      <c r="AE158" s="9" t="str">
        <f t="shared" si="25"/>
        <v>C</v>
      </c>
      <c r="AG158" s="9" t="str">
        <f>"N/A"</f>
        <v>N/A</v>
      </c>
      <c r="AH158" s="5">
        <f t="shared" si="23"/>
        <v>4</v>
      </c>
    </row>
    <row r="159" hidden="1" spans="1:34">
      <c r="A159" s="5">
        <v>235</v>
      </c>
      <c r="B159" t="s">
        <v>570</v>
      </c>
      <c r="D159" t="s">
        <v>15</v>
      </c>
      <c r="F159" t="s">
        <v>111</v>
      </c>
      <c r="G159" t="s">
        <v>74</v>
      </c>
      <c r="H159" t="s">
        <v>34</v>
      </c>
      <c r="I159" t="s">
        <v>13</v>
      </c>
      <c r="J159" t="s">
        <v>75</v>
      </c>
      <c r="K159" t="s">
        <v>571</v>
      </c>
      <c r="L159" t="s">
        <v>572</v>
      </c>
      <c r="M159" s="5">
        <v>1400</v>
      </c>
      <c r="N159" s="5">
        <v>1200</v>
      </c>
      <c r="O159" s="5">
        <v>1200</v>
      </c>
      <c r="P159" s="5">
        <v>1200</v>
      </c>
      <c r="Q159" s="5">
        <v>1200</v>
      </c>
      <c r="R159" s="5">
        <v>0</v>
      </c>
      <c r="S159" s="5">
        <v>340</v>
      </c>
      <c r="T159" s="5">
        <v>4080</v>
      </c>
      <c r="U159" s="5">
        <v>400</v>
      </c>
      <c r="V159" s="5">
        <v>2640</v>
      </c>
      <c r="W159" s="5">
        <v>1440</v>
      </c>
      <c r="X159" s="5">
        <f t="shared" si="21"/>
        <v>2060</v>
      </c>
      <c r="Y159" s="5">
        <v>2000</v>
      </c>
      <c r="Z159" s="5">
        <f t="shared" si="20"/>
        <v>0</v>
      </c>
      <c r="AA159" s="5">
        <f t="shared" si="24"/>
        <v>0</v>
      </c>
      <c r="AB159" s="5">
        <f t="shared" si="22"/>
        <v>87.4285714285714</v>
      </c>
      <c r="AC159" s="5">
        <v>0</v>
      </c>
      <c r="AD159" t="s">
        <v>566</v>
      </c>
      <c r="AE159" s="9" t="str">
        <f t="shared" si="25"/>
        <v>NSP</v>
      </c>
      <c r="AG159" s="9">
        <f>0.5</f>
        <v>0.5</v>
      </c>
      <c r="AH159" s="5">
        <f t="shared" si="23"/>
        <v>100</v>
      </c>
    </row>
    <row r="160" spans="1:34">
      <c r="A160" s="5">
        <v>144</v>
      </c>
      <c r="B160" t="s">
        <v>573</v>
      </c>
      <c r="D160" t="s">
        <v>15</v>
      </c>
      <c r="F160" t="s">
        <v>168</v>
      </c>
      <c r="G160" t="s">
        <v>74</v>
      </c>
      <c r="H160" t="s">
        <v>26</v>
      </c>
      <c r="I160" t="s">
        <v>37</v>
      </c>
      <c r="J160" t="s">
        <v>75</v>
      </c>
      <c r="K160" t="s">
        <v>574</v>
      </c>
      <c r="L160" t="s">
        <v>575</v>
      </c>
      <c r="M160" s="5">
        <v>9400</v>
      </c>
      <c r="N160" s="5">
        <v>9400</v>
      </c>
      <c r="O160" s="5">
        <v>8400</v>
      </c>
      <c r="P160" s="5">
        <v>8400</v>
      </c>
      <c r="Q160" s="5">
        <v>8400</v>
      </c>
      <c r="R160" s="5">
        <v>0</v>
      </c>
      <c r="S160" s="5">
        <v>6120</v>
      </c>
      <c r="T160" s="5">
        <v>0</v>
      </c>
      <c r="U160" s="5">
        <v>4005</v>
      </c>
      <c r="V160" s="5">
        <v>10680</v>
      </c>
      <c r="W160" s="5">
        <v>60</v>
      </c>
      <c r="X160" s="5">
        <f t="shared" si="21"/>
        <v>11985</v>
      </c>
      <c r="Y160" s="5">
        <v>12000</v>
      </c>
      <c r="Z160" s="5">
        <f t="shared" si="20"/>
        <v>5005</v>
      </c>
      <c r="AA160" s="5">
        <f t="shared" si="24"/>
        <v>0</v>
      </c>
      <c r="AB160" s="5">
        <f t="shared" si="22"/>
        <v>34.2765957446808</v>
      </c>
      <c r="AC160" s="5">
        <v>0</v>
      </c>
      <c r="AD160" t="s">
        <v>33</v>
      </c>
      <c r="AE160" s="9" t="str">
        <f t="shared" si="25"/>
        <v>C</v>
      </c>
      <c r="AG160" s="9">
        <f>1</f>
        <v>1</v>
      </c>
      <c r="AH160" s="5">
        <f t="shared" si="23"/>
        <v>4</v>
      </c>
    </row>
    <row r="161" spans="1:34">
      <c r="A161" s="5">
        <v>198</v>
      </c>
      <c r="B161" t="s">
        <v>576</v>
      </c>
      <c r="D161" t="s">
        <v>15</v>
      </c>
      <c r="E161" t="s">
        <v>183</v>
      </c>
      <c r="F161" t="s">
        <v>168</v>
      </c>
      <c r="G161" t="s">
        <v>74</v>
      </c>
      <c r="H161" t="s">
        <v>26</v>
      </c>
      <c r="I161" t="s">
        <v>37</v>
      </c>
      <c r="J161" t="s">
        <v>75</v>
      </c>
      <c r="K161" t="s">
        <v>461</v>
      </c>
      <c r="L161" t="s">
        <v>462</v>
      </c>
      <c r="M161" s="5">
        <v>6500</v>
      </c>
      <c r="N161" s="5">
        <v>6500</v>
      </c>
      <c r="O161" s="5">
        <v>6100</v>
      </c>
      <c r="P161" s="5">
        <v>6000</v>
      </c>
      <c r="Q161" s="5">
        <v>5700</v>
      </c>
      <c r="R161" s="5">
        <v>800</v>
      </c>
      <c r="S161" s="5">
        <v>3460</v>
      </c>
      <c r="T161" s="5">
        <v>8098</v>
      </c>
      <c r="U161" s="5">
        <v>3020</v>
      </c>
      <c r="V161" s="5">
        <v>8760</v>
      </c>
      <c r="W161" s="5">
        <v>0</v>
      </c>
      <c r="X161" s="5">
        <f t="shared" si="21"/>
        <v>9310</v>
      </c>
      <c r="Y161" s="5">
        <v>6000</v>
      </c>
      <c r="Z161" s="5">
        <f t="shared" si="20"/>
        <v>3150</v>
      </c>
      <c r="AA161" s="5">
        <f t="shared" si="24"/>
        <v>0</v>
      </c>
      <c r="AB161" s="5">
        <f t="shared" si="22"/>
        <v>34.4307692307692</v>
      </c>
      <c r="AC161" s="5">
        <v>6</v>
      </c>
      <c r="AD161" t="s">
        <v>35</v>
      </c>
      <c r="AE161" s="9" t="str">
        <f t="shared" si="25"/>
        <v>B</v>
      </c>
      <c r="AG161" s="9">
        <f>0.9</f>
        <v>0.9</v>
      </c>
      <c r="AH161" s="5">
        <f t="shared" si="23"/>
        <v>5</v>
      </c>
    </row>
    <row r="162" hidden="1" spans="1:34">
      <c r="A162" s="5">
        <v>238</v>
      </c>
      <c r="B162" t="s">
        <v>577</v>
      </c>
      <c r="D162" t="s">
        <v>15</v>
      </c>
      <c r="F162" t="s">
        <v>73</v>
      </c>
      <c r="G162" t="s">
        <v>74</v>
      </c>
      <c r="H162" t="s">
        <v>34</v>
      </c>
      <c r="I162" t="s">
        <v>13</v>
      </c>
      <c r="J162" t="s">
        <v>75</v>
      </c>
      <c r="K162" t="s">
        <v>578</v>
      </c>
      <c r="L162" t="s">
        <v>579</v>
      </c>
      <c r="M162" s="5">
        <v>1000</v>
      </c>
      <c r="N162" s="5">
        <v>1000</v>
      </c>
      <c r="O162" s="5">
        <v>1000</v>
      </c>
      <c r="P162" s="5">
        <v>1000</v>
      </c>
      <c r="Q162" s="5">
        <v>1000</v>
      </c>
      <c r="R162" s="5">
        <v>0</v>
      </c>
      <c r="S162" s="5">
        <v>1000</v>
      </c>
      <c r="T162" s="5">
        <v>4075</v>
      </c>
      <c r="U162" s="5">
        <v>1000</v>
      </c>
      <c r="V162" s="5">
        <v>1840</v>
      </c>
      <c r="W162" s="5">
        <v>2000</v>
      </c>
      <c r="X162" s="5">
        <f t="shared" si="21"/>
        <v>1500</v>
      </c>
      <c r="Y162" s="5">
        <v>2000</v>
      </c>
      <c r="Z162" s="5">
        <f t="shared" si="20"/>
        <v>0</v>
      </c>
      <c r="AA162" s="5">
        <f t="shared" si="24"/>
        <v>0</v>
      </c>
      <c r="AB162" s="5">
        <f t="shared" si="22"/>
        <v>115.2</v>
      </c>
      <c r="AC162" s="5">
        <v>0</v>
      </c>
      <c r="AD162" t="s">
        <v>566</v>
      </c>
      <c r="AE162" s="9" t="str">
        <f t="shared" si="25"/>
        <v>NSP</v>
      </c>
      <c r="AG162" s="9">
        <f>1</f>
        <v>1</v>
      </c>
      <c r="AH162" s="5">
        <f t="shared" si="23"/>
        <v>100</v>
      </c>
    </row>
    <row r="163" hidden="1" spans="1:34">
      <c r="A163" s="5">
        <v>239</v>
      </c>
      <c r="B163" t="s">
        <v>580</v>
      </c>
      <c r="D163" t="s">
        <v>15</v>
      </c>
      <c r="E163" t="s">
        <v>93</v>
      </c>
      <c r="F163" t="s">
        <v>73</v>
      </c>
      <c r="G163" t="s">
        <v>74</v>
      </c>
      <c r="H163" t="s">
        <v>34</v>
      </c>
      <c r="I163" t="s">
        <v>13</v>
      </c>
      <c r="J163" t="s">
        <v>75</v>
      </c>
      <c r="K163" t="s">
        <v>581</v>
      </c>
      <c r="L163" t="s">
        <v>582</v>
      </c>
      <c r="M163" s="5">
        <v>1000</v>
      </c>
      <c r="N163" s="5">
        <v>1000</v>
      </c>
      <c r="O163" s="5">
        <v>2000</v>
      </c>
      <c r="P163" s="5">
        <v>2000</v>
      </c>
      <c r="Q163" s="5">
        <v>2000</v>
      </c>
      <c r="R163" s="5">
        <v>0</v>
      </c>
      <c r="S163" s="5">
        <v>460</v>
      </c>
      <c r="T163" s="5">
        <v>0</v>
      </c>
      <c r="U163" s="5">
        <v>680</v>
      </c>
      <c r="V163" s="5">
        <v>5900</v>
      </c>
      <c r="W163" s="5">
        <v>0</v>
      </c>
      <c r="X163" s="5">
        <f t="shared" si="21"/>
        <v>1720</v>
      </c>
      <c r="Y163" s="5">
        <v>4000</v>
      </c>
      <c r="Z163" s="5">
        <f t="shared" si="20"/>
        <v>0</v>
      </c>
      <c r="AA163" s="5">
        <f t="shared" si="24"/>
        <v>0</v>
      </c>
      <c r="AB163" s="5">
        <f t="shared" si="22"/>
        <v>176</v>
      </c>
      <c r="AC163" s="5">
        <v>1</v>
      </c>
      <c r="AD163" t="s">
        <v>566</v>
      </c>
      <c r="AE163" s="9" t="str">
        <f t="shared" si="25"/>
        <v>NSP</v>
      </c>
      <c r="AG163" s="9">
        <f>1</f>
        <v>1</v>
      </c>
      <c r="AH163" s="5">
        <f t="shared" si="23"/>
        <v>100</v>
      </c>
    </row>
    <row r="164" spans="1:34">
      <c r="A164" s="5">
        <v>174</v>
      </c>
      <c r="B164" t="s">
        <v>583</v>
      </c>
      <c r="D164" t="s">
        <v>15</v>
      </c>
      <c r="E164" t="s">
        <v>97</v>
      </c>
      <c r="F164" t="s">
        <v>111</v>
      </c>
      <c r="G164" t="s">
        <v>74</v>
      </c>
      <c r="H164" t="s">
        <v>26</v>
      </c>
      <c r="I164" t="s">
        <v>37</v>
      </c>
      <c r="J164" t="s">
        <v>75</v>
      </c>
      <c r="K164" t="s">
        <v>584</v>
      </c>
      <c r="L164" t="s">
        <v>585</v>
      </c>
      <c r="M164" s="5">
        <v>10500</v>
      </c>
      <c r="N164" s="5">
        <v>10500</v>
      </c>
      <c r="O164" s="5">
        <v>10500</v>
      </c>
      <c r="P164" s="5">
        <v>10500</v>
      </c>
      <c r="Q164" s="5">
        <v>10500</v>
      </c>
      <c r="R164" s="5">
        <v>0</v>
      </c>
      <c r="S164" s="5">
        <v>8120</v>
      </c>
      <c r="T164" s="5">
        <v>4203</v>
      </c>
      <c r="U164" s="5">
        <v>3080</v>
      </c>
      <c r="V164" s="5">
        <v>13240</v>
      </c>
      <c r="W164" s="5">
        <v>0</v>
      </c>
      <c r="X164" s="5">
        <f t="shared" si="21"/>
        <v>10710</v>
      </c>
      <c r="Y164" s="5">
        <v>18000</v>
      </c>
      <c r="Z164" s="5">
        <f t="shared" si="20"/>
        <v>1670</v>
      </c>
      <c r="AA164" s="5">
        <f t="shared" si="24"/>
        <v>0</v>
      </c>
      <c r="AB164" s="5">
        <f t="shared" si="22"/>
        <v>34.8285714285714</v>
      </c>
      <c r="AC164" s="5">
        <v>3</v>
      </c>
      <c r="AD164" t="s">
        <v>35</v>
      </c>
      <c r="AE164" s="9" t="str">
        <f t="shared" si="25"/>
        <v>B</v>
      </c>
      <c r="AG164" s="9">
        <f>1</f>
        <v>1</v>
      </c>
      <c r="AH164" s="5">
        <f t="shared" si="23"/>
        <v>5</v>
      </c>
    </row>
    <row r="165" hidden="1" spans="1:34">
      <c r="A165" s="5">
        <v>241</v>
      </c>
      <c r="B165" t="s">
        <v>586</v>
      </c>
      <c r="D165" t="s">
        <v>15</v>
      </c>
      <c r="E165" t="s">
        <v>93</v>
      </c>
      <c r="F165" t="s">
        <v>111</v>
      </c>
      <c r="G165" t="s">
        <v>74</v>
      </c>
      <c r="H165" t="s">
        <v>34</v>
      </c>
      <c r="I165" t="s">
        <v>13</v>
      </c>
      <c r="J165" t="s">
        <v>75</v>
      </c>
      <c r="K165" t="s">
        <v>587</v>
      </c>
      <c r="L165" t="s">
        <v>588</v>
      </c>
      <c r="M165" s="5">
        <v>400</v>
      </c>
      <c r="N165" s="5">
        <v>400</v>
      </c>
      <c r="O165" s="5">
        <v>400</v>
      </c>
      <c r="P165" s="5">
        <v>400</v>
      </c>
      <c r="Q165" s="5">
        <v>400</v>
      </c>
      <c r="R165" s="5">
        <v>0</v>
      </c>
      <c r="S165" s="5">
        <v>500</v>
      </c>
      <c r="T165" s="5">
        <v>0</v>
      </c>
      <c r="U165" s="5">
        <v>140</v>
      </c>
      <c r="V165" s="5">
        <v>1020</v>
      </c>
      <c r="W165" s="5">
        <v>0</v>
      </c>
      <c r="X165" s="5">
        <f t="shared" si="21"/>
        <v>240</v>
      </c>
      <c r="Y165" s="5">
        <v>2000</v>
      </c>
      <c r="Z165" s="5">
        <f t="shared" si="20"/>
        <v>0</v>
      </c>
      <c r="AA165" s="5">
        <f t="shared" si="24"/>
        <v>0</v>
      </c>
      <c r="AB165" s="5">
        <f t="shared" si="22"/>
        <v>75.5</v>
      </c>
      <c r="AC165" s="5">
        <v>1</v>
      </c>
      <c r="AD165" t="s">
        <v>566</v>
      </c>
      <c r="AE165" s="9" t="str">
        <f t="shared" si="25"/>
        <v>NSP</v>
      </c>
      <c r="AG165" s="9" t="str">
        <f>"N/A"</f>
        <v>N/A</v>
      </c>
      <c r="AH165" s="5">
        <f t="shared" si="23"/>
        <v>100</v>
      </c>
    </row>
    <row r="166" hidden="1" spans="1:34">
      <c r="A166" s="5">
        <v>242</v>
      </c>
      <c r="B166" t="s">
        <v>589</v>
      </c>
      <c r="D166" t="s">
        <v>15</v>
      </c>
      <c r="F166" t="s">
        <v>111</v>
      </c>
      <c r="G166" t="s">
        <v>74</v>
      </c>
      <c r="H166" t="s">
        <v>34</v>
      </c>
      <c r="I166" t="s">
        <v>13</v>
      </c>
      <c r="J166" t="s">
        <v>75</v>
      </c>
      <c r="K166" t="s">
        <v>590</v>
      </c>
      <c r="L166" t="s">
        <v>591</v>
      </c>
      <c r="M166" s="5">
        <v>500</v>
      </c>
      <c r="N166" s="5">
        <v>500</v>
      </c>
      <c r="O166" s="5">
        <v>500</v>
      </c>
      <c r="P166" s="5">
        <v>500</v>
      </c>
      <c r="Q166" s="5">
        <v>500</v>
      </c>
      <c r="R166" s="5">
        <v>0</v>
      </c>
      <c r="S166" s="5">
        <v>0</v>
      </c>
      <c r="T166" s="5">
        <v>0</v>
      </c>
      <c r="U166" s="5">
        <v>200</v>
      </c>
      <c r="V166" s="5">
        <v>1620</v>
      </c>
      <c r="W166" s="5">
        <v>0</v>
      </c>
      <c r="X166" s="5">
        <f t="shared" si="21"/>
        <v>950</v>
      </c>
      <c r="Y166" s="5">
        <v>2000</v>
      </c>
      <c r="Z166" s="5">
        <f t="shared" si="20"/>
        <v>0</v>
      </c>
      <c r="AA166" s="5">
        <f t="shared" si="24"/>
        <v>0</v>
      </c>
      <c r="AB166" s="5">
        <f t="shared" si="22"/>
        <v>97.2</v>
      </c>
      <c r="AC166" s="5">
        <v>0</v>
      </c>
      <c r="AD166" t="s">
        <v>566</v>
      </c>
      <c r="AE166" s="9" t="str">
        <f t="shared" si="25"/>
        <v>NSP</v>
      </c>
      <c r="AG166" s="9" t="str">
        <f>"N/A"</f>
        <v>N/A</v>
      </c>
      <c r="AH166" s="5">
        <f t="shared" si="23"/>
        <v>100</v>
      </c>
    </row>
    <row r="167" hidden="1" spans="1:34">
      <c r="A167" s="5">
        <v>243</v>
      </c>
      <c r="B167" t="s">
        <v>592</v>
      </c>
      <c r="D167" t="s">
        <v>15</v>
      </c>
      <c r="F167" t="s">
        <v>212</v>
      </c>
      <c r="G167" t="s">
        <v>74</v>
      </c>
      <c r="H167" t="s">
        <v>34</v>
      </c>
      <c r="I167" t="s">
        <v>13</v>
      </c>
      <c r="J167" t="s">
        <v>75</v>
      </c>
      <c r="K167" t="s">
        <v>593</v>
      </c>
      <c r="L167" t="s">
        <v>594</v>
      </c>
      <c r="M167" s="5">
        <v>2200</v>
      </c>
      <c r="N167" s="5">
        <v>1100</v>
      </c>
      <c r="O167" s="5">
        <v>1100</v>
      </c>
      <c r="P167" s="5">
        <v>2100</v>
      </c>
      <c r="Q167" s="5">
        <v>600</v>
      </c>
      <c r="R167" s="5">
        <v>0</v>
      </c>
      <c r="S167" s="5">
        <v>1000</v>
      </c>
      <c r="T167" s="5">
        <v>0</v>
      </c>
      <c r="U167" s="5">
        <v>400</v>
      </c>
      <c r="V167" s="5">
        <v>4900</v>
      </c>
      <c r="W167" s="5">
        <v>0</v>
      </c>
      <c r="X167" s="5">
        <f t="shared" si="21"/>
        <v>2150</v>
      </c>
      <c r="Y167" s="5">
        <v>4000</v>
      </c>
      <c r="Z167" s="5">
        <f t="shared" si="20"/>
        <v>0</v>
      </c>
      <c r="AA167" s="5">
        <f t="shared" si="24"/>
        <v>0</v>
      </c>
      <c r="AB167" s="5">
        <f t="shared" si="22"/>
        <v>66.8181818181818</v>
      </c>
      <c r="AC167" s="5">
        <v>0</v>
      </c>
      <c r="AD167" t="s">
        <v>566</v>
      </c>
      <c r="AE167" s="9" t="str">
        <f t="shared" si="25"/>
        <v>NSP</v>
      </c>
      <c r="AG167" s="9">
        <f>1</f>
        <v>1</v>
      </c>
      <c r="AH167" s="5">
        <f t="shared" si="23"/>
        <v>100</v>
      </c>
    </row>
    <row r="168" hidden="1" spans="1:34">
      <c r="A168" s="5">
        <v>244</v>
      </c>
      <c r="B168" t="s">
        <v>595</v>
      </c>
      <c r="D168" t="s">
        <v>15</v>
      </c>
      <c r="F168" t="s">
        <v>172</v>
      </c>
      <c r="G168" t="s">
        <v>74</v>
      </c>
      <c r="H168" t="s">
        <v>34</v>
      </c>
      <c r="I168" t="s">
        <v>13</v>
      </c>
      <c r="J168" t="s">
        <v>75</v>
      </c>
      <c r="K168" t="s">
        <v>596</v>
      </c>
      <c r="L168" t="s">
        <v>597</v>
      </c>
      <c r="M168" s="5">
        <v>400</v>
      </c>
      <c r="N168" s="5">
        <v>400</v>
      </c>
      <c r="O168" s="5">
        <v>400</v>
      </c>
      <c r="P168" s="5">
        <v>400</v>
      </c>
      <c r="Q168" s="5">
        <v>400</v>
      </c>
      <c r="R168" s="5">
        <v>0</v>
      </c>
      <c r="S168" s="5">
        <v>260</v>
      </c>
      <c r="T168" s="5">
        <v>0</v>
      </c>
      <c r="U168" s="5">
        <v>200</v>
      </c>
      <c r="V168" s="5">
        <v>1440</v>
      </c>
      <c r="W168" s="5">
        <v>0</v>
      </c>
      <c r="X168" s="5">
        <f t="shared" si="21"/>
        <v>540</v>
      </c>
      <c r="Y168" s="5">
        <v>2000</v>
      </c>
      <c r="Z168" s="5">
        <f t="shared" si="20"/>
        <v>0</v>
      </c>
      <c r="AA168" s="5">
        <f t="shared" si="24"/>
        <v>0</v>
      </c>
      <c r="AB168" s="5">
        <f t="shared" si="22"/>
        <v>108</v>
      </c>
      <c r="AC168" s="5">
        <v>0</v>
      </c>
      <c r="AD168" t="s">
        <v>566</v>
      </c>
      <c r="AE168" s="9" t="str">
        <f t="shared" si="25"/>
        <v>NSP</v>
      </c>
      <c r="AG168" s="9">
        <f>1</f>
        <v>1</v>
      </c>
      <c r="AH168" s="5">
        <f t="shared" si="23"/>
        <v>100</v>
      </c>
    </row>
    <row r="169" spans="1:34">
      <c r="A169" s="5">
        <v>62</v>
      </c>
      <c r="B169" t="s">
        <v>598</v>
      </c>
      <c r="D169" t="s">
        <v>15</v>
      </c>
      <c r="E169" t="s">
        <v>88</v>
      </c>
      <c r="F169" t="s">
        <v>111</v>
      </c>
      <c r="G169" t="s">
        <v>74</v>
      </c>
      <c r="H169" t="s">
        <v>26</v>
      </c>
      <c r="I169" t="s">
        <v>37</v>
      </c>
      <c r="J169" t="s">
        <v>75</v>
      </c>
      <c r="K169" t="s">
        <v>599</v>
      </c>
      <c r="L169" t="s">
        <v>600</v>
      </c>
      <c r="M169" s="5">
        <v>4000</v>
      </c>
      <c r="N169" s="5">
        <v>4000</v>
      </c>
      <c r="O169" s="5">
        <v>4000</v>
      </c>
      <c r="P169" s="5">
        <v>8000</v>
      </c>
      <c r="Q169" s="5">
        <v>8000</v>
      </c>
      <c r="R169" s="5">
        <v>220</v>
      </c>
      <c r="S169" s="5">
        <v>0</v>
      </c>
      <c r="T169" s="5">
        <v>2000</v>
      </c>
      <c r="U169" s="5">
        <v>0</v>
      </c>
      <c r="V169" s="5">
        <v>2800</v>
      </c>
      <c r="W169" s="5">
        <v>2000</v>
      </c>
      <c r="X169" s="5">
        <f t="shared" si="21"/>
        <v>6000</v>
      </c>
      <c r="Y169" s="5">
        <v>0</v>
      </c>
      <c r="Z169" s="5">
        <f t="shared" si="20"/>
        <v>2800</v>
      </c>
      <c r="AA169" s="5">
        <f t="shared" si="24"/>
        <v>0</v>
      </c>
      <c r="AB169" s="5">
        <f t="shared" si="22"/>
        <v>35</v>
      </c>
      <c r="AC169" s="5">
        <v>1</v>
      </c>
      <c r="AD169" t="s">
        <v>31</v>
      </c>
      <c r="AE169" s="9" t="str">
        <f t="shared" si="25"/>
        <v>D30</v>
      </c>
      <c r="AG169" s="9" t="str">
        <f>"N/A"</f>
        <v>N/A</v>
      </c>
      <c r="AH169" s="5">
        <f t="shared" si="23"/>
        <v>3</v>
      </c>
    </row>
    <row r="170" hidden="1" spans="1:34">
      <c r="A170" s="5">
        <v>246</v>
      </c>
      <c r="B170" t="s">
        <v>601</v>
      </c>
      <c r="D170" t="s">
        <v>15</v>
      </c>
      <c r="F170" t="s">
        <v>73</v>
      </c>
      <c r="G170" t="s">
        <v>74</v>
      </c>
      <c r="H170" t="s">
        <v>34</v>
      </c>
      <c r="I170" t="s">
        <v>13</v>
      </c>
      <c r="J170" t="s">
        <v>75</v>
      </c>
      <c r="K170" t="s">
        <v>602</v>
      </c>
      <c r="L170" t="s">
        <v>603</v>
      </c>
      <c r="M170" s="5">
        <v>1900</v>
      </c>
      <c r="N170" s="5">
        <v>1800</v>
      </c>
      <c r="O170" s="5">
        <v>1700</v>
      </c>
      <c r="P170" s="5">
        <v>1700</v>
      </c>
      <c r="Q170" s="5">
        <v>1700</v>
      </c>
      <c r="R170" s="5">
        <v>0</v>
      </c>
      <c r="S170" s="5">
        <v>1640</v>
      </c>
      <c r="T170" s="5">
        <v>0</v>
      </c>
      <c r="U170" s="5">
        <v>440</v>
      </c>
      <c r="V170" s="5">
        <v>5020</v>
      </c>
      <c r="W170" s="5">
        <v>0</v>
      </c>
      <c r="X170" s="5">
        <f t="shared" si="21"/>
        <v>1600</v>
      </c>
      <c r="Y170" s="5">
        <v>4000</v>
      </c>
      <c r="Z170" s="5">
        <f t="shared" si="20"/>
        <v>0</v>
      </c>
      <c r="AA170" s="5">
        <f t="shared" si="24"/>
        <v>0</v>
      </c>
      <c r="AB170" s="5">
        <f t="shared" si="22"/>
        <v>79.2631578947368</v>
      </c>
      <c r="AC170" s="5">
        <v>0</v>
      </c>
      <c r="AD170" t="s">
        <v>566</v>
      </c>
      <c r="AE170" s="9" t="str">
        <f t="shared" si="25"/>
        <v>NSP</v>
      </c>
      <c r="AG170" s="9">
        <f>0.5</f>
        <v>0.5</v>
      </c>
      <c r="AH170" s="5">
        <f t="shared" si="23"/>
        <v>100</v>
      </c>
    </row>
    <row r="171" hidden="1" spans="1:34">
      <c r="A171" s="5">
        <v>247</v>
      </c>
      <c r="B171" t="s">
        <v>604</v>
      </c>
      <c r="D171" t="s">
        <v>28</v>
      </c>
      <c r="F171" t="s">
        <v>79</v>
      </c>
      <c r="G171" t="s">
        <v>74</v>
      </c>
      <c r="H171" t="s">
        <v>34</v>
      </c>
      <c r="I171" t="s">
        <v>13</v>
      </c>
      <c r="J171" t="s">
        <v>75</v>
      </c>
      <c r="K171" t="s">
        <v>605</v>
      </c>
      <c r="L171" t="s">
        <v>606</v>
      </c>
      <c r="M171" s="5">
        <v>700</v>
      </c>
      <c r="N171" s="5">
        <v>700</v>
      </c>
      <c r="O171" s="5">
        <v>700</v>
      </c>
      <c r="P171" s="5">
        <v>700</v>
      </c>
      <c r="Q171" s="5">
        <v>700</v>
      </c>
      <c r="R171" s="5">
        <v>0</v>
      </c>
      <c r="S171" s="5">
        <v>260</v>
      </c>
      <c r="T171" s="5">
        <v>1960</v>
      </c>
      <c r="U171" s="5">
        <v>540</v>
      </c>
      <c r="V171" s="5">
        <v>2460</v>
      </c>
      <c r="W171" s="5">
        <v>0</v>
      </c>
      <c r="X171" s="5">
        <f t="shared" si="21"/>
        <v>1330</v>
      </c>
      <c r="Y171" s="5">
        <v>2000</v>
      </c>
      <c r="Z171" s="5">
        <f t="shared" si="20"/>
        <v>0</v>
      </c>
      <c r="AA171" s="5">
        <f t="shared" si="24"/>
        <v>0</v>
      </c>
      <c r="AB171" s="5">
        <f t="shared" si="22"/>
        <v>105.428571428571</v>
      </c>
      <c r="AC171" s="5">
        <v>0</v>
      </c>
      <c r="AD171" t="s">
        <v>566</v>
      </c>
      <c r="AE171" s="9" t="str">
        <f t="shared" si="25"/>
        <v>NSP</v>
      </c>
      <c r="AG171" s="9">
        <f>1</f>
        <v>1</v>
      </c>
      <c r="AH171" s="5">
        <f t="shared" si="23"/>
        <v>100</v>
      </c>
    </row>
    <row r="172" hidden="1" spans="1:34">
      <c r="A172" s="5">
        <v>248</v>
      </c>
      <c r="B172" t="s">
        <v>607</v>
      </c>
      <c r="D172" t="s">
        <v>28</v>
      </c>
      <c r="E172" t="s">
        <v>83</v>
      </c>
      <c r="F172" t="s">
        <v>79</v>
      </c>
      <c r="G172" t="s">
        <v>74</v>
      </c>
      <c r="H172" t="s">
        <v>34</v>
      </c>
      <c r="I172" t="s">
        <v>13</v>
      </c>
      <c r="J172" t="s">
        <v>75</v>
      </c>
      <c r="K172" t="s">
        <v>608</v>
      </c>
      <c r="L172" t="s">
        <v>609</v>
      </c>
      <c r="M172" s="5">
        <v>980</v>
      </c>
      <c r="N172" s="5">
        <v>980</v>
      </c>
      <c r="O172" s="5">
        <v>980</v>
      </c>
      <c r="P172" s="5">
        <v>980</v>
      </c>
      <c r="Q172" s="5">
        <v>780</v>
      </c>
      <c r="R172" s="5">
        <v>400</v>
      </c>
      <c r="S172" s="5">
        <v>1040</v>
      </c>
      <c r="T172" s="5">
        <v>4108</v>
      </c>
      <c r="U172" s="5">
        <v>600</v>
      </c>
      <c r="V172" s="5">
        <v>3120</v>
      </c>
      <c r="W172" s="5">
        <v>0</v>
      </c>
      <c r="X172" s="5">
        <f t="shared" si="21"/>
        <v>1030</v>
      </c>
      <c r="Y172" s="5">
        <v>2000</v>
      </c>
      <c r="Z172" s="5">
        <f t="shared" si="20"/>
        <v>0</v>
      </c>
      <c r="AA172" s="5">
        <f t="shared" si="24"/>
        <v>0</v>
      </c>
      <c r="AB172" s="5">
        <f t="shared" si="22"/>
        <v>89.5102040816327</v>
      </c>
      <c r="AC172" s="5">
        <v>6</v>
      </c>
      <c r="AD172" t="s">
        <v>566</v>
      </c>
      <c r="AE172" s="9" t="str">
        <f t="shared" si="25"/>
        <v>NSP</v>
      </c>
      <c r="AG172" s="9">
        <f>0.714286</f>
        <v>0.714286</v>
      </c>
      <c r="AH172" s="5">
        <f t="shared" si="23"/>
        <v>100</v>
      </c>
    </row>
    <row r="173" spans="1:34">
      <c r="A173" s="5">
        <v>217</v>
      </c>
      <c r="B173" t="s">
        <v>610</v>
      </c>
      <c r="D173" t="s">
        <v>15</v>
      </c>
      <c r="E173" t="s">
        <v>88</v>
      </c>
      <c r="F173" t="s">
        <v>168</v>
      </c>
      <c r="G173" t="s">
        <v>74</v>
      </c>
      <c r="H173" t="s">
        <v>26</v>
      </c>
      <c r="I173" t="s">
        <v>37</v>
      </c>
      <c r="J173" t="s">
        <v>75</v>
      </c>
      <c r="K173" t="s">
        <v>611</v>
      </c>
      <c r="L173" t="s">
        <v>612</v>
      </c>
      <c r="M173" s="5">
        <v>3000</v>
      </c>
      <c r="N173" s="5">
        <v>2000</v>
      </c>
      <c r="O173" s="5">
        <v>2000</v>
      </c>
      <c r="P173" s="5">
        <v>2000</v>
      </c>
      <c r="Q173" s="5">
        <v>1000</v>
      </c>
      <c r="R173" s="5">
        <v>0</v>
      </c>
      <c r="S173" s="5">
        <v>2505</v>
      </c>
      <c r="T173" s="5">
        <v>6645</v>
      </c>
      <c r="U173" s="5">
        <v>1005</v>
      </c>
      <c r="V173" s="5">
        <v>4140</v>
      </c>
      <c r="W173" s="5">
        <v>0</v>
      </c>
      <c r="X173" s="5">
        <f t="shared" si="21"/>
        <v>2500</v>
      </c>
      <c r="Y173" s="5">
        <v>3000</v>
      </c>
      <c r="Z173" s="5">
        <f t="shared" si="20"/>
        <v>0</v>
      </c>
      <c r="AA173" s="5">
        <f t="shared" si="24"/>
        <v>0</v>
      </c>
      <c r="AB173" s="5">
        <f t="shared" si="22"/>
        <v>35.4</v>
      </c>
      <c r="AC173" s="5">
        <v>6</v>
      </c>
      <c r="AD173" t="s">
        <v>35</v>
      </c>
      <c r="AE173" s="9" t="str">
        <f t="shared" si="25"/>
        <v>NSP</v>
      </c>
      <c r="AG173" s="9">
        <f>1</f>
        <v>1</v>
      </c>
      <c r="AH173" s="5">
        <f t="shared" si="23"/>
        <v>100</v>
      </c>
    </row>
    <row r="174" hidden="1" spans="1:34">
      <c r="A174" s="5">
        <v>250</v>
      </c>
      <c r="B174" t="s">
        <v>613</v>
      </c>
      <c r="D174" t="s">
        <v>15</v>
      </c>
      <c r="E174" t="s">
        <v>93</v>
      </c>
      <c r="F174" t="s">
        <v>111</v>
      </c>
      <c r="G174" t="s">
        <v>74</v>
      </c>
      <c r="H174" t="s">
        <v>34</v>
      </c>
      <c r="I174" t="s">
        <v>13</v>
      </c>
      <c r="J174" t="s">
        <v>75</v>
      </c>
      <c r="K174" t="s">
        <v>614</v>
      </c>
      <c r="L174" t="s">
        <v>615</v>
      </c>
      <c r="M174" s="5">
        <v>3900</v>
      </c>
      <c r="N174" s="5">
        <v>2700</v>
      </c>
      <c r="O174" s="5">
        <v>2700</v>
      </c>
      <c r="P174" s="5">
        <v>2700</v>
      </c>
      <c r="Q174" s="5">
        <v>2700</v>
      </c>
      <c r="R174" s="5">
        <v>0</v>
      </c>
      <c r="S174" s="5">
        <v>1600</v>
      </c>
      <c r="T174" s="5">
        <v>8200</v>
      </c>
      <c r="U174" s="5">
        <v>900</v>
      </c>
      <c r="V174" s="5">
        <v>8360</v>
      </c>
      <c r="W174" s="5">
        <v>0</v>
      </c>
      <c r="X174" s="5">
        <f t="shared" si="21"/>
        <v>4550</v>
      </c>
      <c r="Y174" s="5">
        <v>6000</v>
      </c>
      <c r="Z174" s="5">
        <f t="shared" si="20"/>
        <v>0</v>
      </c>
      <c r="AA174" s="5">
        <f t="shared" si="24"/>
        <v>0</v>
      </c>
      <c r="AB174" s="5">
        <f t="shared" si="22"/>
        <v>63.3076923076923</v>
      </c>
      <c r="AC174" s="5">
        <v>1</v>
      </c>
      <c r="AD174" t="s">
        <v>566</v>
      </c>
      <c r="AE174" s="9" t="str">
        <f t="shared" si="25"/>
        <v>NSP</v>
      </c>
      <c r="AG174" s="9">
        <f>0.5</f>
        <v>0.5</v>
      </c>
      <c r="AH174" s="5">
        <f t="shared" si="23"/>
        <v>100</v>
      </c>
    </row>
    <row r="175" hidden="1" spans="1:34">
      <c r="A175" s="5">
        <v>251</v>
      </c>
      <c r="B175" t="s">
        <v>616</v>
      </c>
      <c r="D175" t="s">
        <v>15</v>
      </c>
      <c r="F175" t="s">
        <v>172</v>
      </c>
      <c r="G175" t="s">
        <v>74</v>
      </c>
      <c r="H175" t="s">
        <v>34</v>
      </c>
      <c r="I175" t="s">
        <v>13</v>
      </c>
      <c r="J175" t="s">
        <v>75</v>
      </c>
      <c r="K175" t="s">
        <v>617</v>
      </c>
      <c r="L175" t="s">
        <v>618</v>
      </c>
      <c r="M175" s="5">
        <v>400</v>
      </c>
      <c r="N175" s="5">
        <v>400</v>
      </c>
      <c r="O175" s="5">
        <v>400</v>
      </c>
      <c r="P175" s="5">
        <v>400</v>
      </c>
      <c r="Q175" s="5">
        <v>300</v>
      </c>
      <c r="R175" s="5">
        <v>0</v>
      </c>
      <c r="S175" s="5">
        <v>0</v>
      </c>
      <c r="T175" s="5">
        <v>1240</v>
      </c>
      <c r="U175" s="5">
        <v>300</v>
      </c>
      <c r="V175" s="5">
        <v>1500</v>
      </c>
      <c r="W175" s="5">
        <v>0</v>
      </c>
      <c r="X175" s="5">
        <f t="shared" si="21"/>
        <v>900</v>
      </c>
      <c r="Y175" s="5">
        <v>1000</v>
      </c>
      <c r="Z175" s="5">
        <f t="shared" si="20"/>
        <v>0</v>
      </c>
      <c r="AA175" s="5">
        <f t="shared" si="24"/>
        <v>0</v>
      </c>
      <c r="AB175" s="5">
        <f t="shared" si="22"/>
        <v>112.5</v>
      </c>
      <c r="AC175" s="5">
        <v>0</v>
      </c>
      <c r="AD175" t="s">
        <v>566</v>
      </c>
      <c r="AE175" s="9" t="str">
        <f t="shared" si="25"/>
        <v>NSP</v>
      </c>
      <c r="AG175" s="9">
        <f t="shared" ref="AG175:AG184" si="26">1</f>
        <v>1</v>
      </c>
      <c r="AH175" s="5">
        <f t="shared" si="23"/>
        <v>100</v>
      </c>
    </row>
    <row r="176" spans="1:34">
      <c r="A176" s="5">
        <v>53</v>
      </c>
      <c r="B176" t="s">
        <v>619</v>
      </c>
      <c r="D176" t="s">
        <v>15</v>
      </c>
      <c r="E176" t="s">
        <v>97</v>
      </c>
      <c r="F176" t="s">
        <v>73</v>
      </c>
      <c r="G176" t="s">
        <v>74</v>
      </c>
      <c r="H176" t="s">
        <v>26</v>
      </c>
      <c r="I176" t="s">
        <v>37</v>
      </c>
      <c r="J176" t="s">
        <v>75</v>
      </c>
      <c r="K176" t="s">
        <v>620</v>
      </c>
      <c r="L176" t="s">
        <v>621</v>
      </c>
      <c r="M176" s="5">
        <v>1200</v>
      </c>
      <c r="N176" s="5">
        <v>1200</v>
      </c>
      <c r="O176" s="5">
        <v>1000</v>
      </c>
      <c r="P176" s="5">
        <v>1000</v>
      </c>
      <c r="Q176" s="5">
        <v>1000</v>
      </c>
      <c r="R176" s="5">
        <v>1420</v>
      </c>
      <c r="S176" s="5">
        <v>700</v>
      </c>
      <c r="T176" s="5">
        <v>2364</v>
      </c>
      <c r="U176" s="5">
        <v>200</v>
      </c>
      <c r="V176" s="5">
        <v>1660</v>
      </c>
      <c r="W176" s="5">
        <v>0</v>
      </c>
      <c r="X176" s="5">
        <f t="shared" si="21"/>
        <v>1300</v>
      </c>
      <c r="Y176" s="5">
        <v>2000</v>
      </c>
      <c r="Z176" s="5">
        <f t="shared" si="20"/>
        <v>120</v>
      </c>
      <c r="AA176" s="5">
        <f t="shared" si="24"/>
        <v>0</v>
      </c>
      <c r="AB176" s="5">
        <f t="shared" si="22"/>
        <v>35.5</v>
      </c>
      <c r="AC176" s="5">
        <v>6</v>
      </c>
      <c r="AD176" t="s">
        <v>25</v>
      </c>
      <c r="AE176" s="9" t="str">
        <f t="shared" si="25"/>
        <v>D</v>
      </c>
      <c r="AG176" s="9">
        <f>0.5</f>
        <v>0.5</v>
      </c>
      <c r="AH176" s="5">
        <f t="shared" si="23"/>
        <v>2</v>
      </c>
    </row>
    <row r="177" hidden="1" spans="1:34">
      <c r="A177" s="5">
        <v>253</v>
      </c>
      <c r="B177" t="s">
        <v>622</v>
      </c>
      <c r="D177" t="s">
        <v>15</v>
      </c>
      <c r="F177" t="s">
        <v>168</v>
      </c>
      <c r="G177" t="s">
        <v>74</v>
      </c>
      <c r="H177" t="s">
        <v>34</v>
      </c>
      <c r="I177" t="s">
        <v>13</v>
      </c>
      <c r="J177" t="s">
        <v>75</v>
      </c>
      <c r="K177" t="s">
        <v>623</v>
      </c>
      <c r="L177" t="s">
        <v>624</v>
      </c>
      <c r="M177" s="5">
        <v>1200</v>
      </c>
      <c r="N177" s="5">
        <v>1200</v>
      </c>
      <c r="O177" s="5">
        <v>1200</v>
      </c>
      <c r="P177" s="5">
        <v>1200</v>
      </c>
      <c r="Q177" s="5">
        <v>1300</v>
      </c>
      <c r="R177" s="5">
        <v>0</v>
      </c>
      <c r="S177" s="5">
        <v>600</v>
      </c>
      <c r="T177" s="5">
        <v>4137</v>
      </c>
      <c r="U177" s="5">
        <v>400</v>
      </c>
      <c r="V177" s="5">
        <v>4380</v>
      </c>
      <c r="W177" s="5">
        <v>0</v>
      </c>
      <c r="X177" s="5">
        <f t="shared" si="21"/>
        <v>1600</v>
      </c>
      <c r="Y177" s="5">
        <v>1000</v>
      </c>
      <c r="Z177" s="5">
        <f t="shared" si="20"/>
        <v>0</v>
      </c>
      <c r="AA177" s="5">
        <f t="shared" si="24"/>
        <v>0</v>
      </c>
      <c r="AB177" s="5">
        <f t="shared" si="22"/>
        <v>109.5</v>
      </c>
      <c r="AC177" s="5">
        <v>0</v>
      </c>
      <c r="AD177" t="s">
        <v>566</v>
      </c>
      <c r="AE177" s="9" t="str">
        <f t="shared" si="25"/>
        <v>NSP</v>
      </c>
      <c r="AG177" s="9">
        <f t="shared" si="26"/>
        <v>1</v>
      </c>
      <c r="AH177" s="5">
        <f t="shared" si="23"/>
        <v>100</v>
      </c>
    </row>
    <row r="178" spans="1:34">
      <c r="A178" s="5">
        <v>153</v>
      </c>
      <c r="B178" t="s">
        <v>625</v>
      </c>
      <c r="D178" t="s">
        <v>15</v>
      </c>
      <c r="F178" t="s">
        <v>73</v>
      </c>
      <c r="G178" t="s">
        <v>74</v>
      </c>
      <c r="H178" t="s">
        <v>26</v>
      </c>
      <c r="I178" t="s">
        <v>37</v>
      </c>
      <c r="J178" t="s">
        <v>75</v>
      </c>
      <c r="K178" t="s">
        <v>626</v>
      </c>
      <c r="L178" t="s">
        <v>627</v>
      </c>
      <c r="M178" s="5">
        <v>1500</v>
      </c>
      <c r="N178" s="5">
        <v>1500</v>
      </c>
      <c r="O178" s="5">
        <v>1500</v>
      </c>
      <c r="P178" s="5">
        <v>2000</v>
      </c>
      <c r="Q178" s="5">
        <v>2000</v>
      </c>
      <c r="R178" s="5">
        <v>0</v>
      </c>
      <c r="S178" s="5">
        <v>1000</v>
      </c>
      <c r="T178" s="5">
        <v>0</v>
      </c>
      <c r="U178" s="5">
        <v>500</v>
      </c>
      <c r="V178" s="5">
        <v>1780</v>
      </c>
      <c r="W178" s="5">
        <v>0</v>
      </c>
      <c r="X178" s="5">
        <f t="shared" si="21"/>
        <v>1750</v>
      </c>
      <c r="Y178" s="5">
        <v>3600</v>
      </c>
      <c r="Z178" s="5">
        <f t="shared" si="20"/>
        <v>570</v>
      </c>
      <c r="AA178" s="5">
        <f t="shared" si="24"/>
        <v>0</v>
      </c>
      <c r="AB178" s="5">
        <f t="shared" si="22"/>
        <v>35.6</v>
      </c>
      <c r="AC178" s="5">
        <v>0</v>
      </c>
      <c r="AD178" t="s">
        <v>33</v>
      </c>
      <c r="AE178" s="9" t="str">
        <f t="shared" si="25"/>
        <v>C</v>
      </c>
      <c r="AG178" s="9">
        <f t="shared" si="26"/>
        <v>1</v>
      </c>
      <c r="AH178" s="5">
        <f t="shared" si="23"/>
        <v>4</v>
      </c>
    </row>
    <row r="179" hidden="1" spans="1:34">
      <c r="A179" s="5">
        <v>255</v>
      </c>
      <c r="B179" t="s">
        <v>628</v>
      </c>
      <c r="D179" t="s">
        <v>15</v>
      </c>
      <c r="E179" t="s">
        <v>83</v>
      </c>
      <c r="F179" t="s">
        <v>111</v>
      </c>
      <c r="G179" t="s">
        <v>74</v>
      </c>
      <c r="H179" t="s">
        <v>34</v>
      </c>
      <c r="I179" t="s">
        <v>13</v>
      </c>
      <c r="J179" t="s">
        <v>75</v>
      </c>
      <c r="K179" t="s">
        <v>629</v>
      </c>
      <c r="L179" t="s">
        <v>630</v>
      </c>
      <c r="M179" s="5">
        <v>1800</v>
      </c>
      <c r="N179" s="5">
        <v>1800</v>
      </c>
      <c r="O179" s="5">
        <v>1800</v>
      </c>
      <c r="P179" s="5">
        <v>1800</v>
      </c>
      <c r="Q179" s="5">
        <v>1800</v>
      </c>
      <c r="R179" s="5">
        <v>0</v>
      </c>
      <c r="S179" s="5">
        <v>1060</v>
      </c>
      <c r="T179" s="5">
        <v>4131</v>
      </c>
      <c r="U179" s="5">
        <v>700</v>
      </c>
      <c r="V179" s="5">
        <v>5860</v>
      </c>
      <c r="W179" s="5">
        <v>0</v>
      </c>
      <c r="X179" s="5">
        <f t="shared" si="21"/>
        <v>2340</v>
      </c>
      <c r="Y179" s="5">
        <v>6000</v>
      </c>
      <c r="Z179" s="5">
        <f t="shared" si="20"/>
        <v>0</v>
      </c>
      <c r="AA179" s="5">
        <f t="shared" si="24"/>
        <v>0</v>
      </c>
      <c r="AB179" s="5">
        <f t="shared" si="22"/>
        <v>91.6666666666667</v>
      </c>
      <c r="AC179" s="5">
        <v>6</v>
      </c>
      <c r="AD179" t="s">
        <v>566</v>
      </c>
      <c r="AE179" s="9" t="str">
        <f t="shared" si="25"/>
        <v>NSP</v>
      </c>
      <c r="AG179" s="9">
        <f t="shared" si="26"/>
        <v>1</v>
      </c>
      <c r="AH179" s="5">
        <f t="shared" si="23"/>
        <v>100</v>
      </c>
    </row>
    <row r="180" spans="1:34">
      <c r="A180" s="5">
        <v>124</v>
      </c>
      <c r="B180" t="s">
        <v>631</v>
      </c>
      <c r="D180" t="s">
        <v>15</v>
      </c>
      <c r="F180" t="s">
        <v>73</v>
      </c>
      <c r="G180" t="s">
        <v>74</v>
      </c>
      <c r="H180" t="s">
        <v>26</v>
      </c>
      <c r="I180" t="s">
        <v>37</v>
      </c>
      <c r="J180" t="s">
        <v>75</v>
      </c>
      <c r="K180" t="s">
        <v>632</v>
      </c>
      <c r="L180" t="s">
        <v>633</v>
      </c>
      <c r="M180" s="5">
        <v>1900</v>
      </c>
      <c r="N180" s="5">
        <v>1500</v>
      </c>
      <c r="O180" s="5">
        <v>1500</v>
      </c>
      <c r="P180" s="5">
        <v>1500</v>
      </c>
      <c r="Q180" s="5">
        <v>1500</v>
      </c>
      <c r="R180" s="5">
        <v>0</v>
      </c>
      <c r="S180" s="5">
        <v>820</v>
      </c>
      <c r="T180" s="5">
        <v>0</v>
      </c>
      <c r="U180" s="5">
        <v>480</v>
      </c>
      <c r="V180" s="5">
        <v>2280</v>
      </c>
      <c r="W180" s="5">
        <v>0</v>
      </c>
      <c r="X180" s="5">
        <f t="shared" si="21"/>
        <v>2310</v>
      </c>
      <c r="Y180" s="5">
        <v>2000</v>
      </c>
      <c r="Z180" s="5">
        <f t="shared" si="20"/>
        <v>630</v>
      </c>
      <c r="AA180" s="5">
        <f t="shared" si="24"/>
        <v>0</v>
      </c>
      <c r="AB180" s="5">
        <f t="shared" si="22"/>
        <v>36</v>
      </c>
      <c r="AC180" s="5">
        <v>0</v>
      </c>
      <c r="AD180" t="s">
        <v>33</v>
      </c>
      <c r="AE180" s="9" t="str">
        <f t="shared" si="25"/>
        <v>C</v>
      </c>
      <c r="AG180" s="9" t="str">
        <f>"N/A"</f>
        <v>N/A</v>
      </c>
      <c r="AH180" s="5">
        <f t="shared" si="23"/>
        <v>4</v>
      </c>
    </row>
    <row r="181" hidden="1" spans="1:34">
      <c r="A181" s="5">
        <v>257</v>
      </c>
      <c r="B181" t="s">
        <v>634</v>
      </c>
      <c r="D181" t="s">
        <v>15</v>
      </c>
      <c r="E181" t="s">
        <v>88</v>
      </c>
      <c r="F181" t="s">
        <v>111</v>
      </c>
      <c r="G181" t="s">
        <v>74</v>
      </c>
      <c r="H181" t="s">
        <v>34</v>
      </c>
      <c r="I181" t="s">
        <v>13</v>
      </c>
      <c r="J181" t="s">
        <v>75</v>
      </c>
      <c r="K181" t="s">
        <v>635</v>
      </c>
      <c r="L181" t="s">
        <v>636</v>
      </c>
      <c r="M181" s="5">
        <v>1100</v>
      </c>
      <c r="N181" s="5">
        <v>1100</v>
      </c>
      <c r="O181" s="5">
        <v>1100</v>
      </c>
      <c r="P181" s="5">
        <v>1100</v>
      </c>
      <c r="Q181" s="5">
        <v>1100</v>
      </c>
      <c r="R181" s="5">
        <v>0</v>
      </c>
      <c r="S181" s="5">
        <v>60</v>
      </c>
      <c r="T181" s="5">
        <v>4090</v>
      </c>
      <c r="U181" s="5">
        <v>480</v>
      </c>
      <c r="V181" s="5">
        <v>4400</v>
      </c>
      <c r="W181" s="5">
        <v>0</v>
      </c>
      <c r="X181" s="5">
        <f t="shared" si="21"/>
        <v>2070</v>
      </c>
      <c r="Y181" s="5">
        <v>6000</v>
      </c>
      <c r="Z181" s="5">
        <f t="shared" si="20"/>
        <v>0</v>
      </c>
      <c r="AA181" s="5">
        <f t="shared" si="24"/>
        <v>0</v>
      </c>
      <c r="AB181" s="5">
        <f t="shared" si="22"/>
        <v>120</v>
      </c>
      <c r="AC181" s="5">
        <v>0</v>
      </c>
      <c r="AD181" t="s">
        <v>566</v>
      </c>
      <c r="AE181" s="9" t="str">
        <f t="shared" si="25"/>
        <v>NSP</v>
      </c>
      <c r="AG181" s="9">
        <f t="shared" si="26"/>
        <v>1</v>
      </c>
      <c r="AH181" s="5">
        <f t="shared" si="23"/>
        <v>100</v>
      </c>
    </row>
    <row r="182" spans="1:34">
      <c r="A182" s="5">
        <v>170</v>
      </c>
      <c r="B182" t="s">
        <v>637</v>
      </c>
      <c r="D182" t="s">
        <v>15</v>
      </c>
      <c r="E182" t="s">
        <v>83</v>
      </c>
      <c r="F182" t="s">
        <v>73</v>
      </c>
      <c r="G182" t="s">
        <v>74</v>
      </c>
      <c r="H182" t="s">
        <v>26</v>
      </c>
      <c r="I182" t="s">
        <v>37</v>
      </c>
      <c r="J182" t="s">
        <v>75</v>
      </c>
      <c r="K182" t="s">
        <v>638</v>
      </c>
      <c r="L182" t="s">
        <v>639</v>
      </c>
      <c r="M182" s="5">
        <v>11400</v>
      </c>
      <c r="N182" s="5">
        <v>12000</v>
      </c>
      <c r="O182" s="5">
        <v>12000</v>
      </c>
      <c r="P182" s="5">
        <v>11900</v>
      </c>
      <c r="Q182" s="5">
        <v>12000</v>
      </c>
      <c r="R182" s="5">
        <v>0</v>
      </c>
      <c r="S182" s="5">
        <v>7240</v>
      </c>
      <c r="T182" s="5">
        <v>0</v>
      </c>
      <c r="U182" s="5">
        <v>3400</v>
      </c>
      <c r="V182" s="5">
        <v>12460</v>
      </c>
      <c r="W182" s="5">
        <v>4800</v>
      </c>
      <c r="X182" s="5">
        <f t="shared" si="21"/>
        <v>13560</v>
      </c>
      <c r="Y182" s="5">
        <v>6000</v>
      </c>
      <c r="Z182" s="5">
        <f t="shared" si="20"/>
        <v>1100</v>
      </c>
      <c r="AA182" s="5">
        <f t="shared" si="24"/>
        <v>0</v>
      </c>
      <c r="AB182" s="5">
        <f t="shared" si="22"/>
        <v>36.4210526315789</v>
      </c>
      <c r="AC182" s="5">
        <v>9</v>
      </c>
      <c r="AD182" t="s">
        <v>35</v>
      </c>
      <c r="AE182" s="9" t="str">
        <f t="shared" si="25"/>
        <v>B</v>
      </c>
      <c r="AG182" s="9">
        <f t="shared" si="26"/>
        <v>1</v>
      </c>
      <c r="AH182" s="5">
        <f t="shared" si="23"/>
        <v>5</v>
      </c>
    </row>
    <row r="183" spans="1:34">
      <c r="A183" s="5">
        <v>127</v>
      </c>
      <c r="B183" t="s">
        <v>640</v>
      </c>
      <c r="D183" t="s">
        <v>15</v>
      </c>
      <c r="F183" t="s">
        <v>212</v>
      </c>
      <c r="G183" t="s">
        <v>74</v>
      </c>
      <c r="H183" t="s">
        <v>26</v>
      </c>
      <c r="I183" t="s">
        <v>37</v>
      </c>
      <c r="J183" t="s">
        <v>75</v>
      </c>
      <c r="K183" t="s">
        <v>641</v>
      </c>
      <c r="L183" t="s">
        <v>642</v>
      </c>
      <c r="M183" s="5">
        <v>2000</v>
      </c>
      <c r="N183" s="5">
        <v>2000</v>
      </c>
      <c r="O183" s="5">
        <v>2000</v>
      </c>
      <c r="P183" s="5">
        <v>2000</v>
      </c>
      <c r="Q183" s="5">
        <v>2000</v>
      </c>
      <c r="R183" s="5">
        <v>0</v>
      </c>
      <c r="S183" s="5">
        <v>1000</v>
      </c>
      <c r="T183" s="5">
        <v>0</v>
      </c>
      <c r="U183" s="5">
        <v>680</v>
      </c>
      <c r="V183" s="5">
        <v>2440</v>
      </c>
      <c r="W183" s="5">
        <v>0</v>
      </c>
      <c r="X183" s="5">
        <f t="shared" si="21"/>
        <v>2680</v>
      </c>
      <c r="Y183" s="5">
        <v>4000</v>
      </c>
      <c r="Z183" s="5">
        <f t="shared" si="20"/>
        <v>1040</v>
      </c>
      <c r="AA183" s="5">
        <f t="shared" si="24"/>
        <v>0</v>
      </c>
      <c r="AB183" s="5">
        <f t="shared" si="22"/>
        <v>36.6</v>
      </c>
      <c r="AC183" s="5">
        <v>0</v>
      </c>
      <c r="AD183" t="s">
        <v>33</v>
      </c>
      <c r="AE183" s="9" t="str">
        <f t="shared" si="25"/>
        <v>C</v>
      </c>
      <c r="AG183" s="9">
        <f t="shared" si="26"/>
        <v>1</v>
      </c>
      <c r="AH183" s="5">
        <f t="shared" si="23"/>
        <v>4</v>
      </c>
    </row>
    <row r="184" hidden="1" spans="1:34">
      <c r="A184" s="5">
        <v>260</v>
      </c>
      <c r="B184" t="s">
        <v>643</v>
      </c>
      <c r="D184" t="s">
        <v>28</v>
      </c>
      <c r="E184" t="s">
        <v>83</v>
      </c>
      <c r="F184" t="s">
        <v>79</v>
      </c>
      <c r="G184" t="s">
        <v>74</v>
      </c>
      <c r="H184" t="s">
        <v>34</v>
      </c>
      <c r="I184" t="s">
        <v>13</v>
      </c>
      <c r="J184" t="s">
        <v>75</v>
      </c>
      <c r="K184" t="s">
        <v>644</v>
      </c>
      <c r="L184" t="s">
        <v>645</v>
      </c>
      <c r="M184" s="5">
        <v>1740</v>
      </c>
      <c r="N184" s="5">
        <v>1800</v>
      </c>
      <c r="O184" s="5">
        <v>1800</v>
      </c>
      <c r="P184" s="5">
        <v>1800</v>
      </c>
      <c r="Q184" s="5">
        <v>1800</v>
      </c>
      <c r="R184" s="5">
        <v>140</v>
      </c>
      <c r="S184" s="5">
        <v>1400</v>
      </c>
      <c r="T184" s="5">
        <v>0</v>
      </c>
      <c r="U184" s="5">
        <v>920</v>
      </c>
      <c r="V184" s="5">
        <v>4440</v>
      </c>
      <c r="W184" s="5">
        <v>0</v>
      </c>
      <c r="X184" s="5">
        <f t="shared" si="21"/>
        <v>2160</v>
      </c>
      <c r="Y184" s="5">
        <v>6000</v>
      </c>
      <c r="Z184" s="5">
        <f t="shared" si="20"/>
        <v>0</v>
      </c>
      <c r="AA184" s="5">
        <f t="shared" si="24"/>
        <v>0</v>
      </c>
      <c r="AB184" s="5">
        <f t="shared" si="22"/>
        <v>70.551724137931</v>
      </c>
      <c r="AC184" s="5">
        <v>6</v>
      </c>
      <c r="AD184" t="s">
        <v>566</v>
      </c>
      <c r="AE184" s="9" t="str">
        <f t="shared" si="25"/>
        <v>NSP</v>
      </c>
      <c r="AG184" s="9">
        <f t="shared" si="26"/>
        <v>1</v>
      </c>
      <c r="AH184" s="5">
        <f t="shared" si="23"/>
        <v>100</v>
      </c>
    </row>
    <row r="185" hidden="1" spans="1:34">
      <c r="A185" s="5">
        <v>261</v>
      </c>
      <c r="B185" t="s">
        <v>646</v>
      </c>
      <c r="D185" t="s">
        <v>28</v>
      </c>
      <c r="E185" t="s">
        <v>97</v>
      </c>
      <c r="F185" t="s">
        <v>79</v>
      </c>
      <c r="G185" t="s">
        <v>74</v>
      </c>
      <c r="H185" t="s">
        <v>34</v>
      </c>
      <c r="I185" t="s">
        <v>13</v>
      </c>
      <c r="J185" t="s">
        <v>75</v>
      </c>
      <c r="K185" t="s">
        <v>647</v>
      </c>
      <c r="L185" t="s">
        <v>648</v>
      </c>
      <c r="M185" s="5">
        <v>1400</v>
      </c>
      <c r="N185" s="5">
        <v>1600</v>
      </c>
      <c r="O185" s="5">
        <v>1900</v>
      </c>
      <c r="P185" s="5">
        <v>1900</v>
      </c>
      <c r="Q185" s="5">
        <v>1900</v>
      </c>
      <c r="R185" s="5">
        <v>0</v>
      </c>
      <c r="S185" s="5">
        <v>500</v>
      </c>
      <c r="T185" s="5">
        <v>0</v>
      </c>
      <c r="U185" s="5">
        <v>600</v>
      </c>
      <c r="V185" s="5">
        <v>6060</v>
      </c>
      <c r="W185" s="5">
        <v>0</v>
      </c>
      <c r="X185" s="5">
        <f t="shared" si="21"/>
        <v>2300</v>
      </c>
      <c r="Y185" s="5">
        <v>4000</v>
      </c>
      <c r="Z185" s="5">
        <f t="shared" si="20"/>
        <v>0</v>
      </c>
      <c r="AA185" s="5">
        <f t="shared" si="24"/>
        <v>0</v>
      </c>
      <c r="AB185" s="5">
        <f t="shared" si="22"/>
        <v>124.857142857143</v>
      </c>
      <c r="AC185" s="5">
        <v>5</v>
      </c>
      <c r="AD185" t="s">
        <v>566</v>
      </c>
      <c r="AE185" s="9" t="str">
        <f t="shared" si="25"/>
        <v>NSP</v>
      </c>
      <c r="AG185" s="9" t="str">
        <f>"N/A"</f>
        <v>N/A</v>
      </c>
      <c r="AH185" s="5">
        <f t="shared" si="23"/>
        <v>100</v>
      </c>
    </row>
    <row r="186" hidden="1" spans="1:34">
      <c r="A186" s="5">
        <v>262</v>
      </c>
      <c r="B186" t="s">
        <v>649</v>
      </c>
      <c r="D186" t="s">
        <v>28</v>
      </c>
      <c r="F186" t="s">
        <v>79</v>
      </c>
      <c r="G186" t="s">
        <v>74</v>
      </c>
      <c r="H186" t="s">
        <v>34</v>
      </c>
      <c r="I186" t="s">
        <v>13</v>
      </c>
      <c r="J186" t="s">
        <v>75</v>
      </c>
      <c r="K186" t="s">
        <v>650</v>
      </c>
      <c r="L186" t="s">
        <v>651</v>
      </c>
      <c r="M186" s="5">
        <v>1200</v>
      </c>
      <c r="N186" s="5">
        <v>1200</v>
      </c>
      <c r="O186" s="5">
        <v>1200</v>
      </c>
      <c r="P186" s="5">
        <v>1200</v>
      </c>
      <c r="Q186" s="5">
        <v>1200</v>
      </c>
      <c r="R186" s="5">
        <v>0</v>
      </c>
      <c r="S186" s="5">
        <v>900</v>
      </c>
      <c r="T186" s="5">
        <v>0</v>
      </c>
      <c r="U186" s="5">
        <v>1000</v>
      </c>
      <c r="V186" s="5">
        <v>4420</v>
      </c>
      <c r="W186" s="5">
        <v>500</v>
      </c>
      <c r="X186" s="5">
        <f t="shared" si="21"/>
        <v>1900</v>
      </c>
      <c r="Y186" s="5">
        <v>6000</v>
      </c>
      <c r="Z186" s="5">
        <f t="shared" si="20"/>
        <v>0</v>
      </c>
      <c r="AA186" s="5">
        <f t="shared" si="24"/>
        <v>0</v>
      </c>
      <c r="AB186" s="5">
        <f t="shared" si="22"/>
        <v>123</v>
      </c>
      <c r="AC186" s="5">
        <v>0</v>
      </c>
      <c r="AD186" t="s">
        <v>566</v>
      </c>
      <c r="AE186" s="9" t="str">
        <f t="shared" si="25"/>
        <v>NSP</v>
      </c>
      <c r="AG186" s="9">
        <f>1</f>
        <v>1</v>
      </c>
      <c r="AH186" s="5">
        <f t="shared" si="23"/>
        <v>100</v>
      </c>
    </row>
    <row r="187" hidden="1" spans="1:34">
      <c r="A187" s="5">
        <v>263</v>
      </c>
      <c r="B187" t="s">
        <v>652</v>
      </c>
      <c r="D187" t="s">
        <v>28</v>
      </c>
      <c r="E187" t="s">
        <v>93</v>
      </c>
      <c r="F187" t="s">
        <v>79</v>
      </c>
      <c r="G187" t="s">
        <v>74</v>
      </c>
      <c r="H187" t="s">
        <v>34</v>
      </c>
      <c r="I187" t="s">
        <v>13</v>
      </c>
      <c r="J187" t="s">
        <v>75</v>
      </c>
      <c r="K187" t="s">
        <v>653</v>
      </c>
      <c r="L187" t="s">
        <v>654</v>
      </c>
      <c r="M187" s="5">
        <v>500</v>
      </c>
      <c r="N187" s="5">
        <v>500</v>
      </c>
      <c r="O187" s="5">
        <v>500</v>
      </c>
      <c r="P187" s="5">
        <v>500</v>
      </c>
      <c r="Q187" s="5">
        <v>500</v>
      </c>
      <c r="R187" s="5">
        <v>0</v>
      </c>
      <c r="S187" s="5">
        <v>795</v>
      </c>
      <c r="T187" s="5">
        <v>0</v>
      </c>
      <c r="U187" s="5">
        <v>345</v>
      </c>
      <c r="V187" s="5">
        <v>1455</v>
      </c>
      <c r="W187" s="5">
        <v>0</v>
      </c>
      <c r="X187" s="5">
        <f t="shared" si="21"/>
        <v>300</v>
      </c>
      <c r="Y187" s="5">
        <v>2000</v>
      </c>
      <c r="Z187" s="5">
        <f t="shared" si="20"/>
        <v>0</v>
      </c>
      <c r="AA187" s="5">
        <f t="shared" si="24"/>
        <v>0</v>
      </c>
      <c r="AB187" s="5">
        <f t="shared" si="22"/>
        <v>86.3</v>
      </c>
      <c r="AC187" s="5">
        <v>1</v>
      </c>
      <c r="AD187" t="s">
        <v>566</v>
      </c>
      <c r="AE187" s="9" t="str">
        <f t="shared" si="25"/>
        <v>NSP</v>
      </c>
      <c r="AG187" s="9">
        <f>1</f>
        <v>1</v>
      </c>
      <c r="AH187" s="5">
        <f t="shared" si="23"/>
        <v>100</v>
      </c>
    </row>
    <row r="188" spans="1:34">
      <c r="A188" s="5">
        <v>164</v>
      </c>
      <c r="B188" t="s">
        <v>655</v>
      </c>
      <c r="D188" t="s">
        <v>15</v>
      </c>
      <c r="E188" t="s">
        <v>97</v>
      </c>
      <c r="F188" t="s">
        <v>168</v>
      </c>
      <c r="G188" t="s">
        <v>74</v>
      </c>
      <c r="H188" t="s">
        <v>26</v>
      </c>
      <c r="I188" t="s">
        <v>37</v>
      </c>
      <c r="J188" t="s">
        <v>75</v>
      </c>
      <c r="K188" t="s">
        <v>656</v>
      </c>
      <c r="L188" t="s">
        <v>657</v>
      </c>
      <c r="M188" s="5">
        <v>1200</v>
      </c>
      <c r="N188" s="5">
        <v>1200</v>
      </c>
      <c r="O188" s="5">
        <v>1200</v>
      </c>
      <c r="P188" s="5">
        <v>1200</v>
      </c>
      <c r="Q188" s="5">
        <v>1200</v>
      </c>
      <c r="R188" s="5">
        <v>0</v>
      </c>
      <c r="S188" s="5">
        <v>1780</v>
      </c>
      <c r="T188" s="5">
        <v>2020</v>
      </c>
      <c r="U188" s="5">
        <v>400</v>
      </c>
      <c r="V188" s="5">
        <v>1680</v>
      </c>
      <c r="W188" s="5">
        <v>0</v>
      </c>
      <c r="X188" s="5">
        <f t="shared" si="21"/>
        <v>420</v>
      </c>
      <c r="Y188" s="5">
        <v>1200</v>
      </c>
      <c r="Z188" s="5">
        <f t="shared" si="20"/>
        <v>0</v>
      </c>
      <c r="AA188" s="5">
        <f t="shared" si="24"/>
        <v>0</v>
      </c>
      <c r="AB188" s="5">
        <f t="shared" si="22"/>
        <v>37</v>
      </c>
      <c r="AC188" s="5">
        <v>5</v>
      </c>
      <c r="AD188" t="s">
        <v>35</v>
      </c>
      <c r="AE188" s="9" t="str">
        <f t="shared" si="25"/>
        <v>NSP</v>
      </c>
      <c r="AG188" s="9" t="str">
        <f>"N/A"</f>
        <v>N/A</v>
      </c>
      <c r="AH188" s="5">
        <f t="shared" si="23"/>
        <v>100</v>
      </c>
    </row>
    <row r="189" hidden="1" spans="1:34">
      <c r="A189" s="5">
        <v>265</v>
      </c>
      <c r="B189" t="s">
        <v>658</v>
      </c>
      <c r="D189" t="s">
        <v>15</v>
      </c>
      <c r="E189" t="s">
        <v>93</v>
      </c>
      <c r="F189" t="s">
        <v>73</v>
      </c>
      <c r="G189" t="s">
        <v>74</v>
      </c>
      <c r="H189" t="s">
        <v>34</v>
      </c>
      <c r="I189" t="s">
        <v>13</v>
      </c>
      <c r="J189" t="s">
        <v>75</v>
      </c>
      <c r="K189" t="s">
        <v>659</v>
      </c>
      <c r="L189" t="s">
        <v>660</v>
      </c>
      <c r="M189" s="5">
        <v>240</v>
      </c>
      <c r="N189" s="5">
        <v>200</v>
      </c>
      <c r="O189" s="5">
        <v>200</v>
      </c>
      <c r="P189" s="5">
        <v>200</v>
      </c>
      <c r="Q189" s="5">
        <v>200</v>
      </c>
      <c r="R189" s="5">
        <v>0</v>
      </c>
      <c r="S189" s="5">
        <v>0</v>
      </c>
      <c r="T189" s="5">
        <v>0</v>
      </c>
      <c r="U189" s="5">
        <v>100</v>
      </c>
      <c r="V189" s="5">
        <v>1020</v>
      </c>
      <c r="W189" s="5">
        <v>0</v>
      </c>
      <c r="X189" s="5">
        <f t="shared" si="21"/>
        <v>440</v>
      </c>
      <c r="Y189" s="5">
        <v>600</v>
      </c>
      <c r="Z189" s="5">
        <f t="shared" si="20"/>
        <v>0</v>
      </c>
      <c r="AA189" s="5">
        <f t="shared" si="24"/>
        <v>0</v>
      </c>
      <c r="AB189" s="5">
        <f t="shared" si="22"/>
        <v>123.5</v>
      </c>
      <c r="AC189" s="5">
        <v>4</v>
      </c>
      <c r="AD189" t="s">
        <v>566</v>
      </c>
      <c r="AE189" s="9" t="str">
        <f t="shared" si="25"/>
        <v>NSP</v>
      </c>
      <c r="AG189" s="9" t="str">
        <f>"N/A"</f>
        <v>N/A</v>
      </c>
      <c r="AH189" s="5">
        <f t="shared" si="23"/>
        <v>100</v>
      </c>
    </row>
    <row r="190" hidden="1" spans="1:34">
      <c r="A190" s="5">
        <v>266</v>
      </c>
      <c r="B190" t="s">
        <v>661</v>
      </c>
      <c r="D190" t="s">
        <v>15</v>
      </c>
      <c r="E190" t="s">
        <v>93</v>
      </c>
      <c r="F190" t="s">
        <v>73</v>
      </c>
      <c r="G190" t="s">
        <v>74</v>
      </c>
      <c r="H190" t="s">
        <v>34</v>
      </c>
      <c r="I190" t="s">
        <v>13</v>
      </c>
      <c r="J190" t="s">
        <v>75</v>
      </c>
      <c r="K190" t="s">
        <v>662</v>
      </c>
      <c r="L190" t="s">
        <v>663</v>
      </c>
      <c r="M190" s="5">
        <v>1000</v>
      </c>
      <c r="N190" s="5">
        <v>1000</v>
      </c>
      <c r="O190" s="5">
        <v>1000</v>
      </c>
      <c r="P190" s="5">
        <v>1000</v>
      </c>
      <c r="Q190" s="5">
        <v>1000</v>
      </c>
      <c r="R190" s="5">
        <v>0</v>
      </c>
      <c r="S190" s="5">
        <v>1000</v>
      </c>
      <c r="T190" s="5">
        <v>4111</v>
      </c>
      <c r="U190" s="5">
        <v>0</v>
      </c>
      <c r="V190" s="5">
        <v>3100</v>
      </c>
      <c r="W190" s="5">
        <v>0</v>
      </c>
      <c r="X190" s="5">
        <f t="shared" si="21"/>
        <v>500</v>
      </c>
      <c r="Y190" s="5">
        <v>0</v>
      </c>
      <c r="Z190" s="5">
        <f t="shared" si="20"/>
        <v>0</v>
      </c>
      <c r="AA190" s="5">
        <f t="shared" si="24"/>
        <v>0</v>
      </c>
      <c r="AB190" s="5">
        <f t="shared" si="22"/>
        <v>89</v>
      </c>
      <c r="AC190" s="5">
        <v>4</v>
      </c>
      <c r="AD190" t="s">
        <v>566</v>
      </c>
      <c r="AE190" s="9" t="str">
        <f t="shared" si="25"/>
        <v>NSP</v>
      </c>
      <c r="AG190" s="9" t="str">
        <f>"N/A"</f>
        <v>N/A</v>
      </c>
      <c r="AH190" s="5">
        <f t="shared" si="23"/>
        <v>100</v>
      </c>
    </row>
    <row r="191" spans="1:34">
      <c r="A191" s="5">
        <v>151</v>
      </c>
      <c r="B191" t="s">
        <v>664</v>
      </c>
      <c r="D191" t="s">
        <v>15</v>
      </c>
      <c r="E191" t="s">
        <v>93</v>
      </c>
      <c r="F191" t="s">
        <v>73</v>
      </c>
      <c r="G191" t="s">
        <v>74</v>
      </c>
      <c r="H191" t="s">
        <v>26</v>
      </c>
      <c r="I191" t="s">
        <v>37</v>
      </c>
      <c r="J191" t="s">
        <v>75</v>
      </c>
      <c r="K191" t="s">
        <v>323</v>
      </c>
      <c r="L191" t="s">
        <v>324</v>
      </c>
      <c r="M191" s="5">
        <v>20510</v>
      </c>
      <c r="N191" s="5">
        <v>20510</v>
      </c>
      <c r="O191" s="5">
        <v>20510</v>
      </c>
      <c r="P191" s="5">
        <v>20510</v>
      </c>
      <c r="Q191" s="5">
        <v>9510</v>
      </c>
      <c r="R191" s="5">
        <v>0</v>
      </c>
      <c r="S191" s="5">
        <v>13050</v>
      </c>
      <c r="T191" s="5">
        <v>15799.995</v>
      </c>
      <c r="U191" s="5">
        <v>10005</v>
      </c>
      <c r="V191" s="5">
        <v>19500</v>
      </c>
      <c r="W191" s="5">
        <v>5970</v>
      </c>
      <c r="X191" s="5">
        <f t="shared" si="21"/>
        <v>27720</v>
      </c>
      <c r="Y191" s="5">
        <v>18000</v>
      </c>
      <c r="Z191" s="5">
        <f t="shared" si="20"/>
        <v>10454</v>
      </c>
      <c r="AA191" s="5">
        <f t="shared" si="24"/>
        <v>0</v>
      </c>
      <c r="AB191" s="5">
        <f t="shared" si="22"/>
        <v>37.2549975621648</v>
      </c>
      <c r="AC191" s="5">
        <v>0</v>
      </c>
      <c r="AD191" t="s">
        <v>33</v>
      </c>
      <c r="AE191" s="9" t="str">
        <f t="shared" si="25"/>
        <v>C</v>
      </c>
      <c r="AG191" s="9">
        <f>1</f>
        <v>1</v>
      </c>
      <c r="AH191" s="5">
        <f t="shared" si="23"/>
        <v>4</v>
      </c>
    </row>
    <row r="192" hidden="1" spans="1:34">
      <c r="A192" s="5">
        <v>268</v>
      </c>
      <c r="B192" t="s">
        <v>665</v>
      </c>
      <c r="D192" t="s">
        <v>15</v>
      </c>
      <c r="F192" t="s">
        <v>111</v>
      </c>
      <c r="G192" t="s">
        <v>74</v>
      </c>
      <c r="H192" t="s">
        <v>34</v>
      </c>
      <c r="I192" t="s">
        <v>13</v>
      </c>
      <c r="J192" t="s">
        <v>75</v>
      </c>
      <c r="K192" t="s">
        <v>666</v>
      </c>
      <c r="L192" t="s">
        <v>667</v>
      </c>
      <c r="M192" s="5">
        <v>2200</v>
      </c>
      <c r="N192" s="5">
        <v>2100</v>
      </c>
      <c r="O192" s="5">
        <v>2100</v>
      </c>
      <c r="P192" s="5">
        <v>2100</v>
      </c>
      <c r="Q192" s="5">
        <v>2100</v>
      </c>
      <c r="R192" s="5">
        <v>0</v>
      </c>
      <c r="S192" s="5">
        <v>1140</v>
      </c>
      <c r="T192" s="5">
        <v>6116</v>
      </c>
      <c r="U192" s="5">
        <v>740</v>
      </c>
      <c r="V192" s="5">
        <v>5440</v>
      </c>
      <c r="W192" s="5">
        <v>0</v>
      </c>
      <c r="X192" s="5">
        <f t="shared" si="21"/>
        <v>2850</v>
      </c>
      <c r="Y192" s="5">
        <v>2000</v>
      </c>
      <c r="Z192" s="5">
        <f t="shared" si="20"/>
        <v>0</v>
      </c>
      <c r="AA192" s="5">
        <f t="shared" si="24"/>
        <v>0</v>
      </c>
      <c r="AB192" s="5">
        <f t="shared" si="22"/>
        <v>74.1818181818182</v>
      </c>
      <c r="AC192" s="5">
        <v>0</v>
      </c>
      <c r="AD192" t="s">
        <v>566</v>
      </c>
      <c r="AE192" s="9" t="str">
        <f t="shared" si="25"/>
        <v>NSP</v>
      </c>
      <c r="AG192" s="9">
        <f>0.5</f>
        <v>0.5</v>
      </c>
      <c r="AH192" s="5">
        <f t="shared" si="23"/>
        <v>100</v>
      </c>
    </row>
    <row r="193" hidden="1" spans="1:34">
      <c r="A193" s="5">
        <v>269</v>
      </c>
      <c r="B193" t="s">
        <v>668</v>
      </c>
      <c r="D193" t="s">
        <v>15</v>
      </c>
      <c r="F193" t="s">
        <v>168</v>
      </c>
      <c r="G193" t="s">
        <v>74</v>
      </c>
      <c r="H193" t="s">
        <v>34</v>
      </c>
      <c r="I193" t="s">
        <v>13</v>
      </c>
      <c r="J193" t="s">
        <v>75</v>
      </c>
      <c r="K193" t="s">
        <v>669</v>
      </c>
      <c r="L193" t="s">
        <v>670</v>
      </c>
      <c r="M193" s="5">
        <v>2000</v>
      </c>
      <c r="N193" s="5">
        <v>2000</v>
      </c>
      <c r="O193" s="5">
        <v>2000</v>
      </c>
      <c r="P193" s="5">
        <v>2000</v>
      </c>
      <c r="Q193" s="5">
        <v>2000</v>
      </c>
      <c r="R193" s="5">
        <v>0</v>
      </c>
      <c r="S193" s="5">
        <v>1000</v>
      </c>
      <c r="T193" s="5">
        <v>8025</v>
      </c>
      <c r="U193" s="5">
        <v>500</v>
      </c>
      <c r="V193" s="5">
        <v>5320</v>
      </c>
      <c r="W193" s="5">
        <v>1760</v>
      </c>
      <c r="X193" s="5">
        <f t="shared" si="21"/>
        <v>2500</v>
      </c>
      <c r="Y193" s="5">
        <v>2000</v>
      </c>
      <c r="Z193" s="5">
        <f t="shared" ref="Z193:Z214" si="27">MAX(0,M193+(N193*0.9)+U193-S193-V193-W193)</f>
        <v>0</v>
      </c>
      <c r="AA193" s="5">
        <f t="shared" si="24"/>
        <v>0</v>
      </c>
      <c r="AB193" s="5">
        <f t="shared" si="22"/>
        <v>106.2</v>
      </c>
      <c r="AC193" s="5">
        <v>0</v>
      </c>
      <c r="AD193" t="s">
        <v>566</v>
      </c>
      <c r="AE193" s="9" t="str">
        <f t="shared" si="25"/>
        <v>NSP</v>
      </c>
      <c r="AG193" s="9">
        <f>1</f>
        <v>1</v>
      </c>
      <c r="AH193" s="5">
        <f t="shared" si="23"/>
        <v>100</v>
      </c>
    </row>
    <row r="194" hidden="1" spans="1:34">
      <c r="A194" s="5">
        <v>270</v>
      </c>
      <c r="B194" t="s">
        <v>671</v>
      </c>
      <c r="D194" t="s">
        <v>15</v>
      </c>
      <c r="E194" t="s">
        <v>93</v>
      </c>
      <c r="F194" t="s">
        <v>73</v>
      </c>
      <c r="G194" t="s">
        <v>74</v>
      </c>
      <c r="H194" t="s">
        <v>34</v>
      </c>
      <c r="I194" t="s">
        <v>13</v>
      </c>
      <c r="J194" t="s">
        <v>75</v>
      </c>
      <c r="K194" t="s">
        <v>672</v>
      </c>
      <c r="L194" t="s">
        <v>673</v>
      </c>
      <c r="M194" s="5">
        <v>400</v>
      </c>
      <c r="N194" s="5">
        <v>400</v>
      </c>
      <c r="O194" s="5">
        <v>400</v>
      </c>
      <c r="P194" s="5">
        <v>400</v>
      </c>
      <c r="Q194" s="5">
        <v>400</v>
      </c>
      <c r="R194" s="5">
        <v>0</v>
      </c>
      <c r="S194" s="5">
        <v>735</v>
      </c>
      <c r="T194" s="5">
        <v>2400</v>
      </c>
      <c r="U194" s="5">
        <v>105</v>
      </c>
      <c r="V194" s="5">
        <v>2400</v>
      </c>
      <c r="W194" s="5">
        <v>0</v>
      </c>
      <c r="X194" s="5">
        <f t="shared" si="21"/>
        <v>-30</v>
      </c>
      <c r="Y194" s="5">
        <v>1200</v>
      </c>
      <c r="Z194" s="5">
        <f t="shared" si="27"/>
        <v>0</v>
      </c>
      <c r="AA194" s="5">
        <f t="shared" si="24"/>
        <v>0</v>
      </c>
      <c r="AB194" s="5">
        <f t="shared" si="22"/>
        <v>179</v>
      </c>
      <c r="AC194" s="5">
        <v>1</v>
      </c>
      <c r="AD194" t="s">
        <v>566</v>
      </c>
      <c r="AE194" s="9" t="str">
        <f t="shared" si="25"/>
        <v>NSP</v>
      </c>
      <c r="AG194" s="9">
        <f>0</f>
        <v>0</v>
      </c>
      <c r="AH194" s="5">
        <f t="shared" si="23"/>
        <v>100</v>
      </c>
    </row>
    <row r="195" hidden="1" spans="1:34">
      <c r="A195" s="5">
        <v>271</v>
      </c>
      <c r="B195" t="s">
        <v>674</v>
      </c>
      <c r="D195" t="s">
        <v>15</v>
      </c>
      <c r="E195" t="s">
        <v>88</v>
      </c>
      <c r="F195" t="s">
        <v>172</v>
      </c>
      <c r="G195" t="s">
        <v>74</v>
      </c>
      <c r="H195" t="s">
        <v>34</v>
      </c>
      <c r="I195" t="s">
        <v>13</v>
      </c>
      <c r="J195" t="s">
        <v>75</v>
      </c>
      <c r="K195" t="s">
        <v>675</v>
      </c>
      <c r="L195" t="s">
        <v>676</v>
      </c>
      <c r="M195" s="5">
        <v>0</v>
      </c>
      <c r="N195" s="5">
        <v>0</v>
      </c>
      <c r="O195" s="5">
        <v>3000</v>
      </c>
      <c r="P195" s="5">
        <v>3000</v>
      </c>
      <c r="Q195" s="5">
        <v>3000</v>
      </c>
      <c r="R195" s="5">
        <v>0</v>
      </c>
      <c r="S195" s="5">
        <v>0</v>
      </c>
      <c r="T195" s="5">
        <v>0</v>
      </c>
      <c r="U195" s="5">
        <v>180</v>
      </c>
      <c r="V195" s="5">
        <v>3060</v>
      </c>
      <c r="W195" s="5">
        <v>0</v>
      </c>
      <c r="X195" s="5">
        <f t="shared" ref="X195:X258" si="28">(M195+N195*0.5+U195)-S195</f>
        <v>180</v>
      </c>
      <c r="Y195" s="5">
        <v>1200</v>
      </c>
      <c r="Z195" s="5">
        <f t="shared" si="27"/>
        <v>0</v>
      </c>
      <c r="AA195" s="5">
        <f t="shared" si="24"/>
        <v>0</v>
      </c>
      <c r="AB195" s="5">
        <f t="shared" ref="AB195:AB258" si="29">IFERROR((V195+W195)/M195*30,0)-AC195</f>
        <v>-6</v>
      </c>
      <c r="AC195" s="5">
        <v>6</v>
      </c>
      <c r="AD195" t="s">
        <v>566</v>
      </c>
      <c r="AE195" s="9" t="str">
        <f t="shared" si="25"/>
        <v>NSP</v>
      </c>
      <c r="AG195" s="9" t="str">
        <f>"N/A"</f>
        <v>N/A</v>
      </c>
      <c r="AH195" s="5">
        <f t="shared" ref="AH195:AH258" si="30">IF(AE195="E",1,IF(AE195="D",2,IF(AE195="D30",3,IF(AE195="C",4,IF(AE195="B",5,IF(AE195="A",6,IF(AE195="AA",7,100)))))))</f>
        <v>100</v>
      </c>
    </row>
    <row r="196" spans="1:34">
      <c r="A196" s="5">
        <v>147</v>
      </c>
      <c r="B196" t="s">
        <v>677</v>
      </c>
      <c r="D196" t="s">
        <v>15</v>
      </c>
      <c r="F196" t="s">
        <v>73</v>
      </c>
      <c r="G196" t="s">
        <v>74</v>
      </c>
      <c r="H196" t="s">
        <v>26</v>
      </c>
      <c r="I196" t="s">
        <v>37</v>
      </c>
      <c r="J196" t="s">
        <v>75</v>
      </c>
      <c r="K196" t="s">
        <v>678</v>
      </c>
      <c r="L196" t="s">
        <v>679</v>
      </c>
      <c r="M196" s="5">
        <v>1000</v>
      </c>
      <c r="N196" s="5">
        <v>1000</v>
      </c>
      <c r="O196" s="5">
        <v>1000</v>
      </c>
      <c r="P196" s="5">
        <v>1000</v>
      </c>
      <c r="Q196" s="5">
        <v>1000</v>
      </c>
      <c r="R196" s="5">
        <v>0</v>
      </c>
      <c r="S196" s="5">
        <v>600</v>
      </c>
      <c r="T196" s="5">
        <v>0</v>
      </c>
      <c r="U196" s="5">
        <v>345</v>
      </c>
      <c r="V196" s="5">
        <v>1260</v>
      </c>
      <c r="W196" s="5">
        <v>0</v>
      </c>
      <c r="X196" s="5">
        <f t="shared" si="28"/>
        <v>1245</v>
      </c>
      <c r="Y196" s="5">
        <v>2000</v>
      </c>
      <c r="Z196" s="5">
        <f t="shared" si="27"/>
        <v>385</v>
      </c>
      <c r="AA196" s="5">
        <f t="shared" si="24"/>
        <v>0</v>
      </c>
      <c r="AB196" s="5">
        <f t="shared" si="29"/>
        <v>37.8</v>
      </c>
      <c r="AC196" s="5">
        <v>0</v>
      </c>
      <c r="AD196" t="s">
        <v>33</v>
      </c>
      <c r="AE196" s="9" t="str">
        <f t="shared" si="25"/>
        <v>C</v>
      </c>
      <c r="AG196" s="9">
        <f>1</f>
        <v>1</v>
      </c>
      <c r="AH196" s="5">
        <f t="shared" si="30"/>
        <v>4</v>
      </c>
    </row>
    <row r="197" hidden="1" spans="1:34">
      <c r="A197" s="5">
        <v>273</v>
      </c>
      <c r="B197" t="s">
        <v>680</v>
      </c>
      <c r="D197" t="s">
        <v>15</v>
      </c>
      <c r="E197" t="s">
        <v>93</v>
      </c>
      <c r="F197" t="s">
        <v>111</v>
      </c>
      <c r="G197" t="s">
        <v>74</v>
      </c>
      <c r="H197" t="s">
        <v>34</v>
      </c>
      <c r="I197" t="s">
        <v>13</v>
      </c>
      <c r="J197" t="s">
        <v>75</v>
      </c>
      <c r="K197" t="s">
        <v>681</v>
      </c>
      <c r="L197" t="s">
        <v>682</v>
      </c>
      <c r="M197" s="5">
        <v>2600</v>
      </c>
      <c r="N197" s="5">
        <v>3100</v>
      </c>
      <c r="O197" s="5">
        <v>3100</v>
      </c>
      <c r="P197" s="5">
        <v>3100</v>
      </c>
      <c r="Q197" s="5">
        <v>3100</v>
      </c>
      <c r="R197" s="5">
        <v>0</v>
      </c>
      <c r="S197" s="5">
        <v>900</v>
      </c>
      <c r="T197" s="5">
        <v>8294</v>
      </c>
      <c r="U197" s="5">
        <v>880</v>
      </c>
      <c r="V197" s="5">
        <v>9660</v>
      </c>
      <c r="W197" s="5">
        <v>0</v>
      </c>
      <c r="X197" s="5">
        <f t="shared" si="28"/>
        <v>4130</v>
      </c>
      <c r="Y197" s="5">
        <v>6000</v>
      </c>
      <c r="Z197" s="5">
        <f t="shared" si="27"/>
        <v>0</v>
      </c>
      <c r="AA197" s="5">
        <f t="shared" si="24"/>
        <v>0</v>
      </c>
      <c r="AB197" s="5">
        <f t="shared" si="29"/>
        <v>110.461538461538</v>
      </c>
      <c r="AC197" s="5">
        <v>1</v>
      </c>
      <c r="AD197" t="s">
        <v>566</v>
      </c>
      <c r="AE197" s="9" t="str">
        <f t="shared" si="25"/>
        <v>NSP</v>
      </c>
      <c r="AG197" s="9">
        <f>0.5</f>
        <v>0.5</v>
      </c>
      <c r="AH197" s="5">
        <f t="shared" si="30"/>
        <v>100</v>
      </c>
    </row>
    <row r="198" hidden="1" spans="1:34">
      <c r="A198" s="5">
        <v>274</v>
      </c>
      <c r="B198" t="s">
        <v>683</v>
      </c>
      <c r="D198" t="s">
        <v>15</v>
      </c>
      <c r="F198" t="s">
        <v>73</v>
      </c>
      <c r="G198" t="s">
        <v>74</v>
      </c>
      <c r="H198" t="s">
        <v>34</v>
      </c>
      <c r="I198" t="s">
        <v>13</v>
      </c>
      <c r="J198" t="s">
        <v>75</v>
      </c>
      <c r="K198" t="s">
        <v>684</v>
      </c>
      <c r="L198" t="s">
        <v>685</v>
      </c>
      <c r="M198" s="5">
        <v>1500</v>
      </c>
      <c r="N198" s="5">
        <v>1500</v>
      </c>
      <c r="O198" s="5">
        <v>1500</v>
      </c>
      <c r="P198" s="5">
        <v>1500</v>
      </c>
      <c r="Q198" s="5">
        <v>1500</v>
      </c>
      <c r="R198" s="5">
        <v>0</v>
      </c>
      <c r="S198" s="5">
        <v>1700</v>
      </c>
      <c r="T198" s="5">
        <v>0</v>
      </c>
      <c r="U198" s="5">
        <v>500</v>
      </c>
      <c r="V198" s="5">
        <v>3580</v>
      </c>
      <c r="W198" s="5">
        <v>0</v>
      </c>
      <c r="X198" s="5">
        <f t="shared" si="28"/>
        <v>1050</v>
      </c>
      <c r="Y198" s="5">
        <v>4000</v>
      </c>
      <c r="Z198" s="5">
        <f t="shared" si="27"/>
        <v>0</v>
      </c>
      <c r="AA198" s="5">
        <f t="shared" si="24"/>
        <v>0</v>
      </c>
      <c r="AB198" s="5">
        <f t="shared" si="29"/>
        <v>71.6</v>
      </c>
      <c r="AC198" s="5">
        <v>0</v>
      </c>
      <c r="AD198" t="s">
        <v>566</v>
      </c>
      <c r="AE198" s="9" t="str">
        <f t="shared" si="25"/>
        <v>NSP</v>
      </c>
      <c r="AG198" s="9">
        <f>0.666667</f>
        <v>0.666667</v>
      </c>
      <c r="AH198" s="5">
        <f t="shared" si="30"/>
        <v>100</v>
      </c>
    </row>
    <row r="199" hidden="1" spans="1:34">
      <c r="A199" s="5">
        <v>275</v>
      </c>
      <c r="B199" t="s">
        <v>686</v>
      </c>
      <c r="D199" t="s">
        <v>28</v>
      </c>
      <c r="F199" t="s">
        <v>79</v>
      </c>
      <c r="G199" t="s">
        <v>74</v>
      </c>
      <c r="H199" t="s">
        <v>34</v>
      </c>
      <c r="I199" t="s">
        <v>13</v>
      </c>
      <c r="J199" t="s">
        <v>75</v>
      </c>
      <c r="K199" t="s">
        <v>687</v>
      </c>
      <c r="L199" t="s">
        <v>688</v>
      </c>
      <c r="M199" s="5">
        <v>300</v>
      </c>
      <c r="N199" s="5">
        <v>300</v>
      </c>
      <c r="O199" s="5">
        <v>300</v>
      </c>
      <c r="P199" s="5">
        <v>300</v>
      </c>
      <c r="Q199" s="5">
        <v>300</v>
      </c>
      <c r="R199" s="5">
        <v>0</v>
      </c>
      <c r="S199" s="5">
        <v>840</v>
      </c>
      <c r="T199" s="5">
        <v>0</v>
      </c>
      <c r="U199" s="5">
        <v>0</v>
      </c>
      <c r="V199" s="5">
        <v>700</v>
      </c>
      <c r="W199" s="5">
        <v>0</v>
      </c>
      <c r="X199" s="5">
        <f t="shared" si="28"/>
        <v>-390</v>
      </c>
      <c r="Y199" s="5">
        <v>2000</v>
      </c>
      <c r="Z199" s="5">
        <f t="shared" si="27"/>
        <v>0</v>
      </c>
      <c r="AA199" s="5">
        <f t="shared" si="24"/>
        <v>0</v>
      </c>
      <c r="AB199" s="5">
        <f t="shared" si="29"/>
        <v>70</v>
      </c>
      <c r="AC199" s="5">
        <v>0</v>
      </c>
      <c r="AD199" t="s">
        <v>566</v>
      </c>
      <c r="AE199" s="9" t="str">
        <f t="shared" si="25"/>
        <v>NSP</v>
      </c>
      <c r="AG199" s="9" t="str">
        <f>"N/A"</f>
        <v>N/A</v>
      </c>
      <c r="AH199" s="5">
        <f t="shared" si="30"/>
        <v>100</v>
      </c>
    </row>
    <row r="200" hidden="1" spans="1:34">
      <c r="A200" s="5">
        <v>276</v>
      </c>
      <c r="B200" t="s">
        <v>689</v>
      </c>
      <c r="D200" t="s">
        <v>15</v>
      </c>
      <c r="E200" t="s">
        <v>88</v>
      </c>
      <c r="F200" t="s">
        <v>111</v>
      </c>
      <c r="G200" t="s">
        <v>74</v>
      </c>
      <c r="H200" t="s">
        <v>34</v>
      </c>
      <c r="I200" t="s">
        <v>13</v>
      </c>
      <c r="J200" t="s">
        <v>75</v>
      </c>
      <c r="K200" t="s">
        <v>690</v>
      </c>
      <c r="L200" t="s">
        <v>691</v>
      </c>
      <c r="M200" s="5">
        <v>1000</v>
      </c>
      <c r="N200" s="5">
        <v>1000</v>
      </c>
      <c r="O200" s="5">
        <v>500</v>
      </c>
      <c r="P200" s="5">
        <v>300</v>
      </c>
      <c r="Q200" s="5">
        <v>500</v>
      </c>
      <c r="R200" s="5">
        <v>1000</v>
      </c>
      <c r="S200" s="5">
        <v>2000</v>
      </c>
      <c r="T200" s="5">
        <v>4244</v>
      </c>
      <c r="U200" s="5">
        <v>180</v>
      </c>
      <c r="V200" s="5">
        <v>2240</v>
      </c>
      <c r="W200" s="5">
        <v>0</v>
      </c>
      <c r="X200" s="5">
        <f t="shared" si="28"/>
        <v>-320</v>
      </c>
      <c r="Y200" s="5">
        <v>1200</v>
      </c>
      <c r="Z200" s="5">
        <f t="shared" si="27"/>
        <v>0</v>
      </c>
      <c r="AA200" s="5">
        <f t="shared" si="24"/>
        <v>0</v>
      </c>
      <c r="AB200" s="5">
        <f t="shared" si="29"/>
        <v>61.2</v>
      </c>
      <c r="AC200" s="5">
        <v>6</v>
      </c>
      <c r="AD200" t="s">
        <v>566</v>
      </c>
      <c r="AE200" s="9" t="str">
        <f t="shared" si="25"/>
        <v>NSP</v>
      </c>
      <c r="AG200" s="9" t="str">
        <f>"N/A"</f>
        <v>N/A</v>
      </c>
      <c r="AH200" s="5">
        <f t="shared" si="30"/>
        <v>100</v>
      </c>
    </row>
    <row r="201" spans="1:34">
      <c r="A201" s="5">
        <v>148</v>
      </c>
      <c r="B201" t="s">
        <v>692</v>
      </c>
      <c r="D201" t="s">
        <v>15</v>
      </c>
      <c r="E201" t="s">
        <v>97</v>
      </c>
      <c r="F201" t="s">
        <v>168</v>
      </c>
      <c r="G201" t="s">
        <v>74</v>
      </c>
      <c r="H201" t="s">
        <v>26</v>
      </c>
      <c r="I201" t="s">
        <v>37</v>
      </c>
      <c r="J201" t="s">
        <v>75</v>
      </c>
      <c r="K201" t="s">
        <v>693</v>
      </c>
      <c r="L201" t="s">
        <v>694</v>
      </c>
      <c r="M201" s="5">
        <v>1500</v>
      </c>
      <c r="N201" s="5">
        <v>1500</v>
      </c>
      <c r="O201" s="5">
        <v>1500</v>
      </c>
      <c r="P201" s="5">
        <v>1500</v>
      </c>
      <c r="Q201" s="5">
        <v>1500</v>
      </c>
      <c r="R201" s="5">
        <v>20</v>
      </c>
      <c r="S201" s="5">
        <v>700</v>
      </c>
      <c r="T201" s="5">
        <v>0</v>
      </c>
      <c r="U201" s="5">
        <v>500</v>
      </c>
      <c r="V201" s="5">
        <v>1980</v>
      </c>
      <c r="W201" s="5">
        <v>0</v>
      </c>
      <c r="X201" s="5">
        <f t="shared" si="28"/>
        <v>2050</v>
      </c>
      <c r="Y201" s="5">
        <v>2000</v>
      </c>
      <c r="Z201" s="5">
        <f t="shared" si="27"/>
        <v>670</v>
      </c>
      <c r="AA201" s="5">
        <f t="shared" si="24"/>
        <v>0</v>
      </c>
      <c r="AB201" s="5">
        <f t="shared" si="29"/>
        <v>38.6</v>
      </c>
      <c r="AC201" s="5">
        <v>1</v>
      </c>
      <c r="AD201" t="s">
        <v>33</v>
      </c>
      <c r="AE201" s="9" t="str">
        <f t="shared" si="25"/>
        <v>C</v>
      </c>
      <c r="AG201" s="9">
        <f>1</f>
        <v>1</v>
      </c>
      <c r="AH201" s="5">
        <f t="shared" si="30"/>
        <v>4</v>
      </c>
    </row>
    <row r="202" hidden="1" spans="1:34">
      <c r="A202" s="5">
        <v>278</v>
      </c>
      <c r="B202" t="s">
        <v>695</v>
      </c>
      <c r="D202" t="s">
        <v>15</v>
      </c>
      <c r="F202" t="s">
        <v>111</v>
      </c>
      <c r="G202" t="s">
        <v>74</v>
      </c>
      <c r="H202" t="s">
        <v>34</v>
      </c>
      <c r="I202" t="s">
        <v>13</v>
      </c>
      <c r="J202" t="s">
        <v>75</v>
      </c>
      <c r="K202" t="s">
        <v>696</v>
      </c>
      <c r="L202" t="s">
        <v>697</v>
      </c>
      <c r="M202" s="5">
        <v>1500</v>
      </c>
      <c r="N202" s="5">
        <v>1500</v>
      </c>
      <c r="O202" s="5">
        <v>1500</v>
      </c>
      <c r="P202" s="5">
        <v>1500</v>
      </c>
      <c r="Q202" s="5">
        <v>1500</v>
      </c>
      <c r="R202" s="5">
        <v>0</v>
      </c>
      <c r="S202" s="5">
        <v>300</v>
      </c>
      <c r="T202" s="5">
        <v>3291</v>
      </c>
      <c r="U202" s="5">
        <v>500</v>
      </c>
      <c r="V202" s="5">
        <v>4380</v>
      </c>
      <c r="W202" s="5">
        <v>0</v>
      </c>
      <c r="X202" s="5">
        <f t="shared" si="28"/>
        <v>2450</v>
      </c>
      <c r="Y202" s="5">
        <v>2000</v>
      </c>
      <c r="Z202" s="5">
        <f t="shared" si="27"/>
        <v>0</v>
      </c>
      <c r="AA202" s="5">
        <f t="shared" si="24"/>
        <v>0</v>
      </c>
      <c r="AB202" s="5">
        <f t="shared" si="29"/>
        <v>87.6</v>
      </c>
      <c r="AC202" s="5">
        <v>0</v>
      </c>
      <c r="AD202" t="s">
        <v>566</v>
      </c>
      <c r="AE202" s="9" t="str">
        <f t="shared" si="25"/>
        <v>NSP</v>
      </c>
      <c r="AG202" s="9">
        <f>1</f>
        <v>1</v>
      </c>
      <c r="AH202" s="5">
        <f t="shared" si="30"/>
        <v>100</v>
      </c>
    </row>
    <row r="203" hidden="1" spans="1:34">
      <c r="A203" s="5">
        <v>279</v>
      </c>
      <c r="B203" t="s">
        <v>698</v>
      </c>
      <c r="D203" t="s">
        <v>15</v>
      </c>
      <c r="E203" t="s">
        <v>93</v>
      </c>
      <c r="F203" t="s">
        <v>73</v>
      </c>
      <c r="G203" t="s">
        <v>74</v>
      </c>
      <c r="H203" t="s">
        <v>34</v>
      </c>
      <c r="I203" t="s">
        <v>13</v>
      </c>
      <c r="J203" t="s">
        <v>75</v>
      </c>
      <c r="K203" t="s">
        <v>699</v>
      </c>
      <c r="L203" t="s">
        <v>700</v>
      </c>
      <c r="M203" s="5">
        <v>100</v>
      </c>
      <c r="N203" s="5">
        <v>100</v>
      </c>
      <c r="O203" s="5">
        <v>100</v>
      </c>
      <c r="P203" s="5">
        <v>100</v>
      </c>
      <c r="Q203" s="5">
        <v>100</v>
      </c>
      <c r="R203" s="5">
        <v>0</v>
      </c>
      <c r="S203" s="5">
        <v>0</v>
      </c>
      <c r="T203" s="5">
        <v>0</v>
      </c>
      <c r="U203" s="5">
        <v>40</v>
      </c>
      <c r="V203" s="5">
        <v>760</v>
      </c>
      <c r="W203" s="5">
        <v>0</v>
      </c>
      <c r="X203" s="5">
        <f t="shared" si="28"/>
        <v>190</v>
      </c>
      <c r="Y203" s="5">
        <v>1600</v>
      </c>
      <c r="Z203" s="5">
        <f t="shared" si="27"/>
        <v>0</v>
      </c>
      <c r="AA203" s="5">
        <f t="shared" si="24"/>
        <v>0</v>
      </c>
      <c r="AB203" s="5">
        <f t="shared" si="29"/>
        <v>227</v>
      </c>
      <c r="AC203" s="5">
        <v>1</v>
      </c>
      <c r="AD203" t="s">
        <v>210</v>
      </c>
      <c r="AE203" s="9" t="str">
        <f t="shared" si="25"/>
        <v>NSP</v>
      </c>
      <c r="AG203" s="9" t="str">
        <f>"N/A"</f>
        <v>N/A</v>
      </c>
      <c r="AH203" s="5">
        <f t="shared" si="30"/>
        <v>100</v>
      </c>
    </row>
    <row r="204" spans="1:34">
      <c r="A204" s="5">
        <v>76</v>
      </c>
      <c r="B204" t="s">
        <v>701</v>
      </c>
      <c r="D204" t="s">
        <v>15</v>
      </c>
      <c r="F204" t="s">
        <v>111</v>
      </c>
      <c r="G204" t="s">
        <v>74</v>
      </c>
      <c r="H204" t="s">
        <v>26</v>
      </c>
      <c r="I204" t="s">
        <v>37</v>
      </c>
      <c r="J204" t="s">
        <v>75</v>
      </c>
      <c r="K204" t="s">
        <v>702</v>
      </c>
      <c r="L204" t="s">
        <v>703</v>
      </c>
      <c r="M204" s="5">
        <v>1000</v>
      </c>
      <c r="N204" s="5">
        <v>1500</v>
      </c>
      <c r="O204" s="5">
        <v>1200</v>
      </c>
      <c r="P204" s="5">
        <v>1200</v>
      </c>
      <c r="Q204" s="5">
        <v>1200</v>
      </c>
      <c r="R204" s="5">
        <v>0</v>
      </c>
      <c r="S204" s="5">
        <v>500</v>
      </c>
      <c r="T204" s="5">
        <v>0</v>
      </c>
      <c r="U204" s="5">
        <v>340</v>
      </c>
      <c r="V204" s="5">
        <v>1320</v>
      </c>
      <c r="W204" s="5">
        <v>0</v>
      </c>
      <c r="X204" s="5">
        <f t="shared" si="28"/>
        <v>1590</v>
      </c>
      <c r="Y204" s="5">
        <v>2000</v>
      </c>
      <c r="Z204" s="5">
        <f t="shared" si="27"/>
        <v>870</v>
      </c>
      <c r="AA204" s="5">
        <f t="shared" si="24"/>
        <v>0</v>
      </c>
      <c r="AB204" s="5">
        <f t="shared" si="29"/>
        <v>39.6</v>
      </c>
      <c r="AC204" s="5">
        <v>0</v>
      </c>
      <c r="AD204" t="s">
        <v>31</v>
      </c>
      <c r="AE204" s="9" t="str">
        <f t="shared" si="25"/>
        <v>D30</v>
      </c>
      <c r="AG204" s="9">
        <f>1</f>
        <v>1</v>
      </c>
      <c r="AH204" s="5">
        <f t="shared" si="30"/>
        <v>3</v>
      </c>
    </row>
    <row r="205" hidden="1" spans="1:34">
      <c r="A205" s="5">
        <v>281</v>
      </c>
      <c r="B205" t="s">
        <v>704</v>
      </c>
      <c r="D205" t="s">
        <v>15</v>
      </c>
      <c r="F205" t="s">
        <v>73</v>
      </c>
      <c r="G205" t="s">
        <v>74</v>
      </c>
      <c r="H205" t="s">
        <v>34</v>
      </c>
      <c r="I205" t="s">
        <v>13</v>
      </c>
      <c r="J205" t="s">
        <v>75</v>
      </c>
      <c r="K205" t="s">
        <v>705</v>
      </c>
      <c r="L205" t="s">
        <v>706</v>
      </c>
      <c r="M205" s="5">
        <v>560</v>
      </c>
      <c r="N205" s="5">
        <v>560</v>
      </c>
      <c r="O205" s="5">
        <v>560</v>
      </c>
      <c r="P205" s="5">
        <v>560</v>
      </c>
      <c r="Q205" s="5">
        <v>560</v>
      </c>
      <c r="R205" s="5">
        <v>0</v>
      </c>
      <c r="S205" s="5">
        <v>900</v>
      </c>
      <c r="T205" s="5">
        <v>0</v>
      </c>
      <c r="U205" s="5">
        <v>240</v>
      </c>
      <c r="V205" s="5">
        <v>3100</v>
      </c>
      <c r="W205" s="5">
        <v>0</v>
      </c>
      <c r="X205" s="5">
        <f t="shared" si="28"/>
        <v>180</v>
      </c>
      <c r="Y205" s="5">
        <v>2000</v>
      </c>
      <c r="Z205" s="5">
        <f t="shared" si="27"/>
        <v>0</v>
      </c>
      <c r="AA205" s="5">
        <f t="shared" si="24"/>
        <v>0</v>
      </c>
      <c r="AB205" s="5">
        <f t="shared" si="29"/>
        <v>166.071428571429</v>
      </c>
      <c r="AC205" s="5">
        <v>0</v>
      </c>
      <c r="AD205" t="s">
        <v>210</v>
      </c>
      <c r="AE205" s="9" t="str">
        <f t="shared" si="25"/>
        <v>NSP</v>
      </c>
      <c r="AG205" s="9" t="str">
        <f>"N/A"</f>
        <v>N/A</v>
      </c>
      <c r="AH205" s="5">
        <f t="shared" si="30"/>
        <v>100</v>
      </c>
    </row>
    <row r="206" hidden="1" spans="1:34">
      <c r="A206" s="5">
        <v>282</v>
      </c>
      <c r="B206" t="s">
        <v>707</v>
      </c>
      <c r="D206" t="s">
        <v>15</v>
      </c>
      <c r="F206" t="s">
        <v>172</v>
      </c>
      <c r="G206" t="s">
        <v>74</v>
      </c>
      <c r="H206" t="s">
        <v>34</v>
      </c>
      <c r="I206" t="s">
        <v>13</v>
      </c>
      <c r="J206" t="s">
        <v>75</v>
      </c>
      <c r="K206" t="s">
        <v>708</v>
      </c>
      <c r="L206" t="s">
        <v>709</v>
      </c>
      <c r="M206" s="5">
        <v>300</v>
      </c>
      <c r="N206" s="5">
        <v>400</v>
      </c>
      <c r="O206" s="5">
        <v>400</v>
      </c>
      <c r="P206" s="5">
        <v>400</v>
      </c>
      <c r="Q206" s="5">
        <v>300</v>
      </c>
      <c r="R206" s="5">
        <v>0</v>
      </c>
      <c r="S206" s="5">
        <v>500</v>
      </c>
      <c r="T206" s="5">
        <v>2038</v>
      </c>
      <c r="U206" s="5">
        <v>140</v>
      </c>
      <c r="V206" s="5">
        <v>2120</v>
      </c>
      <c r="W206" s="5">
        <v>0</v>
      </c>
      <c r="X206" s="5">
        <f t="shared" si="28"/>
        <v>140</v>
      </c>
      <c r="Y206" s="5">
        <v>2000</v>
      </c>
      <c r="Z206" s="5">
        <f t="shared" si="27"/>
        <v>0</v>
      </c>
      <c r="AA206" s="5">
        <f t="shared" ref="AA206:AA233" si="31">IFERROR(IF(IF(Z206/Y206-INT(Z206/Y206)&gt;=0.6,1,0)=0,ROUNDDOWN(Z206/Y206,0),ROUNDUP(Z206/Y206,0))*Y206,0)</f>
        <v>0</v>
      </c>
      <c r="AB206" s="5">
        <f t="shared" si="29"/>
        <v>212</v>
      </c>
      <c r="AC206" s="5">
        <v>0</v>
      </c>
      <c r="AD206" t="s">
        <v>210</v>
      </c>
      <c r="AE206" s="9" t="str">
        <f t="shared" ref="AE206:AE233" si="32">IF(Z206&lt;100,"NSP",AD206)</f>
        <v>NSP</v>
      </c>
      <c r="AG206" s="9">
        <f>1</f>
        <v>1</v>
      </c>
      <c r="AH206" s="5">
        <f t="shared" si="30"/>
        <v>100</v>
      </c>
    </row>
    <row r="207" hidden="1" spans="1:34">
      <c r="A207" s="5">
        <v>283</v>
      </c>
      <c r="B207" t="s">
        <v>710</v>
      </c>
      <c r="D207" t="s">
        <v>15</v>
      </c>
      <c r="E207" t="s">
        <v>93</v>
      </c>
      <c r="F207" t="s">
        <v>73</v>
      </c>
      <c r="G207" t="s">
        <v>74</v>
      </c>
      <c r="H207" t="s">
        <v>34</v>
      </c>
      <c r="I207" t="s">
        <v>13</v>
      </c>
      <c r="J207" t="s">
        <v>75</v>
      </c>
      <c r="K207" t="s">
        <v>711</v>
      </c>
      <c r="L207" t="s">
        <v>712</v>
      </c>
      <c r="M207" s="5">
        <v>1000</v>
      </c>
      <c r="N207" s="5">
        <v>1000</v>
      </c>
      <c r="O207" s="5">
        <v>1000</v>
      </c>
      <c r="P207" s="5">
        <v>1000</v>
      </c>
      <c r="Q207" s="5">
        <v>1000</v>
      </c>
      <c r="R207" s="5">
        <v>0</v>
      </c>
      <c r="S207" s="5">
        <v>920</v>
      </c>
      <c r="T207" s="5">
        <v>0</v>
      </c>
      <c r="U207" s="5">
        <v>340</v>
      </c>
      <c r="V207" s="5">
        <v>4100</v>
      </c>
      <c r="W207" s="5">
        <v>0</v>
      </c>
      <c r="X207" s="5">
        <f t="shared" si="28"/>
        <v>920</v>
      </c>
      <c r="Y207" s="5">
        <v>2000</v>
      </c>
      <c r="Z207" s="5">
        <f t="shared" si="27"/>
        <v>0</v>
      </c>
      <c r="AA207" s="5">
        <f t="shared" si="31"/>
        <v>0</v>
      </c>
      <c r="AB207" s="5">
        <f t="shared" si="29"/>
        <v>119</v>
      </c>
      <c r="AC207" s="5">
        <v>4</v>
      </c>
      <c r="AD207" t="s">
        <v>210</v>
      </c>
      <c r="AE207" s="9" t="str">
        <f t="shared" si="32"/>
        <v>NSP</v>
      </c>
      <c r="AG207" s="9">
        <f>1</f>
        <v>1</v>
      </c>
      <c r="AH207" s="5">
        <f t="shared" si="30"/>
        <v>100</v>
      </c>
    </row>
    <row r="208" hidden="1" spans="1:34">
      <c r="A208" s="5">
        <v>284</v>
      </c>
      <c r="B208" t="s">
        <v>713</v>
      </c>
      <c r="D208" t="s">
        <v>15</v>
      </c>
      <c r="F208" t="s">
        <v>73</v>
      </c>
      <c r="G208" t="s">
        <v>74</v>
      </c>
      <c r="H208" t="s">
        <v>34</v>
      </c>
      <c r="I208" t="s">
        <v>13</v>
      </c>
      <c r="J208" t="s">
        <v>75</v>
      </c>
      <c r="K208" t="s">
        <v>714</v>
      </c>
      <c r="L208" t="s">
        <v>715</v>
      </c>
      <c r="M208" s="5">
        <v>600</v>
      </c>
      <c r="N208" s="5">
        <v>700</v>
      </c>
      <c r="O208" s="5">
        <v>700</v>
      </c>
      <c r="P208" s="5">
        <v>700</v>
      </c>
      <c r="Q208" s="5">
        <v>700</v>
      </c>
      <c r="R208" s="5">
        <v>0</v>
      </c>
      <c r="S208" s="5">
        <v>300</v>
      </c>
      <c r="T208" s="5">
        <v>4070</v>
      </c>
      <c r="U208" s="5">
        <v>240</v>
      </c>
      <c r="V208" s="5">
        <v>5260</v>
      </c>
      <c r="W208" s="5">
        <v>0</v>
      </c>
      <c r="X208" s="5">
        <f t="shared" si="28"/>
        <v>890</v>
      </c>
      <c r="Y208" s="5">
        <v>2000</v>
      </c>
      <c r="Z208" s="5">
        <f t="shared" si="27"/>
        <v>0</v>
      </c>
      <c r="AA208" s="5">
        <f t="shared" si="31"/>
        <v>0</v>
      </c>
      <c r="AB208" s="5">
        <f t="shared" si="29"/>
        <v>263</v>
      </c>
      <c r="AC208" s="5">
        <v>0</v>
      </c>
      <c r="AD208" t="s">
        <v>210</v>
      </c>
      <c r="AE208" s="9" t="str">
        <f t="shared" si="32"/>
        <v>NSP</v>
      </c>
      <c r="AG208" s="9">
        <f>1</f>
        <v>1</v>
      </c>
      <c r="AH208" s="5">
        <f t="shared" si="30"/>
        <v>100</v>
      </c>
    </row>
    <row r="209" spans="1:34">
      <c r="A209" s="5">
        <v>155</v>
      </c>
      <c r="B209" t="s">
        <v>716</v>
      </c>
      <c r="D209" t="s">
        <v>15</v>
      </c>
      <c r="F209" t="s">
        <v>73</v>
      </c>
      <c r="G209" t="s">
        <v>74</v>
      </c>
      <c r="H209" t="s">
        <v>26</v>
      </c>
      <c r="I209" t="s">
        <v>37</v>
      </c>
      <c r="J209" t="s">
        <v>75</v>
      </c>
      <c r="K209" t="s">
        <v>717</v>
      </c>
      <c r="L209" t="s">
        <v>718</v>
      </c>
      <c r="M209" s="5">
        <v>4000</v>
      </c>
      <c r="N209" s="5">
        <v>4000</v>
      </c>
      <c r="O209" s="5">
        <v>4000</v>
      </c>
      <c r="P209" s="5">
        <v>3600</v>
      </c>
      <c r="Q209" s="5">
        <v>3400</v>
      </c>
      <c r="R209" s="5">
        <v>0</v>
      </c>
      <c r="S209" s="5">
        <v>2265</v>
      </c>
      <c r="T209" s="5">
        <v>0</v>
      </c>
      <c r="U209" s="5">
        <v>1575</v>
      </c>
      <c r="V209" s="5">
        <v>5295</v>
      </c>
      <c r="W209" s="5">
        <v>0</v>
      </c>
      <c r="X209" s="5">
        <f t="shared" si="28"/>
        <v>5310</v>
      </c>
      <c r="Y209" s="5">
        <v>10000</v>
      </c>
      <c r="Z209" s="5">
        <f t="shared" si="27"/>
        <v>1615</v>
      </c>
      <c r="AA209" s="5">
        <f t="shared" si="31"/>
        <v>0</v>
      </c>
      <c r="AB209" s="5">
        <f t="shared" si="29"/>
        <v>39.7125</v>
      </c>
      <c r="AC209" s="5">
        <v>0</v>
      </c>
      <c r="AD209" t="s">
        <v>33</v>
      </c>
      <c r="AE209" s="9" t="str">
        <f t="shared" si="32"/>
        <v>C</v>
      </c>
      <c r="AG209" s="9">
        <f>1</f>
        <v>1</v>
      </c>
      <c r="AH209" s="5">
        <f t="shared" si="30"/>
        <v>4</v>
      </c>
    </row>
    <row r="210" spans="1:34">
      <c r="A210" s="5">
        <v>204</v>
      </c>
      <c r="B210" t="s">
        <v>719</v>
      </c>
      <c r="D210" t="s">
        <v>15</v>
      </c>
      <c r="E210" t="s">
        <v>183</v>
      </c>
      <c r="F210" t="s">
        <v>73</v>
      </c>
      <c r="G210" t="s">
        <v>74</v>
      </c>
      <c r="H210" t="s">
        <v>26</v>
      </c>
      <c r="I210" t="s">
        <v>37</v>
      </c>
      <c r="J210" t="s">
        <v>75</v>
      </c>
      <c r="K210" t="s">
        <v>720</v>
      </c>
      <c r="L210" t="s">
        <v>721</v>
      </c>
      <c r="M210" s="5">
        <v>9300</v>
      </c>
      <c r="N210" s="5">
        <v>8800</v>
      </c>
      <c r="O210" s="5">
        <v>8800</v>
      </c>
      <c r="P210" s="5">
        <v>9000</v>
      </c>
      <c r="Q210" s="5">
        <v>8980</v>
      </c>
      <c r="R210" s="5">
        <v>440</v>
      </c>
      <c r="S210" s="5">
        <v>6440</v>
      </c>
      <c r="T210" s="5">
        <v>9233</v>
      </c>
      <c r="U210" s="5">
        <v>3400</v>
      </c>
      <c r="V210" s="5">
        <v>13920</v>
      </c>
      <c r="W210" s="5">
        <v>1260</v>
      </c>
      <c r="X210" s="5">
        <f t="shared" si="28"/>
        <v>10660</v>
      </c>
      <c r="Y210" s="5">
        <v>12000</v>
      </c>
      <c r="Z210" s="5">
        <f t="shared" si="27"/>
        <v>0</v>
      </c>
      <c r="AA210" s="5">
        <f t="shared" si="31"/>
        <v>0</v>
      </c>
      <c r="AB210" s="5">
        <f t="shared" si="29"/>
        <v>39.9677419354839</v>
      </c>
      <c r="AC210" s="5">
        <v>9</v>
      </c>
      <c r="AD210" t="s">
        <v>35</v>
      </c>
      <c r="AE210" s="9" t="str">
        <f t="shared" si="32"/>
        <v>NSP</v>
      </c>
      <c r="AG210" s="9">
        <f>0.952381</f>
        <v>0.952381</v>
      </c>
      <c r="AH210" s="5">
        <f t="shared" si="30"/>
        <v>100</v>
      </c>
    </row>
    <row r="211" spans="1:34">
      <c r="A211" s="5">
        <v>218</v>
      </c>
      <c r="B211" t="s">
        <v>722</v>
      </c>
      <c r="D211" t="s">
        <v>28</v>
      </c>
      <c r="F211" t="s">
        <v>79</v>
      </c>
      <c r="G211" t="s">
        <v>74</v>
      </c>
      <c r="H211" t="s">
        <v>26</v>
      </c>
      <c r="I211" t="s">
        <v>37</v>
      </c>
      <c r="J211" t="s">
        <v>75</v>
      </c>
      <c r="K211" t="s">
        <v>723</v>
      </c>
      <c r="L211" t="s">
        <v>724</v>
      </c>
      <c r="M211" s="5">
        <v>600</v>
      </c>
      <c r="N211" s="5">
        <v>600</v>
      </c>
      <c r="O211" s="5">
        <v>600</v>
      </c>
      <c r="P211" s="5">
        <v>600</v>
      </c>
      <c r="Q211" s="5">
        <v>600</v>
      </c>
      <c r="R211" s="5">
        <v>0</v>
      </c>
      <c r="S211" s="5">
        <v>540</v>
      </c>
      <c r="T211" s="5">
        <v>0</v>
      </c>
      <c r="U211" s="5">
        <v>405</v>
      </c>
      <c r="V211" s="5">
        <v>810</v>
      </c>
      <c r="W211" s="5">
        <v>0</v>
      </c>
      <c r="X211" s="5">
        <f t="shared" si="28"/>
        <v>765</v>
      </c>
      <c r="Y211" s="5">
        <v>1200</v>
      </c>
      <c r="Z211" s="5">
        <f t="shared" si="27"/>
        <v>195</v>
      </c>
      <c r="AA211" s="5">
        <f t="shared" si="31"/>
        <v>0</v>
      </c>
      <c r="AB211" s="5">
        <f t="shared" si="29"/>
        <v>40.5</v>
      </c>
      <c r="AC211" s="5">
        <v>0</v>
      </c>
      <c r="AD211" t="s">
        <v>35</v>
      </c>
      <c r="AE211" s="9" t="str">
        <f t="shared" si="32"/>
        <v>B</v>
      </c>
      <c r="AG211" s="9">
        <f>1</f>
        <v>1</v>
      </c>
      <c r="AH211" s="5">
        <f t="shared" si="30"/>
        <v>5</v>
      </c>
    </row>
    <row r="212" spans="1:34">
      <c r="A212" s="5">
        <v>162</v>
      </c>
      <c r="B212" t="s">
        <v>725</v>
      </c>
      <c r="D212" t="s">
        <v>15</v>
      </c>
      <c r="E212" t="s">
        <v>277</v>
      </c>
      <c r="F212" t="s">
        <v>73</v>
      </c>
      <c r="G212" t="s">
        <v>74</v>
      </c>
      <c r="H212" t="s">
        <v>26</v>
      </c>
      <c r="I212" t="s">
        <v>37</v>
      </c>
      <c r="J212" t="s">
        <v>75</v>
      </c>
      <c r="K212" t="s">
        <v>726</v>
      </c>
      <c r="L212" t="s">
        <v>727</v>
      </c>
      <c r="M212" s="5">
        <v>1900</v>
      </c>
      <c r="N212" s="5">
        <v>1900</v>
      </c>
      <c r="O212" s="5">
        <v>1900</v>
      </c>
      <c r="P212" s="5">
        <v>1900</v>
      </c>
      <c r="Q212" s="5">
        <v>1900</v>
      </c>
      <c r="R212" s="5">
        <v>3105</v>
      </c>
      <c r="S212" s="5">
        <v>1050</v>
      </c>
      <c r="T212" s="5">
        <v>0</v>
      </c>
      <c r="U212" s="5">
        <v>1140</v>
      </c>
      <c r="V212" s="5">
        <v>2850</v>
      </c>
      <c r="W212" s="5">
        <v>0</v>
      </c>
      <c r="X212" s="5">
        <f t="shared" si="28"/>
        <v>2940</v>
      </c>
      <c r="Y212" s="5">
        <v>4000</v>
      </c>
      <c r="Z212" s="5">
        <f t="shared" si="27"/>
        <v>850</v>
      </c>
      <c r="AA212" s="5">
        <f t="shared" si="31"/>
        <v>0</v>
      </c>
      <c r="AB212" s="5">
        <f t="shared" si="29"/>
        <v>41</v>
      </c>
      <c r="AC212" s="5">
        <v>4</v>
      </c>
      <c r="AD212" t="s">
        <v>35</v>
      </c>
      <c r="AE212" s="9" t="str">
        <f t="shared" si="32"/>
        <v>B</v>
      </c>
      <c r="AG212" s="9">
        <f>1</f>
        <v>1</v>
      </c>
      <c r="AH212" s="5">
        <f t="shared" si="30"/>
        <v>5</v>
      </c>
    </row>
    <row r="213" hidden="1" spans="1:34">
      <c r="A213" s="5">
        <v>289</v>
      </c>
      <c r="B213" t="s">
        <v>728</v>
      </c>
      <c r="D213" t="s">
        <v>15</v>
      </c>
      <c r="F213" t="s">
        <v>111</v>
      </c>
      <c r="G213" t="s">
        <v>74</v>
      </c>
      <c r="H213" t="s">
        <v>34</v>
      </c>
      <c r="I213" t="s">
        <v>13</v>
      </c>
      <c r="J213" t="s">
        <v>75</v>
      </c>
      <c r="K213" t="s">
        <v>729</v>
      </c>
      <c r="L213" t="s">
        <v>730</v>
      </c>
      <c r="M213" s="5">
        <v>205</v>
      </c>
      <c r="N213" s="5">
        <v>490</v>
      </c>
      <c r="O213" s="5">
        <v>490</v>
      </c>
      <c r="P213" s="5">
        <v>145</v>
      </c>
      <c r="Q213" s="5">
        <v>160</v>
      </c>
      <c r="R213" s="5">
        <v>0</v>
      </c>
      <c r="S213" s="5">
        <v>285</v>
      </c>
      <c r="T213" s="5">
        <v>1624.005</v>
      </c>
      <c r="U213" s="5">
        <v>45</v>
      </c>
      <c r="V213" s="5">
        <v>1545</v>
      </c>
      <c r="W213" s="5">
        <v>0</v>
      </c>
      <c r="X213" s="5">
        <f t="shared" si="28"/>
        <v>210</v>
      </c>
      <c r="Y213" s="5">
        <v>1200</v>
      </c>
      <c r="Z213" s="5">
        <f t="shared" si="27"/>
        <v>0</v>
      </c>
      <c r="AA213" s="5">
        <f t="shared" si="31"/>
        <v>0</v>
      </c>
      <c r="AB213" s="5">
        <f t="shared" si="29"/>
        <v>226.09756097561</v>
      </c>
      <c r="AC213" s="5">
        <v>0</v>
      </c>
      <c r="AD213" t="s">
        <v>210</v>
      </c>
      <c r="AE213" s="9" t="str">
        <f t="shared" si="32"/>
        <v>NSP</v>
      </c>
      <c r="AG213" s="9">
        <f>1</f>
        <v>1</v>
      </c>
      <c r="AH213" s="5">
        <f t="shared" si="30"/>
        <v>100</v>
      </c>
    </row>
    <row r="214" spans="1:34">
      <c r="A214" s="5">
        <v>128</v>
      </c>
      <c r="B214" t="s">
        <v>731</v>
      </c>
      <c r="D214" t="s">
        <v>15</v>
      </c>
      <c r="F214" t="s">
        <v>212</v>
      </c>
      <c r="G214" t="s">
        <v>74</v>
      </c>
      <c r="H214" t="s">
        <v>26</v>
      </c>
      <c r="I214" t="s">
        <v>37</v>
      </c>
      <c r="J214" t="s">
        <v>75</v>
      </c>
      <c r="K214" t="s">
        <v>732</v>
      </c>
      <c r="L214" t="s">
        <v>733</v>
      </c>
      <c r="M214" s="5">
        <v>1000</v>
      </c>
      <c r="N214" s="5">
        <v>1000</v>
      </c>
      <c r="O214" s="5">
        <v>1000</v>
      </c>
      <c r="P214" s="5">
        <v>1000</v>
      </c>
      <c r="Q214" s="5">
        <v>1000</v>
      </c>
      <c r="R214" s="5">
        <v>0</v>
      </c>
      <c r="S214" s="5">
        <v>500</v>
      </c>
      <c r="T214" s="5">
        <v>0</v>
      </c>
      <c r="U214" s="5">
        <v>500</v>
      </c>
      <c r="V214" s="5">
        <v>1400</v>
      </c>
      <c r="W214" s="5">
        <v>0</v>
      </c>
      <c r="X214" s="5">
        <f t="shared" si="28"/>
        <v>1500</v>
      </c>
      <c r="Y214" s="5">
        <v>2400</v>
      </c>
      <c r="Z214" s="5">
        <f t="shared" si="27"/>
        <v>500</v>
      </c>
      <c r="AA214" s="5">
        <f t="shared" si="31"/>
        <v>0</v>
      </c>
      <c r="AB214" s="5">
        <f t="shared" si="29"/>
        <v>42</v>
      </c>
      <c r="AC214" s="5">
        <v>0</v>
      </c>
      <c r="AD214" t="s">
        <v>33</v>
      </c>
      <c r="AE214" s="9" t="str">
        <f t="shared" si="32"/>
        <v>C</v>
      </c>
      <c r="AG214" s="9">
        <f>1</f>
        <v>1</v>
      </c>
      <c r="AH214" s="5">
        <f t="shared" si="30"/>
        <v>4</v>
      </c>
    </row>
    <row r="215" hidden="1" spans="1:34">
      <c r="A215" s="5">
        <v>291</v>
      </c>
      <c r="B215" t="s">
        <v>734</v>
      </c>
      <c r="D215" t="s">
        <v>15</v>
      </c>
      <c r="E215" t="s">
        <v>97</v>
      </c>
      <c r="F215" t="s">
        <v>172</v>
      </c>
      <c r="G215" t="s">
        <v>74</v>
      </c>
      <c r="H215" t="s">
        <v>34</v>
      </c>
      <c r="I215" t="s">
        <v>13</v>
      </c>
      <c r="J215" t="s">
        <v>89</v>
      </c>
      <c r="K215" t="s">
        <v>735</v>
      </c>
      <c r="L215" t="s">
        <v>736</v>
      </c>
      <c r="M215" s="5">
        <v>160</v>
      </c>
      <c r="N215" s="5">
        <v>240</v>
      </c>
      <c r="O215" s="5">
        <v>140</v>
      </c>
      <c r="P215" s="5">
        <v>240</v>
      </c>
      <c r="Q215" s="5">
        <v>140</v>
      </c>
      <c r="R215" s="5">
        <v>40</v>
      </c>
      <c r="S215" s="5">
        <v>300</v>
      </c>
      <c r="T215" s="5">
        <v>0</v>
      </c>
      <c r="U215" s="5">
        <v>160</v>
      </c>
      <c r="V215" s="5">
        <v>780</v>
      </c>
      <c r="W215" s="5">
        <v>0</v>
      </c>
      <c r="X215" s="5">
        <f t="shared" si="28"/>
        <v>140</v>
      </c>
      <c r="Y215" s="5">
        <v>2000</v>
      </c>
      <c r="Z215" s="5">
        <f>MAX(0,R215+U215-S215-V215-W215)</f>
        <v>0</v>
      </c>
      <c r="AA215" s="5">
        <f t="shared" si="31"/>
        <v>0</v>
      </c>
      <c r="AB215" s="5">
        <f t="shared" si="29"/>
        <v>144.25</v>
      </c>
      <c r="AC215" s="5">
        <v>2</v>
      </c>
      <c r="AD215" t="s">
        <v>210</v>
      </c>
      <c r="AE215" s="9" t="str">
        <f t="shared" si="32"/>
        <v>NSP</v>
      </c>
      <c r="AG215" s="9">
        <f>1</f>
        <v>1</v>
      </c>
      <c r="AH215" s="5">
        <f t="shared" si="30"/>
        <v>100</v>
      </c>
    </row>
    <row r="216" hidden="1" spans="1:34">
      <c r="A216" s="5">
        <v>292</v>
      </c>
      <c r="B216" t="s">
        <v>737</v>
      </c>
      <c r="D216" t="s">
        <v>15</v>
      </c>
      <c r="E216" t="s">
        <v>97</v>
      </c>
      <c r="F216" t="s">
        <v>73</v>
      </c>
      <c r="G216" t="s">
        <v>74</v>
      </c>
      <c r="H216" t="s">
        <v>34</v>
      </c>
      <c r="I216" t="s">
        <v>13</v>
      </c>
      <c r="J216" t="s">
        <v>75</v>
      </c>
      <c r="K216" t="s">
        <v>738</v>
      </c>
      <c r="L216" t="s">
        <v>739</v>
      </c>
      <c r="M216" s="5">
        <v>900</v>
      </c>
      <c r="N216" s="5">
        <v>800</v>
      </c>
      <c r="O216" s="5">
        <v>800</v>
      </c>
      <c r="P216" s="5">
        <v>800</v>
      </c>
      <c r="Q216" s="5">
        <v>1060</v>
      </c>
      <c r="R216" s="5">
        <v>0</v>
      </c>
      <c r="S216" s="5">
        <v>220</v>
      </c>
      <c r="T216" s="5">
        <v>4037</v>
      </c>
      <c r="U216" s="5">
        <v>420</v>
      </c>
      <c r="V216" s="5">
        <v>4260</v>
      </c>
      <c r="W216" s="5">
        <v>0</v>
      </c>
      <c r="X216" s="5">
        <f t="shared" si="28"/>
        <v>1500</v>
      </c>
      <c r="Y216" s="5">
        <v>2000</v>
      </c>
      <c r="Z216" s="5">
        <f>MAX(0,M216+(N216*0.9)+U216-S216-V216-W216)</f>
        <v>0</v>
      </c>
      <c r="AA216" s="5">
        <f t="shared" si="31"/>
        <v>0</v>
      </c>
      <c r="AB216" s="5">
        <f t="shared" si="29"/>
        <v>136</v>
      </c>
      <c r="AC216" s="5">
        <v>6</v>
      </c>
      <c r="AD216" t="s">
        <v>210</v>
      </c>
      <c r="AE216" s="9" t="str">
        <f t="shared" si="32"/>
        <v>NSP</v>
      </c>
      <c r="AG216" s="9">
        <f>0.666667</f>
        <v>0.666667</v>
      </c>
      <c r="AH216" s="5">
        <f t="shared" si="30"/>
        <v>100</v>
      </c>
    </row>
    <row r="217" hidden="1" spans="1:34">
      <c r="A217" s="5">
        <v>293</v>
      </c>
      <c r="B217" t="s">
        <v>740</v>
      </c>
      <c r="D217" t="s">
        <v>15</v>
      </c>
      <c r="E217" t="s">
        <v>97</v>
      </c>
      <c r="F217" t="s">
        <v>73</v>
      </c>
      <c r="G217" t="s">
        <v>74</v>
      </c>
      <c r="H217" t="s">
        <v>34</v>
      </c>
      <c r="I217" t="s">
        <v>13</v>
      </c>
      <c r="J217" t="s">
        <v>75</v>
      </c>
      <c r="K217" t="s">
        <v>741</v>
      </c>
      <c r="L217" t="s">
        <v>742</v>
      </c>
      <c r="M217" s="5">
        <v>2000</v>
      </c>
      <c r="N217" s="5">
        <v>2000</v>
      </c>
      <c r="O217" s="5">
        <v>500</v>
      </c>
      <c r="P217" s="5">
        <v>500</v>
      </c>
      <c r="Q217" s="5">
        <v>400</v>
      </c>
      <c r="R217" s="5">
        <v>0</v>
      </c>
      <c r="S217" s="5">
        <v>500</v>
      </c>
      <c r="T217" s="5">
        <v>4217</v>
      </c>
      <c r="U217" s="5">
        <v>180</v>
      </c>
      <c r="V217" s="5">
        <v>5480</v>
      </c>
      <c r="W217" s="5">
        <v>0</v>
      </c>
      <c r="X217" s="5">
        <f t="shared" si="28"/>
        <v>2680</v>
      </c>
      <c r="Y217" s="5">
        <v>2000</v>
      </c>
      <c r="Z217" s="5">
        <f>MAX(0,M217+(N217*0.9)+U217-S217-V217-W217)</f>
        <v>0</v>
      </c>
      <c r="AA217" s="5">
        <f t="shared" si="31"/>
        <v>0</v>
      </c>
      <c r="AB217" s="5">
        <f t="shared" si="29"/>
        <v>77.2</v>
      </c>
      <c r="AC217" s="5">
        <v>5</v>
      </c>
      <c r="AD217" t="s">
        <v>210</v>
      </c>
      <c r="AE217" s="9" t="str">
        <f t="shared" si="32"/>
        <v>NSP</v>
      </c>
      <c r="AG217" s="9">
        <f>1</f>
        <v>1</v>
      </c>
      <c r="AH217" s="5">
        <f t="shared" si="30"/>
        <v>100</v>
      </c>
    </row>
    <row r="218" hidden="1" spans="1:34">
      <c r="A218" s="5">
        <v>294</v>
      </c>
      <c r="B218" t="s">
        <v>743</v>
      </c>
      <c r="D218" t="s">
        <v>28</v>
      </c>
      <c r="F218" t="s">
        <v>79</v>
      </c>
      <c r="G218" t="s">
        <v>74</v>
      </c>
      <c r="H218" t="s">
        <v>34</v>
      </c>
      <c r="I218" t="s">
        <v>13</v>
      </c>
      <c r="J218" t="s">
        <v>89</v>
      </c>
      <c r="K218" t="s">
        <v>744</v>
      </c>
      <c r="L218" t="s">
        <v>745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400</v>
      </c>
      <c r="W218" s="5">
        <v>0</v>
      </c>
      <c r="X218" s="5">
        <f t="shared" si="28"/>
        <v>0</v>
      </c>
      <c r="Y218" s="5">
        <v>1200</v>
      </c>
      <c r="Z218" s="5">
        <f>MAX(0,R218+U218-S218-V218-W218)</f>
        <v>0</v>
      </c>
      <c r="AA218" s="5">
        <f t="shared" si="31"/>
        <v>0</v>
      </c>
      <c r="AB218" s="5">
        <f t="shared" si="29"/>
        <v>0</v>
      </c>
      <c r="AC218" s="5">
        <v>0</v>
      </c>
      <c r="AD218" t="s">
        <v>210</v>
      </c>
      <c r="AE218" s="9" t="str">
        <f t="shared" si="32"/>
        <v>NSP</v>
      </c>
      <c r="AG218" s="9">
        <f>1</f>
        <v>1</v>
      </c>
      <c r="AH218" s="5">
        <f t="shared" si="30"/>
        <v>100</v>
      </c>
    </row>
    <row r="219" spans="1:34">
      <c r="A219" s="5">
        <v>177</v>
      </c>
      <c r="B219" t="s">
        <v>746</v>
      </c>
      <c r="D219" t="s">
        <v>15</v>
      </c>
      <c r="F219" t="s">
        <v>747</v>
      </c>
      <c r="G219" t="s">
        <v>74</v>
      </c>
      <c r="H219" t="s">
        <v>26</v>
      </c>
      <c r="I219" t="s">
        <v>37</v>
      </c>
      <c r="J219" t="s">
        <v>75</v>
      </c>
      <c r="K219" t="s">
        <v>748</v>
      </c>
      <c r="L219" t="s">
        <v>749</v>
      </c>
      <c r="M219" s="5">
        <v>3800</v>
      </c>
      <c r="N219" s="5">
        <v>3800</v>
      </c>
      <c r="O219" s="5">
        <v>3800</v>
      </c>
      <c r="P219" s="5">
        <v>4600</v>
      </c>
      <c r="Q219" s="5">
        <v>4500</v>
      </c>
      <c r="R219" s="5">
        <v>0</v>
      </c>
      <c r="S219" s="5">
        <v>2300</v>
      </c>
      <c r="T219" s="5">
        <v>0</v>
      </c>
      <c r="U219" s="5">
        <v>2000</v>
      </c>
      <c r="V219" s="5">
        <v>5560</v>
      </c>
      <c r="W219" s="5">
        <v>0</v>
      </c>
      <c r="X219" s="5">
        <f t="shared" si="28"/>
        <v>5400</v>
      </c>
      <c r="Y219" s="5">
        <v>8000</v>
      </c>
      <c r="Z219" s="5">
        <f t="shared" ref="Z219:Z233" si="33">MAX(0,M219+(N219*0.9)+U219-S219-V219-W219)</f>
        <v>1360</v>
      </c>
      <c r="AA219" s="5">
        <f t="shared" si="31"/>
        <v>0</v>
      </c>
      <c r="AB219" s="5">
        <f t="shared" si="29"/>
        <v>43.8947368421053</v>
      </c>
      <c r="AC219" s="5">
        <v>0</v>
      </c>
      <c r="AD219" t="s">
        <v>35</v>
      </c>
      <c r="AE219" s="9" t="str">
        <f t="shared" si="32"/>
        <v>B</v>
      </c>
      <c r="AG219" s="9">
        <f>1</f>
        <v>1</v>
      </c>
      <c r="AH219" s="5">
        <f t="shared" si="30"/>
        <v>5</v>
      </c>
    </row>
    <row r="220" hidden="1" spans="1:34">
      <c r="A220" s="5">
        <v>296</v>
      </c>
      <c r="B220" t="s">
        <v>750</v>
      </c>
      <c r="D220" t="s">
        <v>15</v>
      </c>
      <c r="E220" t="s">
        <v>88</v>
      </c>
      <c r="F220" t="s">
        <v>111</v>
      </c>
      <c r="G220" t="s">
        <v>74</v>
      </c>
      <c r="H220" t="s">
        <v>34</v>
      </c>
      <c r="I220" t="s">
        <v>13</v>
      </c>
      <c r="J220" t="s">
        <v>75</v>
      </c>
      <c r="K220" t="s">
        <v>751</v>
      </c>
      <c r="L220" t="s">
        <v>752</v>
      </c>
      <c r="M220" s="5">
        <v>1000</v>
      </c>
      <c r="N220" s="5">
        <v>0</v>
      </c>
      <c r="O220" s="5">
        <v>0</v>
      </c>
      <c r="P220" s="5">
        <v>0</v>
      </c>
      <c r="Q220" s="5">
        <v>0</v>
      </c>
      <c r="R220" s="5">
        <v>240</v>
      </c>
      <c r="S220" s="5">
        <v>300</v>
      </c>
      <c r="T220" s="5">
        <v>0</v>
      </c>
      <c r="U220" s="5">
        <v>340</v>
      </c>
      <c r="V220" s="5">
        <v>860</v>
      </c>
      <c r="W220" s="5">
        <v>0</v>
      </c>
      <c r="X220" s="5">
        <f t="shared" si="28"/>
        <v>1040</v>
      </c>
      <c r="Y220" s="5">
        <v>2000</v>
      </c>
      <c r="Z220" s="5">
        <f t="shared" si="33"/>
        <v>180</v>
      </c>
      <c r="AA220" s="5">
        <f t="shared" si="31"/>
        <v>0</v>
      </c>
      <c r="AB220" s="5">
        <f t="shared" si="29"/>
        <v>19.8</v>
      </c>
      <c r="AC220" s="5">
        <v>6</v>
      </c>
      <c r="AD220" t="s">
        <v>210</v>
      </c>
      <c r="AE220" s="9" t="str">
        <f t="shared" si="32"/>
        <v>AA</v>
      </c>
      <c r="AG220" s="9" t="str">
        <f>"N/A"</f>
        <v>N/A</v>
      </c>
      <c r="AH220" s="5">
        <f t="shared" si="30"/>
        <v>7</v>
      </c>
    </row>
    <row r="221" spans="1:34">
      <c r="A221" s="5">
        <v>189</v>
      </c>
      <c r="B221" t="s">
        <v>753</v>
      </c>
      <c r="D221" t="s">
        <v>15</v>
      </c>
      <c r="E221" t="s">
        <v>88</v>
      </c>
      <c r="F221" t="s">
        <v>111</v>
      </c>
      <c r="G221" t="s">
        <v>74</v>
      </c>
      <c r="H221" t="s">
        <v>26</v>
      </c>
      <c r="I221" t="s">
        <v>37</v>
      </c>
      <c r="J221" t="s">
        <v>75</v>
      </c>
      <c r="K221" t="s">
        <v>754</v>
      </c>
      <c r="L221" t="s">
        <v>755</v>
      </c>
      <c r="M221" s="5">
        <v>1300</v>
      </c>
      <c r="N221" s="5">
        <v>1300</v>
      </c>
      <c r="O221" s="5">
        <v>1300</v>
      </c>
      <c r="P221" s="5">
        <v>1300</v>
      </c>
      <c r="Q221" s="5">
        <v>1300</v>
      </c>
      <c r="R221" s="5">
        <v>0</v>
      </c>
      <c r="S221" s="5">
        <v>1000</v>
      </c>
      <c r="T221" s="5">
        <v>0</v>
      </c>
      <c r="U221" s="5">
        <v>440</v>
      </c>
      <c r="V221" s="5">
        <v>2120</v>
      </c>
      <c r="W221" s="5">
        <v>0</v>
      </c>
      <c r="X221" s="5">
        <f t="shared" si="28"/>
        <v>1390</v>
      </c>
      <c r="Y221" s="5">
        <v>2000</v>
      </c>
      <c r="Z221" s="5">
        <f t="shared" si="33"/>
        <v>0</v>
      </c>
      <c r="AA221" s="5">
        <f t="shared" si="31"/>
        <v>0</v>
      </c>
      <c r="AB221" s="5">
        <f t="shared" si="29"/>
        <v>46.9230769230769</v>
      </c>
      <c r="AC221" s="5">
        <v>2</v>
      </c>
      <c r="AD221" t="s">
        <v>35</v>
      </c>
      <c r="AE221" s="9" t="str">
        <f t="shared" si="32"/>
        <v>NSP</v>
      </c>
      <c r="AG221" s="9">
        <f>1</f>
        <v>1</v>
      </c>
      <c r="AH221" s="5">
        <f t="shared" si="30"/>
        <v>100</v>
      </c>
    </row>
    <row r="222" hidden="1" spans="1:34">
      <c r="A222" s="5">
        <v>298</v>
      </c>
      <c r="B222" t="s">
        <v>756</v>
      </c>
      <c r="D222" t="s">
        <v>15</v>
      </c>
      <c r="E222" t="s">
        <v>88</v>
      </c>
      <c r="F222" t="s">
        <v>111</v>
      </c>
      <c r="G222" t="s">
        <v>74</v>
      </c>
      <c r="H222" t="s">
        <v>34</v>
      </c>
      <c r="I222" t="s">
        <v>13</v>
      </c>
      <c r="J222" t="s">
        <v>75</v>
      </c>
      <c r="K222" t="s">
        <v>757</v>
      </c>
      <c r="L222" t="s">
        <v>758</v>
      </c>
      <c r="M222" s="5">
        <v>800</v>
      </c>
      <c r="N222" s="5">
        <v>500</v>
      </c>
      <c r="O222" s="5">
        <v>500</v>
      </c>
      <c r="P222" s="5">
        <v>500</v>
      </c>
      <c r="Q222" s="5">
        <v>500</v>
      </c>
      <c r="R222" s="5">
        <v>0</v>
      </c>
      <c r="S222" s="5">
        <v>1300</v>
      </c>
      <c r="T222" s="5">
        <v>4180</v>
      </c>
      <c r="U222" s="5">
        <v>0</v>
      </c>
      <c r="V222" s="5">
        <v>2880</v>
      </c>
      <c r="W222" s="5">
        <v>0</v>
      </c>
      <c r="X222" s="5">
        <f t="shared" si="28"/>
        <v>-250</v>
      </c>
      <c r="Y222" s="5">
        <v>1200</v>
      </c>
      <c r="Z222" s="5">
        <f t="shared" si="33"/>
        <v>0</v>
      </c>
      <c r="AA222" s="5">
        <f t="shared" si="31"/>
        <v>0</v>
      </c>
      <c r="AB222" s="5">
        <f t="shared" si="29"/>
        <v>102</v>
      </c>
      <c r="AC222" s="5">
        <v>6</v>
      </c>
      <c r="AD222" t="s">
        <v>210</v>
      </c>
      <c r="AE222" s="9" t="str">
        <f t="shared" si="32"/>
        <v>NSP</v>
      </c>
      <c r="AG222" s="9">
        <f>1</f>
        <v>1</v>
      </c>
      <c r="AH222" s="5">
        <f t="shared" si="30"/>
        <v>100</v>
      </c>
    </row>
    <row r="223" spans="1:34">
      <c r="A223" s="5">
        <v>110</v>
      </c>
      <c r="B223" t="s">
        <v>759</v>
      </c>
      <c r="D223" t="s">
        <v>15</v>
      </c>
      <c r="E223" t="s">
        <v>88</v>
      </c>
      <c r="F223" t="s">
        <v>73</v>
      </c>
      <c r="G223" t="s">
        <v>74</v>
      </c>
      <c r="H223" t="s">
        <v>26</v>
      </c>
      <c r="I223" t="s">
        <v>37</v>
      </c>
      <c r="J223" t="s">
        <v>75</v>
      </c>
      <c r="K223" t="s">
        <v>760</v>
      </c>
      <c r="L223" t="s">
        <v>761</v>
      </c>
      <c r="M223" s="5">
        <v>500</v>
      </c>
      <c r="N223" s="5">
        <v>500</v>
      </c>
      <c r="O223" s="5">
        <v>500</v>
      </c>
      <c r="P223" s="5">
        <v>500</v>
      </c>
      <c r="Q223" s="5">
        <v>500</v>
      </c>
      <c r="R223" s="5">
        <v>0</v>
      </c>
      <c r="S223" s="5">
        <v>0</v>
      </c>
      <c r="T223" s="5">
        <v>0</v>
      </c>
      <c r="U223" s="5">
        <v>180</v>
      </c>
      <c r="V223" s="5">
        <v>820</v>
      </c>
      <c r="W223" s="5">
        <v>0</v>
      </c>
      <c r="X223" s="5">
        <f t="shared" si="28"/>
        <v>930</v>
      </c>
      <c r="Y223" s="5">
        <v>1200</v>
      </c>
      <c r="Z223" s="5">
        <f t="shared" si="33"/>
        <v>310</v>
      </c>
      <c r="AA223" s="5">
        <f t="shared" si="31"/>
        <v>0</v>
      </c>
      <c r="AB223" s="5">
        <f t="shared" si="29"/>
        <v>47.2</v>
      </c>
      <c r="AC223" s="5">
        <v>2</v>
      </c>
      <c r="AD223" t="s">
        <v>31</v>
      </c>
      <c r="AE223" s="9" t="str">
        <f t="shared" si="32"/>
        <v>D30</v>
      </c>
      <c r="AG223" s="9" t="str">
        <f>"N/A"</f>
        <v>N/A</v>
      </c>
      <c r="AH223" s="5">
        <f t="shared" si="30"/>
        <v>3</v>
      </c>
    </row>
    <row r="224" spans="1:34">
      <c r="A224" s="5">
        <v>142</v>
      </c>
      <c r="B224" t="s">
        <v>762</v>
      </c>
      <c r="D224" t="s">
        <v>15</v>
      </c>
      <c r="F224" t="s">
        <v>747</v>
      </c>
      <c r="G224" t="s">
        <v>74</v>
      </c>
      <c r="H224" t="s">
        <v>26</v>
      </c>
      <c r="I224" t="s">
        <v>37</v>
      </c>
      <c r="J224" t="s">
        <v>75</v>
      </c>
      <c r="K224" t="s">
        <v>763</v>
      </c>
      <c r="L224" t="s">
        <v>764</v>
      </c>
      <c r="M224" s="5">
        <v>3000</v>
      </c>
      <c r="N224" s="5">
        <v>4000</v>
      </c>
      <c r="O224" s="5">
        <v>4000</v>
      </c>
      <c r="P224" s="5">
        <v>4000</v>
      </c>
      <c r="Q224" s="5">
        <v>4000</v>
      </c>
      <c r="R224" s="5">
        <v>0</v>
      </c>
      <c r="S224" s="5">
        <v>1000</v>
      </c>
      <c r="T224" s="5">
        <v>0</v>
      </c>
      <c r="U224" s="5">
        <v>1340</v>
      </c>
      <c r="V224" s="5">
        <v>4900</v>
      </c>
      <c r="W224" s="5">
        <v>0</v>
      </c>
      <c r="X224" s="5">
        <f t="shared" si="28"/>
        <v>5340</v>
      </c>
      <c r="Y224" s="5">
        <v>6800</v>
      </c>
      <c r="Z224" s="5">
        <f t="shared" si="33"/>
        <v>2040</v>
      </c>
      <c r="AA224" s="5">
        <f t="shared" si="31"/>
        <v>0</v>
      </c>
      <c r="AB224" s="5">
        <f t="shared" si="29"/>
        <v>49</v>
      </c>
      <c r="AC224" s="5">
        <v>0</v>
      </c>
      <c r="AD224" t="s">
        <v>33</v>
      </c>
      <c r="AE224" s="9" t="str">
        <f t="shared" si="32"/>
        <v>C</v>
      </c>
      <c r="AG224" s="9">
        <f>1</f>
        <v>1</v>
      </c>
      <c r="AH224" s="5">
        <f t="shared" si="30"/>
        <v>4</v>
      </c>
    </row>
    <row r="225" spans="1:34">
      <c r="A225" s="5">
        <v>181</v>
      </c>
      <c r="B225" t="s">
        <v>765</v>
      </c>
      <c r="D225" t="s">
        <v>15</v>
      </c>
      <c r="E225" t="s">
        <v>97</v>
      </c>
      <c r="F225" t="s">
        <v>168</v>
      </c>
      <c r="G225" t="s">
        <v>74</v>
      </c>
      <c r="H225" t="s">
        <v>26</v>
      </c>
      <c r="I225" t="s">
        <v>37</v>
      </c>
      <c r="J225" t="s">
        <v>75</v>
      </c>
      <c r="K225" t="s">
        <v>766</v>
      </c>
      <c r="L225" t="s">
        <v>767</v>
      </c>
      <c r="M225" s="5">
        <v>800</v>
      </c>
      <c r="N225" s="5">
        <v>800</v>
      </c>
      <c r="O225" s="5">
        <v>800</v>
      </c>
      <c r="P225" s="5">
        <v>800</v>
      </c>
      <c r="Q225" s="5">
        <v>800</v>
      </c>
      <c r="R225" s="5">
        <v>0</v>
      </c>
      <c r="S225" s="5">
        <v>480</v>
      </c>
      <c r="T225" s="5">
        <v>1200</v>
      </c>
      <c r="U225" s="5">
        <v>280</v>
      </c>
      <c r="V225" s="5">
        <v>1480</v>
      </c>
      <c r="W225" s="5">
        <v>0</v>
      </c>
      <c r="X225" s="5">
        <f t="shared" si="28"/>
        <v>1000</v>
      </c>
      <c r="Y225" s="5">
        <v>2000</v>
      </c>
      <c r="Z225" s="5">
        <f t="shared" si="33"/>
        <v>0</v>
      </c>
      <c r="AA225" s="5">
        <f t="shared" si="31"/>
        <v>0</v>
      </c>
      <c r="AB225" s="5">
        <f t="shared" si="29"/>
        <v>49.5</v>
      </c>
      <c r="AC225" s="5">
        <v>6</v>
      </c>
      <c r="AD225" t="s">
        <v>35</v>
      </c>
      <c r="AE225" s="9" t="str">
        <f t="shared" si="32"/>
        <v>NSP</v>
      </c>
      <c r="AG225" s="9" t="str">
        <f>"N/A"</f>
        <v>N/A</v>
      </c>
      <c r="AH225" s="5">
        <f t="shared" si="30"/>
        <v>100</v>
      </c>
    </row>
    <row r="226" spans="1:34">
      <c r="A226" s="5">
        <v>123</v>
      </c>
      <c r="B226" t="s">
        <v>768</v>
      </c>
      <c r="D226" t="s">
        <v>15</v>
      </c>
      <c r="F226" t="s">
        <v>73</v>
      </c>
      <c r="G226" t="s">
        <v>74</v>
      </c>
      <c r="H226" t="s">
        <v>26</v>
      </c>
      <c r="I226" t="s">
        <v>37</v>
      </c>
      <c r="J226" t="s">
        <v>75</v>
      </c>
      <c r="K226" t="s">
        <v>769</v>
      </c>
      <c r="L226" t="s">
        <v>770</v>
      </c>
      <c r="M226" s="5">
        <v>3000</v>
      </c>
      <c r="N226" s="5">
        <v>3000</v>
      </c>
      <c r="O226" s="5">
        <v>2500</v>
      </c>
      <c r="P226" s="5">
        <v>2500</v>
      </c>
      <c r="Q226" s="5">
        <v>2500</v>
      </c>
      <c r="R226" s="5">
        <v>0</v>
      </c>
      <c r="S226" s="5">
        <v>1000</v>
      </c>
      <c r="T226" s="5">
        <v>0</v>
      </c>
      <c r="U226" s="5">
        <v>1000</v>
      </c>
      <c r="V226" s="5">
        <v>5000</v>
      </c>
      <c r="W226" s="5">
        <v>0</v>
      </c>
      <c r="X226" s="5">
        <f t="shared" si="28"/>
        <v>4500</v>
      </c>
      <c r="Y226" s="5">
        <v>6000</v>
      </c>
      <c r="Z226" s="5">
        <f t="shared" si="33"/>
        <v>700</v>
      </c>
      <c r="AA226" s="5">
        <f t="shared" si="31"/>
        <v>0</v>
      </c>
      <c r="AB226" s="5">
        <f t="shared" si="29"/>
        <v>50</v>
      </c>
      <c r="AC226" s="5">
        <v>0</v>
      </c>
      <c r="AD226" t="s">
        <v>33</v>
      </c>
      <c r="AE226" s="9" t="str">
        <f t="shared" si="32"/>
        <v>C</v>
      </c>
      <c r="AG226" s="9">
        <f t="shared" ref="AG226:AG233" si="34">1</f>
        <v>1</v>
      </c>
      <c r="AH226" s="5">
        <f t="shared" si="30"/>
        <v>4</v>
      </c>
    </row>
    <row r="227" hidden="1" spans="1:34">
      <c r="A227" s="5">
        <v>42</v>
      </c>
      <c r="B227" t="s">
        <v>771</v>
      </c>
      <c r="D227" t="s">
        <v>28</v>
      </c>
      <c r="E227" t="s">
        <v>97</v>
      </c>
      <c r="F227" t="s">
        <v>79</v>
      </c>
      <c r="G227" t="s">
        <v>74</v>
      </c>
      <c r="H227" t="s">
        <v>34</v>
      </c>
      <c r="I227" t="s">
        <v>13</v>
      </c>
      <c r="J227" t="s">
        <v>75</v>
      </c>
      <c r="K227" t="s">
        <v>772</v>
      </c>
      <c r="L227" t="s">
        <v>773</v>
      </c>
      <c r="M227" s="5">
        <v>900</v>
      </c>
      <c r="N227" s="5">
        <v>900</v>
      </c>
      <c r="O227" s="5">
        <v>1000</v>
      </c>
      <c r="P227" s="5">
        <v>1000</v>
      </c>
      <c r="Q227" s="5">
        <v>800</v>
      </c>
      <c r="R227" s="5">
        <v>160</v>
      </c>
      <c r="S227" s="5">
        <v>660</v>
      </c>
      <c r="T227" s="5">
        <v>0</v>
      </c>
      <c r="U227" s="5">
        <v>780</v>
      </c>
      <c r="V227" s="5">
        <v>60</v>
      </c>
      <c r="W227" s="5">
        <v>0</v>
      </c>
      <c r="X227" s="5">
        <f t="shared" si="28"/>
        <v>1470</v>
      </c>
      <c r="Y227" s="5">
        <v>1200</v>
      </c>
      <c r="Z227" s="5">
        <f t="shared" si="33"/>
        <v>1770</v>
      </c>
      <c r="AA227" s="5">
        <f t="shared" si="31"/>
        <v>1200</v>
      </c>
      <c r="AB227" s="5">
        <f t="shared" si="29"/>
        <v>0</v>
      </c>
      <c r="AC227" s="5">
        <v>2</v>
      </c>
      <c r="AD227" t="s">
        <v>25</v>
      </c>
      <c r="AE227" s="9" t="str">
        <f t="shared" si="32"/>
        <v>D</v>
      </c>
      <c r="AG227" s="9">
        <f t="shared" si="34"/>
        <v>1</v>
      </c>
      <c r="AH227" s="5">
        <f t="shared" si="30"/>
        <v>2</v>
      </c>
    </row>
    <row r="228" spans="1:34">
      <c r="A228" s="5">
        <v>126</v>
      </c>
      <c r="B228" t="s">
        <v>774</v>
      </c>
      <c r="D228" t="s">
        <v>15</v>
      </c>
      <c r="F228" t="s">
        <v>293</v>
      </c>
      <c r="G228" t="s">
        <v>74</v>
      </c>
      <c r="H228" t="s">
        <v>26</v>
      </c>
      <c r="I228" t="s">
        <v>37</v>
      </c>
      <c r="J228" t="s">
        <v>75</v>
      </c>
      <c r="K228" t="s">
        <v>775</v>
      </c>
      <c r="L228" t="s">
        <v>776</v>
      </c>
      <c r="M228" s="5">
        <v>2000</v>
      </c>
      <c r="N228" s="5">
        <v>2000</v>
      </c>
      <c r="O228" s="5">
        <v>2000</v>
      </c>
      <c r="P228" s="5">
        <v>2000</v>
      </c>
      <c r="Q228" s="5">
        <v>2000</v>
      </c>
      <c r="R228" s="5">
        <v>0</v>
      </c>
      <c r="S228" s="5">
        <v>300</v>
      </c>
      <c r="T228" s="5">
        <v>2414.01</v>
      </c>
      <c r="U228" s="5">
        <v>510</v>
      </c>
      <c r="V228" s="5">
        <v>945</v>
      </c>
      <c r="W228" s="5">
        <v>2400</v>
      </c>
      <c r="X228" s="5">
        <f t="shared" si="28"/>
        <v>3210</v>
      </c>
      <c r="Y228" s="5">
        <v>3200</v>
      </c>
      <c r="Z228" s="5">
        <f t="shared" si="33"/>
        <v>665</v>
      </c>
      <c r="AA228" s="5">
        <f t="shared" si="31"/>
        <v>0</v>
      </c>
      <c r="AB228" s="5">
        <f t="shared" si="29"/>
        <v>50.175</v>
      </c>
      <c r="AC228" s="5">
        <v>0</v>
      </c>
      <c r="AD228" t="s">
        <v>33</v>
      </c>
      <c r="AE228" s="9" t="str">
        <f t="shared" si="32"/>
        <v>C</v>
      </c>
      <c r="AG228" s="9">
        <f t="shared" si="34"/>
        <v>1</v>
      </c>
      <c r="AH228" s="5">
        <f t="shared" si="30"/>
        <v>4</v>
      </c>
    </row>
    <row r="229" hidden="1" spans="1:34">
      <c r="A229" s="5">
        <v>141</v>
      </c>
      <c r="B229" t="s">
        <v>777</v>
      </c>
      <c r="D229" t="s">
        <v>15</v>
      </c>
      <c r="E229" t="s">
        <v>97</v>
      </c>
      <c r="F229" t="s">
        <v>172</v>
      </c>
      <c r="G229" t="s">
        <v>74</v>
      </c>
      <c r="H229" t="s">
        <v>34</v>
      </c>
      <c r="I229" t="s">
        <v>13</v>
      </c>
      <c r="J229" t="s">
        <v>75</v>
      </c>
      <c r="K229" t="s">
        <v>778</v>
      </c>
      <c r="L229" t="s">
        <v>779</v>
      </c>
      <c r="M229" s="5">
        <v>1500</v>
      </c>
      <c r="N229" s="5">
        <v>1500</v>
      </c>
      <c r="O229" s="5">
        <v>1500</v>
      </c>
      <c r="P229" s="5">
        <v>1500</v>
      </c>
      <c r="Q229" s="5">
        <v>1500</v>
      </c>
      <c r="R229" s="5">
        <v>0</v>
      </c>
      <c r="S229" s="5">
        <v>510</v>
      </c>
      <c r="T229" s="5">
        <v>0</v>
      </c>
      <c r="U229" s="5">
        <v>510</v>
      </c>
      <c r="V229" s="5">
        <v>1965</v>
      </c>
      <c r="W229" s="5">
        <v>0</v>
      </c>
      <c r="X229" s="5">
        <f t="shared" si="28"/>
        <v>2250</v>
      </c>
      <c r="Y229" s="5">
        <v>1200</v>
      </c>
      <c r="Z229" s="5">
        <f t="shared" si="33"/>
        <v>885</v>
      </c>
      <c r="AA229" s="5">
        <f t="shared" si="31"/>
        <v>1200</v>
      </c>
      <c r="AB229" s="5">
        <f t="shared" si="29"/>
        <v>37.3</v>
      </c>
      <c r="AC229" s="5">
        <v>2</v>
      </c>
      <c r="AD229" t="s">
        <v>33</v>
      </c>
      <c r="AE229" s="9" t="str">
        <f t="shared" si="32"/>
        <v>C</v>
      </c>
      <c r="AG229" s="9">
        <f t="shared" si="34"/>
        <v>1</v>
      </c>
      <c r="AH229" s="5">
        <f t="shared" si="30"/>
        <v>4</v>
      </c>
    </row>
    <row r="230" spans="1:34">
      <c r="A230" s="5">
        <v>179</v>
      </c>
      <c r="B230" t="s">
        <v>780</v>
      </c>
      <c r="D230" t="s">
        <v>15</v>
      </c>
      <c r="E230" t="s">
        <v>277</v>
      </c>
      <c r="F230" t="s">
        <v>168</v>
      </c>
      <c r="G230" t="s">
        <v>74</v>
      </c>
      <c r="H230" t="s">
        <v>26</v>
      </c>
      <c r="I230" t="s">
        <v>37</v>
      </c>
      <c r="J230" t="s">
        <v>75</v>
      </c>
      <c r="K230" t="s">
        <v>404</v>
      </c>
      <c r="L230" t="s">
        <v>405</v>
      </c>
      <c r="M230" s="5">
        <v>6500</v>
      </c>
      <c r="N230" s="5">
        <v>6500</v>
      </c>
      <c r="O230" s="5">
        <v>6000</v>
      </c>
      <c r="P230" s="5">
        <v>6000</v>
      </c>
      <c r="Q230" s="5">
        <v>6000</v>
      </c>
      <c r="R230" s="5">
        <v>60</v>
      </c>
      <c r="S230" s="5">
        <v>4920</v>
      </c>
      <c r="T230" s="5">
        <v>2429</v>
      </c>
      <c r="U230" s="5">
        <v>2340</v>
      </c>
      <c r="V230" s="5">
        <v>7280</v>
      </c>
      <c r="W230" s="5">
        <v>4100</v>
      </c>
      <c r="X230" s="5">
        <f t="shared" si="28"/>
        <v>7170</v>
      </c>
      <c r="Y230" s="5">
        <v>4000</v>
      </c>
      <c r="Z230" s="5">
        <f t="shared" si="33"/>
        <v>0</v>
      </c>
      <c r="AA230" s="5">
        <f t="shared" si="31"/>
        <v>0</v>
      </c>
      <c r="AB230" s="5">
        <f t="shared" si="29"/>
        <v>50.5230769230769</v>
      </c>
      <c r="AC230" s="5">
        <v>2</v>
      </c>
      <c r="AD230" t="s">
        <v>35</v>
      </c>
      <c r="AE230" s="9" t="str">
        <f t="shared" si="32"/>
        <v>NSP</v>
      </c>
      <c r="AG230" s="9">
        <f t="shared" si="34"/>
        <v>1</v>
      </c>
      <c r="AH230" s="5">
        <f t="shared" si="30"/>
        <v>100</v>
      </c>
    </row>
    <row r="231" spans="1:34">
      <c r="A231" s="5">
        <v>196</v>
      </c>
      <c r="B231" t="s">
        <v>781</v>
      </c>
      <c r="D231" t="s">
        <v>15</v>
      </c>
      <c r="E231" t="s">
        <v>97</v>
      </c>
      <c r="F231" t="s">
        <v>111</v>
      </c>
      <c r="G231" t="s">
        <v>74</v>
      </c>
      <c r="H231" t="s">
        <v>26</v>
      </c>
      <c r="I231" t="s">
        <v>37</v>
      </c>
      <c r="J231" t="s">
        <v>75</v>
      </c>
      <c r="K231" t="s">
        <v>455</v>
      </c>
      <c r="L231" t="s">
        <v>456</v>
      </c>
      <c r="M231" s="5">
        <v>5400</v>
      </c>
      <c r="N231" s="5">
        <v>5700</v>
      </c>
      <c r="O231" s="5">
        <v>5900</v>
      </c>
      <c r="P231" s="5">
        <v>5900</v>
      </c>
      <c r="Q231" s="5">
        <v>5700</v>
      </c>
      <c r="R231" s="5">
        <v>0</v>
      </c>
      <c r="S231" s="5">
        <v>1900</v>
      </c>
      <c r="T231" s="5">
        <v>0</v>
      </c>
      <c r="U231" s="5">
        <v>2580</v>
      </c>
      <c r="V231" s="5">
        <v>10340</v>
      </c>
      <c r="W231" s="5">
        <v>0</v>
      </c>
      <c r="X231" s="5">
        <f t="shared" si="28"/>
        <v>8930</v>
      </c>
      <c r="Y231" s="5">
        <v>6000</v>
      </c>
      <c r="Z231" s="5">
        <f t="shared" si="33"/>
        <v>870</v>
      </c>
      <c r="AA231" s="5">
        <f t="shared" si="31"/>
        <v>0</v>
      </c>
      <c r="AB231" s="5">
        <f t="shared" si="29"/>
        <v>51.4444444444444</v>
      </c>
      <c r="AC231" s="5">
        <v>6</v>
      </c>
      <c r="AD231" t="s">
        <v>35</v>
      </c>
      <c r="AE231" s="9" t="str">
        <f t="shared" si="32"/>
        <v>B</v>
      </c>
      <c r="AG231" s="9">
        <f t="shared" si="34"/>
        <v>1</v>
      </c>
      <c r="AH231" s="5">
        <f t="shared" si="30"/>
        <v>5</v>
      </c>
    </row>
    <row r="232" spans="1:34">
      <c r="A232" s="5">
        <v>201</v>
      </c>
      <c r="B232" t="s">
        <v>782</v>
      </c>
      <c r="D232" t="s">
        <v>15</v>
      </c>
      <c r="E232" t="s">
        <v>88</v>
      </c>
      <c r="F232" t="s">
        <v>73</v>
      </c>
      <c r="G232" t="s">
        <v>74</v>
      </c>
      <c r="H232" t="s">
        <v>26</v>
      </c>
      <c r="I232" t="s">
        <v>37</v>
      </c>
      <c r="J232" t="s">
        <v>75</v>
      </c>
      <c r="K232" t="s">
        <v>783</v>
      </c>
      <c r="L232" t="s">
        <v>784</v>
      </c>
      <c r="M232" s="5">
        <v>2200</v>
      </c>
      <c r="N232" s="5">
        <v>2200</v>
      </c>
      <c r="O232" s="5">
        <v>2200</v>
      </c>
      <c r="P232" s="5">
        <v>2200</v>
      </c>
      <c r="Q232" s="5">
        <v>1820</v>
      </c>
      <c r="R232" s="5">
        <v>200</v>
      </c>
      <c r="S232" s="5">
        <v>1020</v>
      </c>
      <c r="T232" s="5">
        <v>3912</v>
      </c>
      <c r="U232" s="5">
        <v>640</v>
      </c>
      <c r="V232" s="5">
        <v>3060</v>
      </c>
      <c r="W232" s="5">
        <v>1200</v>
      </c>
      <c r="X232" s="5">
        <f t="shared" si="28"/>
        <v>2920</v>
      </c>
      <c r="Y232" s="5">
        <v>4000</v>
      </c>
      <c r="Z232" s="5">
        <f t="shared" si="33"/>
        <v>0</v>
      </c>
      <c r="AA232" s="5">
        <f t="shared" si="31"/>
        <v>0</v>
      </c>
      <c r="AB232" s="5">
        <f t="shared" si="29"/>
        <v>52.0909090909091</v>
      </c>
      <c r="AC232" s="5">
        <v>6</v>
      </c>
      <c r="AD232" t="s">
        <v>35</v>
      </c>
      <c r="AE232" s="9" t="str">
        <f t="shared" si="32"/>
        <v>NSP</v>
      </c>
      <c r="AG232" s="9">
        <f t="shared" si="34"/>
        <v>1</v>
      </c>
      <c r="AH232" s="5">
        <f t="shared" si="30"/>
        <v>100</v>
      </c>
    </row>
    <row r="233" spans="1:34">
      <c r="A233" s="5">
        <v>69</v>
      </c>
      <c r="B233" t="s">
        <v>785</v>
      </c>
      <c r="D233" t="s">
        <v>15</v>
      </c>
      <c r="E233" t="s">
        <v>88</v>
      </c>
      <c r="F233" t="s">
        <v>168</v>
      </c>
      <c r="G233" t="s">
        <v>74</v>
      </c>
      <c r="H233" t="s">
        <v>26</v>
      </c>
      <c r="I233" t="s">
        <v>37</v>
      </c>
      <c r="J233" t="s">
        <v>75</v>
      </c>
      <c r="K233" t="s">
        <v>786</v>
      </c>
      <c r="L233" t="s">
        <v>787</v>
      </c>
      <c r="M233" s="5">
        <v>4000</v>
      </c>
      <c r="N233" s="5">
        <v>4000</v>
      </c>
      <c r="O233" s="5">
        <v>4000</v>
      </c>
      <c r="P233" s="5">
        <v>4000</v>
      </c>
      <c r="Q233" s="5">
        <v>4000</v>
      </c>
      <c r="R233" s="5">
        <v>0</v>
      </c>
      <c r="S233" s="5">
        <v>1400</v>
      </c>
      <c r="T233" s="5">
        <v>0</v>
      </c>
      <c r="U233" s="5">
        <v>1180</v>
      </c>
      <c r="V233" s="5">
        <v>7480</v>
      </c>
      <c r="W233" s="5">
        <v>0</v>
      </c>
      <c r="X233" s="5">
        <f t="shared" si="28"/>
        <v>5780</v>
      </c>
      <c r="Y233" s="5">
        <v>6000</v>
      </c>
      <c r="Z233" s="5">
        <f t="shared" si="33"/>
        <v>0</v>
      </c>
      <c r="AA233" s="5">
        <f t="shared" si="31"/>
        <v>0</v>
      </c>
      <c r="AB233" s="5">
        <f t="shared" si="29"/>
        <v>52.1</v>
      </c>
      <c r="AC233" s="5">
        <v>4</v>
      </c>
      <c r="AD233" t="s">
        <v>31</v>
      </c>
      <c r="AE233" s="9" t="str">
        <f t="shared" si="32"/>
        <v>NSP</v>
      </c>
      <c r="AG233" s="9">
        <f t="shared" si="34"/>
        <v>1</v>
      </c>
      <c r="AH233" s="5">
        <f t="shared" si="30"/>
        <v>100</v>
      </c>
    </row>
    <row r="234" hidden="1" spans="1:34">
      <c r="A234" s="5">
        <v>24</v>
      </c>
      <c r="B234" t="s">
        <v>788</v>
      </c>
      <c r="D234" t="s">
        <v>15</v>
      </c>
      <c r="E234" t="s">
        <v>88</v>
      </c>
      <c r="F234" t="s">
        <v>168</v>
      </c>
      <c r="G234" t="s">
        <v>74</v>
      </c>
      <c r="H234" t="s">
        <v>34</v>
      </c>
      <c r="I234" t="s">
        <v>13</v>
      </c>
      <c r="J234" t="s">
        <v>75</v>
      </c>
      <c r="K234" t="s">
        <v>789</v>
      </c>
      <c r="L234" t="s">
        <v>790</v>
      </c>
      <c r="M234" s="5">
        <v>600</v>
      </c>
      <c r="N234" s="5">
        <v>600</v>
      </c>
      <c r="O234" s="5">
        <v>600</v>
      </c>
      <c r="P234" s="5">
        <v>600</v>
      </c>
      <c r="Q234" s="5">
        <v>900</v>
      </c>
      <c r="R234" s="5">
        <v>320</v>
      </c>
      <c r="S234" s="5">
        <v>0</v>
      </c>
      <c r="T234" s="5">
        <v>0</v>
      </c>
      <c r="U234" s="5">
        <v>220</v>
      </c>
      <c r="V234" s="5">
        <v>0</v>
      </c>
      <c r="W234" s="5">
        <v>0</v>
      </c>
      <c r="X234" s="5">
        <f t="shared" si="28"/>
        <v>1120</v>
      </c>
      <c r="Y234" s="5">
        <v>2000</v>
      </c>
      <c r="Z234" s="5">
        <f t="shared" ref="Z234:Z248" si="35">MAX(0,M234+(N234*0.9)+U234-S234-V234-W234)</f>
        <v>1360</v>
      </c>
      <c r="AA234" s="5">
        <f>IF(Z234&gt;0,MAX(Z234,Y234),0)</f>
        <v>2000</v>
      </c>
      <c r="AB234" s="5">
        <f t="shared" si="29"/>
        <v>-6</v>
      </c>
      <c r="AC234" s="5">
        <v>6</v>
      </c>
      <c r="AD234" t="s">
        <v>14</v>
      </c>
      <c r="AE234" s="9" t="str">
        <f t="shared" ref="AE234:AE248" si="36">IF(Z234&lt;100,"NSP",AD234)</f>
        <v>E</v>
      </c>
      <c r="AG234" s="9">
        <f>0.5</f>
        <v>0.5</v>
      </c>
      <c r="AH234" s="5">
        <f t="shared" si="30"/>
        <v>1</v>
      </c>
    </row>
    <row r="235" hidden="1" spans="1:34">
      <c r="A235" s="5">
        <v>30</v>
      </c>
      <c r="B235" t="s">
        <v>791</v>
      </c>
      <c r="D235" t="s">
        <v>15</v>
      </c>
      <c r="F235" t="s">
        <v>121</v>
      </c>
      <c r="G235" t="s">
        <v>74</v>
      </c>
      <c r="H235" t="s">
        <v>34</v>
      </c>
      <c r="I235" t="s">
        <v>13</v>
      </c>
      <c r="J235" t="s">
        <v>75</v>
      </c>
      <c r="K235" t="s">
        <v>792</v>
      </c>
      <c r="L235" t="s">
        <v>793</v>
      </c>
      <c r="M235" s="5">
        <v>1200</v>
      </c>
      <c r="N235" s="5">
        <v>1200</v>
      </c>
      <c r="O235" s="5">
        <v>1200</v>
      </c>
      <c r="P235" s="5">
        <v>1200</v>
      </c>
      <c r="Q235" s="5">
        <v>1020</v>
      </c>
      <c r="R235" s="5">
        <v>0</v>
      </c>
      <c r="S235" s="5">
        <v>200</v>
      </c>
      <c r="T235" s="5">
        <v>0</v>
      </c>
      <c r="U235" s="5">
        <v>1000</v>
      </c>
      <c r="V235" s="5">
        <v>960</v>
      </c>
      <c r="W235" s="5">
        <v>0</v>
      </c>
      <c r="X235" s="5">
        <f t="shared" si="28"/>
        <v>2600</v>
      </c>
      <c r="Y235" s="5">
        <v>2000</v>
      </c>
      <c r="Z235" s="5">
        <f t="shared" si="35"/>
        <v>2120</v>
      </c>
      <c r="AA235" s="5">
        <f t="shared" ref="AA235:AA248" si="37">IFERROR(IF(IF(Z235/Y235-INT(Z235/Y235)&gt;=0.6,1,0)=0,ROUNDDOWN(Z235/Y235,0),ROUNDUP(Z235/Y235,0))*Y235,0)</f>
        <v>2000</v>
      </c>
      <c r="AB235" s="5">
        <f t="shared" si="29"/>
        <v>24</v>
      </c>
      <c r="AC235" s="5">
        <v>0</v>
      </c>
      <c r="AD235" t="s">
        <v>25</v>
      </c>
      <c r="AE235" s="9" t="str">
        <f t="shared" si="36"/>
        <v>D</v>
      </c>
      <c r="AG235" s="9">
        <f>1</f>
        <v>1</v>
      </c>
      <c r="AH235" s="5">
        <f t="shared" si="30"/>
        <v>2</v>
      </c>
    </row>
    <row r="236" spans="1:34">
      <c r="A236" s="5">
        <v>252</v>
      </c>
      <c r="B236" t="s">
        <v>794</v>
      </c>
      <c r="D236" t="s">
        <v>15</v>
      </c>
      <c r="F236" t="s">
        <v>168</v>
      </c>
      <c r="G236" t="s">
        <v>74</v>
      </c>
      <c r="H236" t="s">
        <v>26</v>
      </c>
      <c r="I236" t="s">
        <v>37</v>
      </c>
      <c r="J236" t="s">
        <v>75</v>
      </c>
      <c r="K236" t="s">
        <v>623</v>
      </c>
      <c r="L236" t="s">
        <v>624</v>
      </c>
      <c r="M236" s="5">
        <v>3500</v>
      </c>
      <c r="N236" s="5">
        <v>2800</v>
      </c>
      <c r="O236" s="5">
        <v>2500</v>
      </c>
      <c r="P236" s="5">
        <v>2500</v>
      </c>
      <c r="Q236" s="5">
        <v>2500</v>
      </c>
      <c r="R236" s="5">
        <v>0</v>
      </c>
      <c r="S236" s="5">
        <v>5500</v>
      </c>
      <c r="T236" s="5">
        <v>0</v>
      </c>
      <c r="U236" s="5">
        <v>880</v>
      </c>
      <c r="V236" s="5">
        <v>2160</v>
      </c>
      <c r="W236" s="5">
        <v>3980</v>
      </c>
      <c r="X236" s="5">
        <f t="shared" si="28"/>
        <v>280</v>
      </c>
      <c r="Y236" s="5">
        <v>3200</v>
      </c>
      <c r="Z236" s="5">
        <f t="shared" si="35"/>
        <v>0</v>
      </c>
      <c r="AA236" s="5">
        <f t="shared" si="37"/>
        <v>0</v>
      </c>
      <c r="AB236" s="5">
        <f t="shared" si="29"/>
        <v>52.6285714285714</v>
      </c>
      <c r="AC236" s="5">
        <v>0</v>
      </c>
      <c r="AD236" t="s">
        <v>566</v>
      </c>
      <c r="AE236" s="9" t="str">
        <f t="shared" si="36"/>
        <v>NSP</v>
      </c>
      <c r="AG236" s="9">
        <f>1</f>
        <v>1</v>
      </c>
      <c r="AH236" s="5">
        <f t="shared" si="30"/>
        <v>100</v>
      </c>
    </row>
    <row r="237" hidden="1" spans="1:34">
      <c r="A237" s="5">
        <v>36</v>
      </c>
      <c r="B237" t="s">
        <v>795</v>
      </c>
      <c r="D237" t="s">
        <v>15</v>
      </c>
      <c r="E237" t="s">
        <v>83</v>
      </c>
      <c r="F237" t="s">
        <v>168</v>
      </c>
      <c r="G237" t="s">
        <v>74</v>
      </c>
      <c r="H237" t="s">
        <v>34</v>
      </c>
      <c r="I237" t="s">
        <v>13</v>
      </c>
      <c r="J237" t="s">
        <v>75</v>
      </c>
      <c r="K237" t="s">
        <v>796</v>
      </c>
      <c r="L237" t="s">
        <v>797</v>
      </c>
      <c r="M237" s="5">
        <v>1760</v>
      </c>
      <c r="N237" s="5">
        <v>1760</v>
      </c>
      <c r="O237" s="5">
        <v>1760</v>
      </c>
      <c r="P237" s="5">
        <v>1700</v>
      </c>
      <c r="Q237" s="5">
        <v>1100</v>
      </c>
      <c r="R237" s="5">
        <v>240</v>
      </c>
      <c r="S237" s="5">
        <v>480</v>
      </c>
      <c r="T237" s="5">
        <v>294</v>
      </c>
      <c r="U237" s="5">
        <v>600</v>
      </c>
      <c r="V237" s="5">
        <v>0</v>
      </c>
      <c r="W237" s="5">
        <v>280</v>
      </c>
      <c r="X237" s="5">
        <f t="shared" si="28"/>
        <v>2760</v>
      </c>
      <c r="Y237" s="5">
        <v>2000</v>
      </c>
      <c r="Z237" s="5">
        <f t="shared" si="35"/>
        <v>3184</v>
      </c>
      <c r="AA237" s="5">
        <f t="shared" si="37"/>
        <v>2000</v>
      </c>
      <c r="AB237" s="5">
        <f t="shared" si="29"/>
        <v>-1.22727272727273</v>
      </c>
      <c r="AC237" s="5">
        <v>6</v>
      </c>
      <c r="AD237" t="s">
        <v>25</v>
      </c>
      <c r="AE237" s="9" t="str">
        <f t="shared" si="36"/>
        <v>D</v>
      </c>
      <c r="AG237" s="9">
        <f>1</f>
        <v>1</v>
      </c>
      <c r="AH237" s="5">
        <f t="shared" si="30"/>
        <v>2</v>
      </c>
    </row>
    <row r="238" spans="1:34">
      <c r="A238" s="5">
        <v>184</v>
      </c>
      <c r="B238" t="s">
        <v>798</v>
      </c>
      <c r="D238" t="s">
        <v>15</v>
      </c>
      <c r="E238" t="s">
        <v>97</v>
      </c>
      <c r="F238" t="s">
        <v>73</v>
      </c>
      <c r="G238" t="s">
        <v>74</v>
      </c>
      <c r="H238" t="s">
        <v>26</v>
      </c>
      <c r="I238" t="s">
        <v>37</v>
      </c>
      <c r="J238" t="s">
        <v>75</v>
      </c>
      <c r="K238" t="s">
        <v>799</v>
      </c>
      <c r="L238" t="s">
        <v>800</v>
      </c>
      <c r="M238" s="5">
        <v>5500</v>
      </c>
      <c r="N238" s="5">
        <v>5500</v>
      </c>
      <c r="O238" s="5">
        <v>5500</v>
      </c>
      <c r="P238" s="5">
        <v>4400</v>
      </c>
      <c r="Q238" s="5">
        <v>4100</v>
      </c>
      <c r="R238" s="5">
        <v>500</v>
      </c>
      <c r="S238" s="5">
        <v>5100</v>
      </c>
      <c r="T238" s="5">
        <v>6205</v>
      </c>
      <c r="U238" s="5">
        <v>2640</v>
      </c>
      <c r="V238" s="5">
        <v>10120</v>
      </c>
      <c r="W238" s="5">
        <v>0</v>
      </c>
      <c r="X238" s="5">
        <f t="shared" si="28"/>
        <v>5790</v>
      </c>
      <c r="Y238" s="5">
        <v>8000</v>
      </c>
      <c r="Z238" s="5">
        <f t="shared" si="35"/>
        <v>0</v>
      </c>
      <c r="AA238" s="5">
        <f t="shared" si="37"/>
        <v>0</v>
      </c>
      <c r="AB238" s="5">
        <f t="shared" si="29"/>
        <v>53.2</v>
      </c>
      <c r="AC238" s="5">
        <v>2</v>
      </c>
      <c r="AD238" t="s">
        <v>35</v>
      </c>
      <c r="AE238" s="9" t="str">
        <f t="shared" si="36"/>
        <v>NSP</v>
      </c>
      <c r="AG238" s="9">
        <f>1</f>
        <v>1</v>
      </c>
      <c r="AH238" s="5">
        <f t="shared" si="30"/>
        <v>100</v>
      </c>
    </row>
    <row r="239" hidden="1" spans="1:34">
      <c r="A239" s="5">
        <v>63</v>
      </c>
      <c r="B239" t="s">
        <v>801</v>
      </c>
      <c r="D239" t="s">
        <v>15</v>
      </c>
      <c r="E239" t="s">
        <v>277</v>
      </c>
      <c r="F239" t="s">
        <v>73</v>
      </c>
      <c r="G239" t="s">
        <v>74</v>
      </c>
      <c r="H239" t="s">
        <v>34</v>
      </c>
      <c r="I239" t="s">
        <v>13</v>
      </c>
      <c r="J239" t="s">
        <v>75</v>
      </c>
      <c r="K239" t="s">
        <v>802</v>
      </c>
      <c r="L239" t="s">
        <v>803</v>
      </c>
      <c r="M239" s="5">
        <v>2160</v>
      </c>
      <c r="N239" s="5">
        <v>2160</v>
      </c>
      <c r="O239" s="5">
        <v>1160</v>
      </c>
      <c r="P239" s="5">
        <v>160</v>
      </c>
      <c r="Q239" s="5">
        <v>160</v>
      </c>
      <c r="R239" s="5">
        <v>6000</v>
      </c>
      <c r="S239" s="5">
        <v>1360</v>
      </c>
      <c r="T239" s="5">
        <v>0</v>
      </c>
      <c r="U239" s="5">
        <v>1260</v>
      </c>
      <c r="V239" s="5">
        <v>1580</v>
      </c>
      <c r="W239" s="5">
        <v>0</v>
      </c>
      <c r="X239" s="5">
        <f t="shared" si="28"/>
        <v>3140</v>
      </c>
      <c r="Y239" s="5">
        <v>2000</v>
      </c>
      <c r="Z239" s="5">
        <f t="shared" si="35"/>
        <v>2424</v>
      </c>
      <c r="AA239" s="5">
        <f t="shared" si="37"/>
        <v>2000</v>
      </c>
      <c r="AB239" s="5">
        <f t="shared" si="29"/>
        <v>15.9444444444444</v>
      </c>
      <c r="AC239" s="5">
        <v>6</v>
      </c>
      <c r="AD239" t="s">
        <v>31</v>
      </c>
      <c r="AE239" s="9" t="str">
        <f t="shared" si="36"/>
        <v>D30</v>
      </c>
      <c r="AG239" s="9">
        <f>0.666667</f>
        <v>0.666667</v>
      </c>
      <c r="AH239" s="5">
        <f t="shared" si="30"/>
        <v>3</v>
      </c>
    </row>
    <row r="240" hidden="1" spans="1:34">
      <c r="A240" s="5">
        <v>68</v>
      </c>
      <c r="B240" t="s">
        <v>804</v>
      </c>
      <c r="D240" t="s">
        <v>15</v>
      </c>
      <c r="F240" t="s">
        <v>168</v>
      </c>
      <c r="G240" t="s">
        <v>74</v>
      </c>
      <c r="H240" t="s">
        <v>34</v>
      </c>
      <c r="I240" t="s">
        <v>13</v>
      </c>
      <c r="J240" t="s">
        <v>75</v>
      </c>
      <c r="K240" t="s">
        <v>374</v>
      </c>
      <c r="L240" t="s">
        <v>375</v>
      </c>
      <c r="M240" s="5">
        <v>1805</v>
      </c>
      <c r="N240" s="5">
        <v>1805</v>
      </c>
      <c r="O240" s="5">
        <v>1805</v>
      </c>
      <c r="P240" s="5">
        <v>1805</v>
      </c>
      <c r="Q240" s="5">
        <v>1805</v>
      </c>
      <c r="R240" s="5">
        <v>0</v>
      </c>
      <c r="S240" s="5">
        <v>990</v>
      </c>
      <c r="T240" s="5">
        <v>0</v>
      </c>
      <c r="U240" s="5">
        <v>1185</v>
      </c>
      <c r="V240" s="5">
        <v>765</v>
      </c>
      <c r="W240" s="5">
        <v>0</v>
      </c>
      <c r="X240" s="5">
        <f t="shared" si="28"/>
        <v>2902.5</v>
      </c>
      <c r="Y240" s="5">
        <v>2000</v>
      </c>
      <c r="Z240" s="5">
        <f t="shared" si="35"/>
        <v>2859.5</v>
      </c>
      <c r="AA240" s="5">
        <f t="shared" si="37"/>
        <v>2000</v>
      </c>
      <c r="AB240" s="5">
        <f t="shared" si="29"/>
        <v>12.7146814404432</v>
      </c>
      <c r="AC240" s="5">
        <v>0</v>
      </c>
      <c r="AD240" t="s">
        <v>31</v>
      </c>
      <c r="AE240" s="9" t="str">
        <f t="shared" si="36"/>
        <v>D30</v>
      </c>
      <c r="AG240" s="9">
        <f>1</f>
        <v>1</v>
      </c>
      <c r="AH240" s="5">
        <f t="shared" si="30"/>
        <v>3</v>
      </c>
    </row>
    <row r="241" hidden="1" spans="1:34">
      <c r="A241" s="5">
        <v>82</v>
      </c>
      <c r="B241" t="s">
        <v>805</v>
      </c>
      <c r="D241" t="s">
        <v>28</v>
      </c>
      <c r="F241" t="s">
        <v>79</v>
      </c>
      <c r="G241" t="s">
        <v>74</v>
      </c>
      <c r="H241" t="s">
        <v>34</v>
      </c>
      <c r="I241" t="s">
        <v>13</v>
      </c>
      <c r="J241" t="s">
        <v>75</v>
      </c>
      <c r="K241" t="s">
        <v>806</v>
      </c>
      <c r="L241" t="s">
        <v>807</v>
      </c>
      <c r="M241" s="5">
        <v>1160</v>
      </c>
      <c r="N241" s="5">
        <v>1160</v>
      </c>
      <c r="O241" s="5">
        <v>1160</v>
      </c>
      <c r="P241" s="5">
        <v>1160</v>
      </c>
      <c r="Q241" s="5">
        <v>860</v>
      </c>
      <c r="R241" s="5">
        <v>0</v>
      </c>
      <c r="S241" s="5">
        <v>330</v>
      </c>
      <c r="T241" s="5">
        <v>0</v>
      </c>
      <c r="U241" s="5">
        <v>780</v>
      </c>
      <c r="V241" s="5">
        <v>1245</v>
      </c>
      <c r="W241" s="5">
        <v>105</v>
      </c>
      <c r="X241" s="5">
        <f t="shared" si="28"/>
        <v>2190</v>
      </c>
      <c r="Y241" s="5">
        <v>2000</v>
      </c>
      <c r="Z241" s="5">
        <f t="shared" si="35"/>
        <v>1304</v>
      </c>
      <c r="AA241" s="5">
        <f t="shared" si="37"/>
        <v>2000</v>
      </c>
      <c r="AB241" s="5">
        <f t="shared" si="29"/>
        <v>34.9137931034483</v>
      </c>
      <c r="AC241" s="5">
        <v>0</v>
      </c>
      <c r="AD241" t="s">
        <v>31</v>
      </c>
      <c r="AE241" s="9" t="str">
        <f t="shared" si="36"/>
        <v>D30</v>
      </c>
      <c r="AG241" s="9">
        <f>1</f>
        <v>1</v>
      </c>
      <c r="AH241" s="5">
        <f t="shared" si="30"/>
        <v>3</v>
      </c>
    </row>
    <row r="242" spans="1:34">
      <c r="A242" s="5">
        <v>182</v>
      </c>
      <c r="B242" t="s">
        <v>808</v>
      </c>
      <c r="D242" t="s">
        <v>15</v>
      </c>
      <c r="E242" t="s">
        <v>88</v>
      </c>
      <c r="F242" t="s">
        <v>73</v>
      </c>
      <c r="G242" t="s">
        <v>74</v>
      </c>
      <c r="H242" t="s">
        <v>26</v>
      </c>
      <c r="I242" t="s">
        <v>37</v>
      </c>
      <c r="J242" t="s">
        <v>75</v>
      </c>
      <c r="K242" t="s">
        <v>809</v>
      </c>
      <c r="L242" t="s">
        <v>810</v>
      </c>
      <c r="M242" s="5">
        <v>860</v>
      </c>
      <c r="N242" s="5">
        <v>860</v>
      </c>
      <c r="O242" s="5">
        <v>860</v>
      </c>
      <c r="P242" s="5">
        <v>860</v>
      </c>
      <c r="Q242" s="5">
        <v>860</v>
      </c>
      <c r="R242" s="5">
        <v>720</v>
      </c>
      <c r="S242" s="5">
        <v>160</v>
      </c>
      <c r="T242" s="5">
        <v>2018</v>
      </c>
      <c r="U242" s="5">
        <v>0</v>
      </c>
      <c r="V242" s="5">
        <v>1840</v>
      </c>
      <c r="W242" s="5">
        <v>0</v>
      </c>
      <c r="X242" s="5">
        <f t="shared" si="28"/>
        <v>1130</v>
      </c>
      <c r="Y242" s="5">
        <v>0</v>
      </c>
      <c r="Z242" s="5">
        <f t="shared" si="35"/>
        <v>0</v>
      </c>
      <c r="AA242" s="5">
        <f t="shared" si="37"/>
        <v>0</v>
      </c>
      <c r="AB242" s="5">
        <f t="shared" si="29"/>
        <v>59.1860465116279</v>
      </c>
      <c r="AC242" s="5">
        <v>5</v>
      </c>
      <c r="AD242" t="s">
        <v>35</v>
      </c>
      <c r="AE242" s="9" t="str">
        <f t="shared" si="36"/>
        <v>NSP</v>
      </c>
      <c r="AG242" s="9">
        <f>0.5</f>
        <v>0.5</v>
      </c>
      <c r="AH242" s="5">
        <f t="shared" si="30"/>
        <v>100</v>
      </c>
    </row>
    <row r="243" spans="1:34">
      <c r="A243" s="5">
        <v>225</v>
      </c>
      <c r="B243" t="s">
        <v>811</v>
      </c>
      <c r="D243" t="s">
        <v>15</v>
      </c>
      <c r="F243" t="s">
        <v>73</v>
      </c>
      <c r="G243" t="s">
        <v>74</v>
      </c>
      <c r="H243" t="s">
        <v>26</v>
      </c>
      <c r="I243" t="s">
        <v>37</v>
      </c>
      <c r="J243" t="s">
        <v>75</v>
      </c>
      <c r="K243" t="s">
        <v>812</v>
      </c>
      <c r="L243" t="s">
        <v>813</v>
      </c>
      <c r="M243" s="5">
        <v>2000</v>
      </c>
      <c r="N243" s="5">
        <v>2500</v>
      </c>
      <c r="O243" s="5">
        <v>2500</v>
      </c>
      <c r="P243" s="5">
        <v>2500</v>
      </c>
      <c r="Q243" s="5">
        <v>2500</v>
      </c>
      <c r="R243" s="5">
        <v>0</v>
      </c>
      <c r="S243" s="5">
        <v>1350</v>
      </c>
      <c r="T243" s="5">
        <v>0</v>
      </c>
      <c r="U243" s="5">
        <v>840</v>
      </c>
      <c r="V243" s="5">
        <v>4095</v>
      </c>
      <c r="W243" s="5">
        <v>0</v>
      </c>
      <c r="X243" s="5">
        <f t="shared" si="28"/>
        <v>2740</v>
      </c>
      <c r="Y243" s="5">
        <v>4000</v>
      </c>
      <c r="Z243" s="5">
        <f t="shared" si="35"/>
        <v>0</v>
      </c>
      <c r="AA243" s="5">
        <f t="shared" si="37"/>
        <v>0</v>
      </c>
      <c r="AB243" s="5">
        <f t="shared" si="29"/>
        <v>61.425</v>
      </c>
      <c r="AC243" s="5">
        <v>0</v>
      </c>
      <c r="AD243" t="s">
        <v>35</v>
      </c>
      <c r="AE243" s="9" t="str">
        <f t="shared" si="36"/>
        <v>NSP</v>
      </c>
      <c r="AG243" s="9">
        <f>1</f>
        <v>1</v>
      </c>
      <c r="AH243" s="5">
        <f t="shared" si="30"/>
        <v>100</v>
      </c>
    </row>
    <row r="244" spans="1:34">
      <c r="A244" s="5">
        <v>228</v>
      </c>
      <c r="B244" t="s">
        <v>814</v>
      </c>
      <c r="D244" t="s">
        <v>15</v>
      </c>
      <c r="F244" t="s">
        <v>176</v>
      </c>
      <c r="G244" t="s">
        <v>74</v>
      </c>
      <c r="H244" t="s">
        <v>26</v>
      </c>
      <c r="I244" t="s">
        <v>37</v>
      </c>
      <c r="J244" t="s">
        <v>75</v>
      </c>
      <c r="K244" t="s">
        <v>815</v>
      </c>
      <c r="L244" t="s">
        <v>816</v>
      </c>
      <c r="M244" s="5">
        <v>1500</v>
      </c>
      <c r="N244" s="5">
        <v>1500</v>
      </c>
      <c r="O244" s="5">
        <v>1500</v>
      </c>
      <c r="P244" s="5">
        <v>1500</v>
      </c>
      <c r="Q244" s="5">
        <v>1500</v>
      </c>
      <c r="R244" s="5">
        <v>0</v>
      </c>
      <c r="S244" s="5">
        <v>500</v>
      </c>
      <c r="T244" s="5">
        <v>0</v>
      </c>
      <c r="U244" s="5">
        <v>500</v>
      </c>
      <c r="V244" s="5">
        <v>3120</v>
      </c>
      <c r="W244" s="5">
        <v>0</v>
      </c>
      <c r="X244" s="5">
        <f t="shared" si="28"/>
        <v>2250</v>
      </c>
      <c r="Y244" s="5">
        <v>3200</v>
      </c>
      <c r="Z244" s="5">
        <f t="shared" si="35"/>
        <v>0</v>
      </c>
      <c r="AA244" s="5">
        <f t="shared" si="37"/>
        <v>0</v>
      </c>
      <c r="AB244" s="5">
        <f t="shared" si="29"/>
        <v>62.4</v>
      </c>
      <c r="AC244" s="5">
        <v>0</v>
      </c>
      <c r="AD244" t="s">
        <v>35</v>
      </c>
      <c r="AE244" s="9" t="str">
        <f t="shared" si="36"/>
        <v>NSP</v>
      </c>
      <c r="AG244" s="9">
        <f>1</f>
        <v>1</v>
      </c>
      <c r="AH244" s="5">
        <f t="shared" si="30"/>
        <v>100</v>
      </c>
    </row>
    <row r="245" hidden="1" spans="1:34">
      <c r="A245" s="5">
        <v>55</v>
      </c>
      <c r="B245" t="s">
        <v>817</v>
      </c>
      <c r="D245" t="s">
        <v>15</v>
      </c>
      <c r="E245" t="s">
        <v>88</v>
      </c>
      <c r="F245" t="s">
        <v>111</v>
      </c>
      <c r="G245" t="s">
        <v>74</v>
      </c>
      <c r="H245" t="s">
        <v>34</v>
      </c>
      <c r="I245" t="s">
        <v>13</v>
      </c>
      <c r="J245" t="s">
        <v>75</v>
      </c>
      <c r="K245" t="s">
        <v>818</v>
      </c>
      <c r="L245" t="s">
        <v>819</v>
      </c>
      <c r="M245" s="5">
        <v>1500</v>
      </c>
      <c r="N245" s="5">
        <v>1500</v>
      </c>
      <c r="O245" s="5">
        <v>1500</v>
      </c>
      <c r="P245" s="5">
        <v>1500</v>
      </c>
      <c r="Q245" s="5">
        <v>1500</v>
      </c>
      <c r="R245" s="5">
        <v>80</v>
      </c>
      <c r="S245" s="5">
        <v>200</v>
      </c>
      <c r="T245" s="5">
        <v>0</v>
      </c>
      <c r="U245" s="5">
        <v>180</v>
      </c>
      <c r="V245" s="5">
        <v>880</v>
      </c>
      <c r="W245" s="5">
        <v>0</v>
      </c>
      <c r="X245" s="5">
        <f t="shared" si="28"/>
        <v>2230</v>
      </c>
      <c r="Y245" s="5">
        <v>1200</v>
      </c>
      <c r="Z245" s="5">
        <f t="shared" si="35"/>
        <v>1950</v>
      </c>
      <c r="AA245" s="5">
        <f t="shared" si="37"/>
        <v>2400</v>
      </c>
      <c r="AB245" s="5">
        <f t="shared" si="29"/>
        <v>16.6</v>
      </c>
      <c r="AC245" s="5">
        <v>1</v>
      </c>
      <c r="AD245" t="s">
        <v>25</v>
      </c>
      <c r="AE245" s="9" t="str">
        <f t="shared" si="36"/>
        <v>D</v>
      </c>
      <c r="AG245" s="9">
        <f>1</f>
        <v>1</v>
      </c>
      <c r="AH245" s="5">
        <f t="shared" si="30"/>
        <v>2</v>
      </c>
    </row>
    <row r="246" spans="1:34">
      <c r="A246" s="5">
        <v>231</v>
      </c>
      <c r="B246" t="s">
        <v>820</v>
      </c>
      <c r="D246" t="s">
        <v>15</v>
      </c>
      <c r="F246" t="s">
        <v>111</v>
      </c>
      <c r="G246" t="s">
        <v>74</v>
      </c>
      <c r="H246" t="s">
        <v>26</v>
      </c>
      <c r="I246" t="s">
        <v>37</v>
      </c>
      <c r="J246" t="s">
        <v>75</v>
      </c>
      <c r="K246" t="s">
        <v>821</v>
      </c>
      <c r="L246" t="s">
        <v>822</v>
      </c>
      <c r="M246" s="5">
        <v>3000</v>
      </c>
      <c r="N246" s="5">
        <v>3000</v>
      </c>
      <c r="O246" s="5">
        <v>5000</v>
      </c>
      <c r="P246" s="5">
        <v>5000</v>
      </c>
      <c r="Q246" s="5">
        <v>2000</v>
      </c>
      <c r="R246" s="5">
        <v>0</v>
      </c>
      <c r="S246" s="5">
        <v>0</v>
      </c>
      <c r="T246" s="5">
        <v>0</v>
      </c>
      <c r="U246" s="5">
        <v>680</v>
      </c>
      <c r="V246" s="5">
        <v>6260</v>
      </c>
      <c r="W246" s="5">
        <v>0</v>
      </c>
      <c r="X246" s="5">
        <f t="shared" si="28"/>
        <v>5180</v>
      </c>
      <c r="Y246" s="5">
        <v>4000</v>
      </c>
      <c r="Z246" s="5">
        <f t="shared" si="35"/>
        <v>120</v>
      </c>
      <c r="AA246" s="5">
        <f t="shared" si="37"/>
        <v>0</v>
      </c>
      <c r="AB246" s="5">
        <f t="shared" si="29"/>
        <v>62.6</v>
      </c>
      <c r="AC246" s="5">
        <v>0</v>
      </c>
      <c r="AD246" t="s">
        <v>35</v>
      </c>
      <c r="AE246" s="9" t="str">
        <f t="shared" si="36"/>
        <v>B</v>
      </c>
      <c r="AG246" s="9" t="str">
        <f>"N/A"</f>
        <v>N/A</v>
      </c>
      <c r="AH246" s="5">
        <f t="shared" si="30"/>
        <v>5</v>
      </c>
    </row>
    <row r="247" spans="1:34">
      <c r="A247" s="5">
        <v>245</v>
      </c>
      <c r="B247" t="s">
        <v>823</v>
      </c>
      <c r="D247" t="s">
        <v>15</v>
      </c>
      <c r="F247" t="s">
        <v>168</v>
      </c>
      <c r="G247" t="s">
        <v>74</v>
      </c>
      <c r="H247" t="s">
        <v>26</v>
      </c>
      <c r="I247" t="s">
        <v>37</v>
      </c>
      <c r="J247" t="s">
        <v>75</v>
      </c>
      <c r="K247" t="s">
        <v>824</v>
      </c>
      <c r="L247" t="s">
        <v>825</v>
      </c>
      <c r="M247" s="5">
        <v>2000</v>
      </c>
      <c r="N247" s="5">
        <v>2000</v>
      </c>
      <c r="O247" s="5">
        <v>1500</v>
      </c>
      <c r="P247" s="5">
        <v>1500</v>
      </c>
      <c r="Q247" s="5">
        <v>1500</v>
      </c>
      <c r="R247" s="5">
        <v>0</v>
      </c>
      <c r="S247" s="5">
        <v>1500</v>
      </c>
      <c r="T247" s="5">
        <v>0</v>
      </c>
      <c r="U247" s="5">
        <v>840</v>
      </c>
      <c r="V247" s="5">
        <v>4360</v>
      </c>
      <c r="W247" s="5">
        <v>0</v>
      </c>
      <c r="X247" s="5">
        <f t="shared" si="28"/>
        <v>2340</v>
      </c>
      <c r="Y247" s="5">
        <v>3200</v>
      </c>
      <c r="Z247" s="5">
        <f t="shared" si="35"/>
        <v>0</v>
      </c>
      <c r="AA247" s="5">
        <f t="shared" si="37"/>
        <v>0</v>
      </c>
      <c r="AB247" s="5">
        <f t="shared" si="29"/>
        <v>65.4</v>
      </c>
      <c r="AC247" s="5">
        <v>0</v>
      </c>
      <c r="AD247" t="s">
        <v>566</v>
      </c>
      <c r="AE247" s="9" t="str">
        <f t="shared" si="36"/>
        <v>NSP</v>
      </c>
      <c r="AG247" s="9">
        <f t="shared" ref="AG247:AG253" si="38">1</f>
        <v>1</v>
      </c>
      <c r="AH247" s="5">
        <f t="shared" si="30"/>
        <v>100</v>
      </c>
    </row>
    <row r="248" spans="1:34">
      <c r="A248" s="5">
        <v>158</v>
      </c>
      <c r="B248" t="s">
        <v>826</v>
      </c>
      <c r="D248" t="s">
        <v>15</v>
      </c>
      <c r="E248" t="s">
        <v>97</v>
      </c>
      <c r="F248" t="s">
        <v>73</v>
      </c>
      <c r="G248" t="s">
        <v>74</v>
      </c>
      <c r="H248" t="s">
        <v>26</v>
      </c>
      <c r="I248" t="s">
        <v>37</v>
      </c>
      <c r="J248" t="s">
        <v>75</v>
      </c>
      <c r="K248" t="s">
        <v>827</v>
      </c>
      <c r="L248" t="s">
        <v>828</v>
      </c>
      <c r="M248" s="5">
        <v>2360</v>
      </c>
      <c r="N248" s="5">
        <v>2460</v>
      </c>
      <c r="O248" s="5">
        <v>2460</v>
      </c>
      <c r="P248" s="5">
        <v>2560</v>
      </c>
      <c r="Q248" s="5">
        <v>2060</v>
      </c>
      <c r="R248" s="5">
        <v>80</v>
      </c>
      <c r="S248" s="5">
        <v>1840</v>
      </c>
      <c r="T248" s="5">
        <v>1200</v>
      </c>
      <c r="U248" s="5">
        <v>720</v>
      </c>
      <c r="V248" s="5">
        <v>5240</v>
      </c>
      <c r="W248" s="5">
        <v>80</v>
      </c>
      <c r="X248" s="5">
        <f t="shared" si="28"/>
        <v>2470</v>
      </c>
      <c r="Y248" s="5">
        <v>4000</v>
      </c>
      <c r="Z248" s="5">
        <f t="shared" si="35"/>
        <v>0</v>
      </c>
      <c r="AA248" s="5">
        <f t="shared" si="37"/>
        <v>0</v>
      </c>
      <c r="AB248" s="5">
        <f t="shared" si="29"/>
        <v>65.6271186440678</v>
      </c>
      <c r="AC248" s="5">
        <v>2</v>
      </c>
      <c r="AD248" t="s">
        <v>35</v>
      </c>
      <c r="AE248" s="9" t="str">
        <f t="shared" si="36"/>
        <v>NSP</v>
      </c>
      <c r="AG248" s="9">
        <f t="shared" si="38"/>
        <v>1</v>
      </c>
      <c r="AH248" s="5">
        <f t="shared" si="30"/>
        <v>100</v>
      </c>
    </row>
    <row r="249" hidden="1" spans="1:34">
      <c r="A249" s="5">
        <v>1</v>
      </c>
      <c r="B249" t="s">
        <v>829</v>
      </c>
      <c r="D249" t="s">
        <v>15</v>
      </c>
      <c r="F249" t="s">
        <v>73</v>
      </c>
      <c r="G249" t="s">
        <v>74</v>
      </c>
      <c r="H249" t="s">
        <v>34</v>
      </c>
      <c r="I249" t="s">
        <v>13</v>
      </c>
      <c r="J249" t="s">
        <v>75</v>
      </c>
      <c r="K249" t="s">
        <v>830</v>
      </c>
      <c r="L249" t="s">
        <v>831</v>
      </c>
      <c r="M249" s="5">
        <v>1200</v>
      </c>
      <c r="N249" s="5">
        <v>1200</v>
      </c>
      <c r="O249" s="5">
        <v>1400</v>
      </c>
      <c r="P249" s="5">
        <v>1400</v>
      </c>
      <c r="Q249" s="5">
        <v>1400</v>
      </c>
      <c r="R249" s="5">
        <v>0</v>
      </c>
      <c r="S249" s="5">
        <v>1080</v>
      </c>
      <c r="T249" s="5">
        <v>0</v>
      </c>
      <c r="U249" s="5">
        <v>340</v>
      </c>
      <c r="V249" s="5">
        <v>0</v>
      </c>
      <c r="W249" s="5">
        <v>0</v>
      </c>
      <c r="X249" s="5">
        <f t="shared" si="28"/>
        <v>1060</v>
      </c>
      <c r="Y249" s="5">
        <v>3200</v>
      </c>
      <c r="Z249" s="5">
        <f t="shared" ref="Z249:Z300" si="39">MAX(0,M249+(N249*0.9)+U249-S249-V249-W249)</f>
        <v>1540</v>
      </c>
      <c r="AA249" s="5">
        <f>IF(Z249&gt;0,MAX(Z249,Y249),0)</f>
        <v>3200</v>
      </c>
      <c r="AB249" s="5">
        <f t="shared" si="29"/>
        <v>0</v>
      </c>
      <c r="AC249" s="5">
        <v>0</v>
      </c>
      <c r="AD249" t="s">
        <v>14</v>
      </c>
      <c r="AE249" s="9" t="str">
        <f t="shared" ref="AE249:AE300" si="40">IF(Z249&lt;100,"NSP",AD249)</f>
        <v>E</v>
      </c>
      <c r="AG249" s="9">
        <f t="shared" si="38"/>
        <v>1</v>
      </c>
      <c r="AH249" s="5">
        <f t="shared" si="30"/>
        <v>1</v>
      </c>
    </row>
    <row r="250" spans="1:34">
      <c r="A250" s="5">
        <v>224</v>
      </c>
      <c r="B250" t="s">
        <v>832</v>
      </c>
      <c r="D250" t="s">
        <v>15</v>
      </c>
      <c r="F250" t="s">
        <v>168</v>
      </c>
      <c r="G250" t="s">
        <v>74</v>
      </c>
      <c r="H250" t="s">
        <v>26</v>
      </c>
      <c r="I250" t="s">
        <v>37</v>
      </c>
      <c r="J250" t="s">
        <v>75</v>
      </c>
      <c r="K250" t="s">
        <v>833</v>
      </c>
      <c r="L250" t="s">
        <v>834</v>
      </c>
      <c r="M250" s="5">
        <v>1000</v>
      </c>
      <c r="N250" s="5">
        <v>1000</v>
      </c>
      <c r="O250" s="5">
        <v>1000</v>
      </c>
      <c r="P250" s="5">
        <v>1000</v>
      </c>
      <c r="Q250" s="5">
        <v>1000</v>
      </c>
      <c r="R250" s="5">
        <v>0</v>
      </c>
      <c r="S250" s="5">
        <v>0</v>
      </c>
      <c r="T250" s="5">
        <v>1190</v>
      </c>
      <c r="U250" s="5">
        <v>340</v>
      </c>
      <c r="V250" s="5">
        <v>2240</v>
      </c>
      <c r="W250" s="5">
        <v>0</v>
      </c>
      <c r="X250" s="5">
        <f t="shared" si="28"/>
        <v>1840</v>
      </c>
      <c r="Y250" s="5">
        <v>2000</v>
      </c>
      <c r="Z250" s="5">
        <f t="shared" si="39"/>
        <v>0</v>
      </c>
      <c r="AA250" s="5">
        <f>IFERROR(IF(IF(Z250/Y250-INT(Z250/Y250)&gt;=0.6,1,0)=0,ROUNDDOWN(Z250/Y250,0),ROUNDUP(Z250/Y250,0))*Y250,0)</f>
        <v>0</v>
      </c>
      <c r="AB250" s="5">
        <f t="shared" si="29"/>
        <v>67.2</v>
      </c>
      <c r="AC250" s="5">
        <v>0</v>
      </c>
      <c r="AD250" t="s">
        <v>35</v>
      </c>
      <c r="AE250" s="9" t="str">
        <f t="shared" si="40"/>
        <v>NSP</v>
      </c>
      <c r="AG250" s="9">
        <f t="shared" si="38"/>
        <v>1</v>
      </c>
      <c r="AH250" s="5">
        <f t="shared" si="30"/>
        <v>100</v>
      </c>
    </row>
    <row r="251" spans="1:34">
      <c r="A251" s="5">
        <v>208</v>
      </c>
      <c r="B251" t="s">
        <v>835</v>
      </c>
      <c r="D251" t="s">
        <v>29</v>
      </c>
      <c r="E251" t="s">
        <v>93</v>
      </c>
      <c r="F251" t="s">
        <v>84</v>
      </c>
      <c r="G251" t="s">
        <v>74</v>
      </c>
      <c r="H251" t="s">
        <v>26</v>
      </c>
      <c r="I251" t="s">
        <v>37</v>
      </c>
      <c r="J251" t="s">
        <v>75</v>
      </c>
      <c r="K251" t="s">
        <v>836</v>
      </c>
      <c r="L251" t="s">
        <v>837</v>
      </c>
      <c r="M251" s="5">
        <v>430</v>
      </c>
      <c r="N251" s="5">
        <v>430</v>
      </c>
      <c r="O251" s="5">
        <v>430</v>
      </c>
      <c r="P251" s="5">
        <v>430</v>
      </c>
      <c r="Q251" s="5">
        <v>430</v>
      </c>
      <c r="R251" s="5">
        <v>0</v>
      </c>
      <c r="S251" s="5">
        <v>0</v>
      </c>
      <c r="T251" s="5">
        <v>0</v>
      </c>
      <c r="U251" s="5">
        <v>270</v>
      </c>
      <c r="V251" s="5">
        <v>1065</v>
      </c>
      <c r="W251" s="5">
        <v>0</v>
      </c>
      <c r="X251" s="5">
        <f t="shared" si="28"/>
        <v>915</v>
      </c>
      <c r="Y251" s="5">
        <v>800</v>
      </c>
      <c r="Z251" s="21">
        <f t="shared" si="39"/>
        <v>22</v>
      </c>
      <c r="AA251" s="5">
        <f>IFERROR(IF(IF(Z251/Y251-INT(Z251/Y251)&gt;=0.6,1,0)=0,ROUNDDOWN(Z251/Y251,0),ROUNDUP(Z251/Y251,0))*Y251,0)</f>
        <v>0</v>
      </c>
      <c r="AB251" s="5">
        <f t="shared" si="29"/>
        <v>68.3023255813954</v>
      </c>
      <c r="AC251" s="5">
        <v>6</v>
      </c>
      <c r="AD251" t="s">
        <v>35</v>
      </c>
      <c r="AE251" s="9" t="str">
        <f t="shared" si="40"/>
        <v>NSP</v>
      </c>
      <c r="AG251" s="9">
        <f t="shared" si="38"/>
        <v>1</v>
      </c>
      <c r="AH251" s="5">
        <f t="shared" si="30"/>
        <v>100</v>
      </c>
    </row>
    <row r="252" spans="1:34">
      <c r="A252" s="5">
        <v>259</v>
      </c>
      <c r="B252" t="s">
        <v>838</v>
      </c>
      <c r="D252" t="s">
        <v>15</v>
      </c>
      <c r="E252" t="s">
        <v>183</v>
      </c>
      <c r="F252" t="s">
        <v>73</v>
      </c>
      <c r="G252" t="s">
        <v>74</v>
      </c>
      <c r="H252" t="s">
        <v>26</v>
      </c>
      <c r="I252" t="s">
        <v>37</v>
      </c>
      <c r="J252" t="s">
        <v>75</v>
      </c>
      <c r="K252" t="s">
        <v>839</v>
      </c>
      <c r="L252" t="s">
        <v>840</v>
      </c>
      <c r="M252" s="5">
        <v>5600</v>
      </c>
      <c r="N252" s="5">
        <v>4600</v>
      </c>
      <c r="O252" s="5">
        <v>5500</v>
      </c>
      <c r="P252" s="5">
        <v>4900</v>
      </c>
      <c r="Q252" s="5">
        <v>5300</v>
      </c>
      <c r="R252" s="5">
        <v>0</v>
      </c>
      <c r="S252" s="5">
        <v>3520</v>
      </c>
      <c r="T252" s="5">
        <v>709</v>
      </c>
      <c r="U252" s="5">
        <v>2640</v>
      </c>
      <c r="V252" s="5">
        <v>13600</v>
      </c>
      <c r="W252" s="5">
        <v>400</v>
      </c>
      <c r="X252" s="5">
        <f t="shared" si="28"/>
        <v>7020</v>
      </c>
      <c r="Y252" s="5">
        <v>8000</v>
      </c>
      <c r="Z252" s="5">
        <f t="shared" si="39"/>
        <v>0</v>
      </c>
      <c r="AA252" s="5">
        <f>IFERROR(IF(IF(Z252/Y252-INT(Z252/Y252)&gt;=0.6,1,0)=0,ROUNDDOWN(Z252/Y252,0),ROUNDUP(Z252/Y252,0))*Y252,0)</f>
        <v>0</v>
      </c>
      <c r="AB252" s="5">
        <f t="shared" si="29"/>
        <v>70</v>
      </c>
      <c r="AC252" s="5">
        <v>5</v>
      </c>
      <c r="AD252" t="s">
        <v>566</v>
      </c>
      <c r="AE252" s="9" t="str">
        <f t="shared" si="40"/>
        <v>NSP</v>
      </c>
      <c r="AG252" s="9">
        <f t="shared" si="38"/>
        <v>1</v>
      </c>
      <c r="AH252" s="5">
        <f t="shared" si="30"/>
        <v>100</v>
      </c>
    </row>
    <row r="253" hidden="1" spans="1:34">
      <c r="A253" s="5">
        <v>13</v>
      </c>
      <c r="B253" t="s">
        <v>841</v>
      </c>
      <c r="D253" t="s">
        <v>15</v>
      </c>
      <c r="E253" t="s">
        <v>88</v>
      </c>
      <c r="F253" t="s">
        <v>304</v>
      </c>
      <c r="G253" t="s">
        <v>74</v>
      </c>
      <c r="H253" t="s">
        <v>34</v>
      </c>
      <c r="I253" t="s">
        <v>13</v>
      </c>
      <c r="J253" t="s">
        <v>75</v>
      </c>
      <c r="K253" t="s">
        <v>842</v>
      </c>
      <c r="L253" t="s">
        <v>843</v>
      </c>
      <c r="M253" s="5">
        <v>1000</v>
      </c>
      <c r="N253" s="5">
        <v>1005</v>
      </c>
      <c r="O253" s="5">
        <v>1005</v>
      </c>
      <c r="P253" s="5">
        <v>1005</v>
      </c>
      <c r="Q253" s="5">
        <v>1005</v>
      </c>
      <c r="R253" s="5">
        <v>15</v>
      </c>
      <c r="S253" s="5">
        <v>585</v>
      </c>
      <c r="T253" s="5">
        <v>0</v>
      </c>
      <c r="U253" s="5">
        <v>1005</v>
      </c>
      <c r="V253" s="5">
        <v>0</v>
      </c>
      <c r="W253" s="5">
        <v>0</v>
      </c>
      <c r="X253" s="5">
        <f t="shared" si="28"/>
        <v>1922.5</v>
      </c>
      <c r="Y253" s="5">
        <v>4000</v>
      </c>
      <c r="Z253" s="5">
        <f t="shared" si="39"/>
        <v>2324.5</v>
      </c>
      <c r="AA253" s="5">
        <f>IF(Z253&gt;0,MAX(Z253,Y253),0)</f>
        <v>4000</v>
      </c>
      <c r="AB253" s="5">
        <f t="shared" si="29"/>
        <v>-7</v>
      </c>
      <c r="AC253" s="5">
        <v>7</v>
      </c>
      <c r="AD253" t="s">
        <v>14</v>
      </c>
      <c r="AE253" s="9" t="str">
        <f t="shared" si="40"/>
        <v>E</v>
      </c>
      <c r="AG253" s="9">
        <f t="shared" si="38"/>
        <v>1</v>
      </c>
      <c r="AH253" s="5">
        <f t="shared" si="30"/>
        <v>1</v>
      </c>
    </row>
    <row r="254" hidden="1" spans="1:34">
      <c r="A254" s="5">
        <v>48</v>
      </c>
      <c r="B254" t="s">
        <v>844</v>
      </c>
      <c r="D254" t="s">
        <v>15</v>
      </c>
      <c r="E254" t="s">
        <v>183</v>
      </c>
      <c r="F254" t="s">
        <v>172</v>
      </c>
      <c r="G254" t="s">
        <v>74</v>
      </c>
      <c r="H254" t="s">
        <v>34</v>
      </c>
      <c r="I254" t="s">
        <v>13</v>
      </c>
      <c r="J254" t="s">
        <v>75</v>
      </c>
      <c r="K254" t="s">
        <v>845</v>
      </c>
      <c r="L254" t="s">
        <v>846</v>
      </c>
      <c r="M254" s="5">
        <v>2940</v>
      </c>
      <c r="N254" s="5">
        <v>2835</v>
      </c>
      <c r="O254" s="5">
        <v>1835</v>
      </c>
      <c r="P254" s="5">
        <v>1835</v>
      </c>
      <c r="Q254" s="5">
        <v>2345</v>
      </c>
      <c r="R254" s="5">
        <v>1965</v>
      </c>
      <c r="S254" s="5">
        <v>705</v>
      </c>
      <c r="T254" s="5">
        <v>0</v>
      </c>
      <c r="U254" s="5">
        <v>1395</v>
      </c>
      <c r="V254" s="5">
        <v>60</v>
      </c>
      <c r="W254" s="5">
        <v>0</v>
      </c>
      <c r="X254" s="5">
        <f t="shared" si="28"/>
        <v>5047.5</v>
      </c>
      <c r="Y254" s="5">
        <v>4000</v>
      </c>
      <c r="Z254" s="5">
        <f t="shared" si="39"/>
        <v>6121.5</v>
      </c>
      <c r="AA254" s="5">
        <f t="shared" ref="AA254:AA263" si="41">IFERROR(IF(IF(Z254/Y254-INT(Z254/Y254)&gt;=0.6,1,0)=0,ROUNDDOWN(Z254/Y254,0),ROUNDUP(Z254/Y254,0))*Y254,0)</f>
        <v>4000</v>
      </c>
      <c r="AB254" s="5">
        <f t="shared" si="29"/>
        <v>-8.38775510204082</v>
      </c>
      <c r="AC254" s="5">
        <v>9</v>
      </c>
      <c r="AD254" t="s">
        <v>25</v>
      </c>
      <c r="AE254" s="9" t="str">
        <f t="shared" si="40"/>
        <v>D</v>
      </c>
      <c r="AG254" s="9">
        <f>0.727273</f>
        <v>0.727273</v>
      </c>
      <c r="AH254" s="5">
        <f t="shared" si="30"/>
        <v>2</v>
      </c>
    </row>
    <row r="255" hidden="1" spans="1:34">
      <c r="A255" s="5">
        <v>49</v>
      </c>
      <c r="B255" t="s">
        <v>847</v>
      </c>
      <c r="D255" t="s">
        <v>15</v>
      </c>
      <c r="E255" t="s">
        <v>88</v>
      </c>
      <c r="F255" t="s">
        <v>121</v>
      </c>
      <c r="G255" t="s">
        <v>74</v>
      </c>
      <c r="H255" t="s">
        <v>34</v>
      </c>
      <c r="I255" t="s">
        <v>13</v>
      </c>
      <c r="J255" t="s">
        <v>75</v>
      </c>
      <c r="K255" t="s">
        <v>848</v>
      </c>
      <c r="L255" t="s">
        <v>849</v>
      </c>
      <c r="M255" s="5">
        <v>2500</v>
      </c>
      <c r="N255" s="5">
        <v>2500</v>
      </c>
      <c r="O255" s="5">
        <v>2500</v>
      </c>
      <c r="P255" s="5">
        <v>2500</v>
      </c>
      <c r="Q255" s="5">
        <v>3000</v>
      </c>
      <c r="R255" s="5">
        <v>2480</v>
      </c>
      <c r="S255" s="5">
        <v>1240</v>
      </c>
      <c r="T255" s="5">
        <v>0</v>
      </c>
      <c r="U255" s="5">
        <v>1340</v>
      </c>
      <c r="V255" s="5">
        <v>200</v>
      </c>
      <c r="W255" s="5">
        <v>0</v>
      </c>
      <c r="X255" s="5">
        <f t="shared" si="28"/>
        <v>3850</v>
      </c>
      <c r="Y255" s="5">
        <v>2000</v>
      </c>
      <c r="Z255" s="5">
        <f t="shared" si="39"/>
        <v>4650</v>
      </c>
      <c r="AA255" s="5">
        <f t="shared" si="41"/>
        <v>4000</v>
      </c>
      <c r="AB255" s="5">
        <f t="shared" si="29"/>
        <v>-3.6</v>
      </c>
      <c r="AC255" s="5">
        <v>6</v>
      </c>
      <c r="AD255" t="s">
        <v>25</v>
      </c>
      <c r="AE255" s="9" t="str">
        <f t="shared" si="40"/>
        <v>D</v>
      </c>
      <c r="AG255" s="9">
        <f>1</f>
        <v>1</v>
      </c>
      <c r="AH255" s="5">
        <f t="shared" si="30"/>
        <v>2</v>
      </c>
    </row>
    <row r="256" hidden="1" spans="1:34">
      <c r="A256" s="5">
        <v>58</v>
      </c>
      <c r="B256" t="s">
        <v>850</v>
      </c>
      <c r="D256" t="s">
        <v>15</v>
      </c>
      <c r="E256" t="s">
        <v>277</v>
      </c>
      <c r="F256" t="s">
        <v>73</v>
      </c>
      <c r="G256" t="s">
        <v>74</v>
      </c>
      <c r="H256" t="s">
        <v>34</v>
      </c>
      <c r="I256" t="s">
        <v>13</v>
      </c>
      <c r="J256" t="s">
        <v>75</v>
      </c>
      <c r="K256" t="s">
        <v>851</v>
      </c>
      <c r="L256" t="s">
        <v>852</v>
      </c>
      <c r="M256" s="5">
        <v>3920</v>
      </c>
      <c r="N256" s="5">
        <v>4420</v>
      </c>
      <c r="O256" s="5">
        <v>3820</v>
      </c>
      <c r="P256" s="5">
        <v>4020</v>
      </c>
      <c r="Q256" s="5">
        <v>2920</v>
      </c>
      <c r="R256" s="5">
        <v>240</v>
      </c>
      <c r="S256" s="5">
        <v>2220</v>
      </c>
      <c r="T256" s="5">
        <v>3221</v>
      </c>
      <c r="U256" s="5">
        <v>1160</v>
      </c>
      <c r="V256" s="5">
        <v>2920</v>
      </c>
      <c r="W256" s="5">
        <v>0</v>
      </c>
      <c r="X256" s="5">
        <f t="shared" si="28"/>
        <v>5070</v>
      </c>
      <c r="Y256" s="5">
        <v>4000</v>
      </c>
      <c r="Z256" s="5">
        <f t="shared" si="39"/>
        <v>3918</v>
      </c>
      <c r="AA256" s="5">
        <f t="shared" si="41"/>
        <v>4000</v>
      </c>
      <c r="AB256" s="5">
        <f t="shared" si="29"/>
        <v>16.3469387755102</v>
      </c>
      <c r="AC256" s="5">
        <v>6</v>
      </c>
      <c r="AD256" t="s">
        <v>31</v>
      </c>
      <c r="AE256" s="9" t="str">
        <f t="shared" si="40"/>
        <v>D30</v>
      </c>
      <c r="AG256" s="9">
        <f>0.642857</f>
        <v>0.642857</v>
      </c>
      <c r="AH256" s="5">
        <f t="shared" si="30"/>
        <v>3</v>
      </c>
    </row>
    <row r="257" hidden="1" spans="1:34">
      <c r="A257" s="5">
        <v>66</v>
      </c>
      <c r="B257" t="s">
        <v>853</v>
      </c>
      <c r="D257" t="s">
        <v>15</v>
      </c>
      <c r="E257" t="s">
        <v>93</v>
      </c>
      <c r="F257" t="s">
        <v>168</v>
      </c>
      <c r="G257" t="s">
        <v>74</v>
      </c>
      <c r="H257" t="s">
        <v>34</v>
      </c>
      <c r="I257" t="s">
        <v>13</v>
      </c>
      <c r="J257" t="s">
        <v>75</v>
      </c>
      <c r="K257" t="s">
        <v>854</v>
      </c>
      <c r="L257" t="s">
        <v>855</v>
      </c>
      <c r="M257" s="5">
        <v>2600</v>
      </c>
      <c r="N257" s="5">
        <v>2600</v>
      </c>
      <c r="O257" s="5">
        <v>3600</v>
      </c>
      <c r="P257" s="5">
        <v>2600</v>
      </c>
      <c r="Q257" s="5">
        <v>3600</v>
      </c>
      <c r="R257" s="5">
        <v>500</v>
      </c>
      <c r="S257" s="5">
        <v>980</v>
      </c>
      <c r="T257" s="5">
        <v>0</v>
      </c>
      <c r="U257" s="5">
        <v>1540</v>
      </c>
      <c r="V257" s="5">
        <v>2560</v>
      </c>
      <c r="W257" s="5">
        <v>0</v>
      </c>
      <c r="X257" s="5">
        <f t="shared" si="28"/>
        <v>4460</v>
      </c>
      <c r="Y257" s="5">
        <v>4000</v>
      </c>
      <c r="Z257" s="5">
        <f t="shared" si="39"/>
        <v>2940</v>
      </c>
      <c r="AA257" s="5">
        <f t="shared" si="41"/>
        <v>4000</v>
      </c>
      <c r="AB257" s="5">
        <f t="shared" si="29"/>
        <v>28.5384615384615</v>
      </c>
      <c r="AC257" s="5">
        <v>1</v>
      </c>
      <c r="AD257" t="s">
        <v>31</v>
      </c>
      <c r="AE257" s="9" t="str">
        <f t="shared" si="40"/>
        <v>D30</v>
      </c>
      <c r="AG257" s="9">
        <f>0.5</f>
        <v>0.5</v>
      </c>
      <c r="AH257" s="5">
        <f t="shared" si="30"/>
        <v>3</v>
      </c>
    </row>
    <row r="258" spans="1:34">
      <c r="A258" s="5">
        <v>264</v>
      </c>
      <c r="B258" t="s">
        <v>856</v>
      </c>
      <c r="D258" t="s">
        <v>15</v>
      </c>
      <c r="E258" t="s">
        <v>97</v>
      </c>
      <c r="F258" t="s">
        <v>73</v>
      </c>
      <c r="G258" t="s">
        <v>74</v>
      </c>
      <c r="H258" t="s">
        <v>26</v>
      </c>
      <c r="I258" t="s">
        <v>37</v>
      </c>
      <c r="J258" t="s">
        <v>75</v>
      </c>
      <c r="K258" t="s">
        <v>857</v>
      </c>
      <c r="L258" t="s">
        <v>858</v>
      </c>
      <c r="M258" s="5">
        <v>1100</v>
      </c>
      <c r="N258" s="5">
        <v>1100</v>
      </c>
      <c r="O258" s="5">
        <v>1100</v>
      </c>
      <c r="P258" s="5">
        <v>1100</v>
      </c>
      <c r="Q258" s="5">
        <v>1100</v>
      </c>
      <c r="R258" s="5">
        <v>0</v>
      </c>
      <c r="S258" s="5">
        <v>2000</v>
      </c>
      <c r="T258" s="5">
        <v>3280</v>
      </c>
      <c r="U258" s="5">
        <v>200</v>
      </c>
      <c r="V258" s="5">
        <v>2860</v>
      </c>
      <c r="W258" s="5">
        <v>0</v>
      </c>
      <c r="X258" s="5">
        <f t="shared" si="28"/>
        <v>-150</v>
      </c>
      <c r="Y258" s="5">
        <v>3200</v>
      </c>
      <c r="Z258" s="5">
        <f t="shared" si="39"/>
        <v>0</v>
      </c>
      <c r="AA258" s="5">
        <f t="shared" si="41"/>
        <v>0</v>
      </c>
      <c r="AB258" s="5">
        <f t="shared" si="29"/>
        <v>72</v>
      </c>
      <c r="AC258" s="5">
        <v>6</v>
      </c>
      <c r="AD258" t="s">
        <v>566</v>
      </c>
      <c r="AE258" s="9" t="str">
        <f t="shared" si="40"/>
        <v>NSP</v>
      </c>
      <c r="AG258" s="9" t="str">
        <f>"N/A"</f>
        <v>N/A</v>
      </c>
      <c r="AH258" s="5">
        <f t="shared" si="30"/>
        <v>100</v>
      </c>
    </row>
    <row r="259" hidden="1" spans="1:34">
      <c r="A259" s="5">
        <v>105</v>
      </c>
      <c r="B259" t="s">
        <v>859</v>
      </c>
      <c r="D259" t="s">
        <v>15</v>
      </c>
      <c r="E259" t="s">
        <v>93</v>
      </c>
      <c r="F259" t="s">
        <v>73</v>
      </c>
      <c r="G259" t="s">
        <v>74</v>
      </c>
      <c r="H259" t="s">
        <v>34</v>
      </c>
      <c r="I259" t="s">
        <v>13</v>
      </c>
      <c r="J259" t="s">
        <v>75</v>
      </c>
      <c r="K259" t="s">
        <v>860</v>
      </c>
      <c r="L259" t="s">
        <v>861</v>
      </c>
      <c r="M259" s="5">
        <v>2000</v>
      </c>
      <c r="N259" s="5">
        <v>2500</v>
      </c>
      <c r="O259" s="5">
        <v>2500</v>
      </c>
      <c r="P259" s="5">
        <v>2500</v>
      </c>
      <c r="Q259" s="5">
        <v>2000</v>
      </c>
      <c r="R259" s="5">
        <v>0</v>
      </c>
      <c r="S259" s="5">
        <v>20</v>
      </c>
      <c r="T259" s="5">
        <v>0</v>
      </c>
      <c r="U259" s="5">
        <v>840</v>
      </c>
      <c r="V259" s="5">
        <v>2580</v>
      </c>
      <c r="W259" s="5">
        <v>0</v>
      </c>
      <c r="X259" s="5">
        <f t="shared" ref="X259:X300" si="42">(M259+N259*0.5+U259)-S259</f>
        <v>4070</v>
      </c>
      <c r="Y259" s="5">
        <v>4000</v>
      </c>
      <c r="Z259" s="5">
        <f t="shared" si="39"/>
        <v>2490</v>
      </c>
      <c r="AA259" s="5">
        <f t="shared" si="41"/>
        <v>4000</v>
      </c>
      <c r="AB259" s="5">
        <f t="shared" ref="AB259:AB300" si="43">IFERROR((V259+W259)/M259*30,0)-AC259</f>
        <v>34.7</v>
      </c>
      <c r="AC259" s="5">
        <v>4</v>
      </c>
      <c r="AD259" t="s">
        <v>31</v>
      </c>
      <c r="AE259" s="9" t="str">
        <f t="shared" si="40"/>
        <v>D30</v>
      </c>
      <c r="AG259" s="9">
        <f>1</f>
        <v>1</v>
      </c>
      <c r="AH259" s="5">
        <f t="shared" ref="AH259:AH300" si="44">IF(AE259="E",1,IF(AE259="D",2,IF(AE259="D30",3,IF(AE259="C",4,IF(AE259="B",5,IF(AE259="A",6,IF(AE259="AA",7,100)))))))</f>
        <v>3</v>
      </c>
    </row>
    <row r="260" hidden="1" spans="1:34">
      <c r="A260" s="5">
        <v>108</v>
      </c>
      <c r="B260" t="s">
        <v>862</v>
      </c>
      <c r="D260" t="s">
        <v>15</v>
      </c>
      <c r="F260" t="s">
        <v>111</v>
      </c>
      <c r="G260" t="s">
        <v>74</v>
      </c>
      <c r="H260" t="s">
        <v>34</v>
      </c>
      <c r="I260" t="s">
        <v>13</v>
      </c>
      <c r="J260" t="s">
        <v>75</v>
      </c>
      <c r="K260" t="s">
        <v>863</v>
      </c>
      <c r="L260" t="s">
        <v>864</v>
      </c>
      <c r="M260" s="5">
        <v>5000</v>
      </c>
      <c r="N260" s="5">
        <v>5000</v>
      </c>
      <c r="O260" s="5">
        <v>5000</v>
      </c>
      <c r="P260" s="5">
        <v>5000</v>
      </c>
      <c r="Q260" s="5">
        <v>5000</v>
      </c>
      <c r="R260" s="5">
        <v>0</v>
      </c>
      <c r="S260" s="5">
        <v>5000</v>
      </c>
      <c r="T260" s="5">
        <v>0</v>
      </c>
      <c r="U260" s="5">
        <v>1500</v>
      </c>
      <c r="V260" s="5">
        <v>2940</v>
      </c>
      <c r="W260" s="5">
        <v>0</v>
      </c>
      <c r="X260" s="5">
        <f t="shared" si="42"/>
        <v>4000</v>
      </c>
      <c r="Y260" s="5">
        <v>4000</v>
      </c>
      <c r="Z260" s="5">
        <f t="shared" si="39"/>
        <v>3060</v>
      </c>
      <c r="AA260" s="5">
        <f t="shared" si="41"/>
        <v>4000</v>
      </c>
      <c r="AB260" s="5">
        <f t="shared" si="43"/>
        <v>17.64</v>
      </c>
      <c r="AC260" s="5">
        <v>0</v>
      </c>
      <c r="AD260" t="s">
        <v>31</v>
      </c>
      <c r="AE260" s="9" t="str">
        <f t="shared" si="40"/>
        <v>D30</v>
      </c>
      <c r="AG260" s="9">
        <f>1</f>
        <v>1</v>
      </c>
      <c r="AH260" s="5">
        <f t="shared" si="44"/>
        <v>3</v>
      </c>
    </row>
    <row r="261" hidden="1" spans="1:34">
      <c r="A261" s="5">
        <v>112</v>
      </c>
      <c r="B261" t="s">
        <v>865</v>
      </c>
      <c r="D261" t="s">
        <v>15</v>
      </c>
      <c r="F261" t="s">
        <v>73</v>
      </c>
      <c r="G261" t="s">
        <v>74</v>
      </c>
      <c r="H261" t="s">
        <v>34</v>
      </c>
      <c r="I261" t="s">
        <v>13</v>
      </c>
      <c r="J261" t="s">
        <v>75</v>
      </c>
      <c r="K261" t="s">
        <v>866</v>
      </c>
      <c r="L261" t="s">
        <v>867</v>
      </c>
      <c r="M261" s="5">
        <v>3300</v>
      </c>
      <c r="N261" s="5">
        <v>4500</v>
      </c>
      <c r="O261" s="5">
        <v>4500</v>
      </c>
      <c r="P261" s="5">
        <v>4500</v>
      </c>
      <c r="Q261" s="5">
        <v>3300</v>
      </c>
      <c r="R261" s="5">
        <v>0</v>
      </c>
      <c r="S261" s="5">
        <v>3300</v>
      </c>
      <c r="T261" s="5">
        <v>0</v>
      </c>
      <c r="U261" s="5">
        <v>1180</v>
      </c>
      <c r="V261" s="5">
        <v>2480</v>
      </c>
      <c r="W261" s="5">
        <v>0</v>
      </c>
      <c r="X261" s="5">
        <f t="shared" si="42"/>
        <v>3430</v>
      </c>
      <c r="Y261" s="5">
        <v>4000</v>
      </c>
      <c r="Z261" s="5">
        <f t="shared" si="39"/>
        <v>2750</v>
      </c>
      <c r="AA261" s="5">
        <f t="shared" si="41"/>
        <v>4000</v>
      </c>
      <c r="AB261" s="5">
        <f t="shared" si="43"/>
        <v>22.5454545454545</v>
      </c>
      <c r="AC261" s="5">
        <v>0</v>
      </c>
      <c r="AD261" t="s">
        <v>31</v>
      </c>
      <c r="AE261" s="9" t="str">
        <f t="shared" si="40"/>
        <v>D30</v>
      </c>
      <c r="AG261" s="9">
        <f>1</f>
        <v>1</v>
      </c>
      <c r="AH261" s="5">
        <f t="shared" si="44"/>
        <v>3</v>
      </c>
    </row>
    <row r="262" hidden="1" spans="1:34">
      <c r="A262" s="5">
        <v>115</v>
      </c>
      <c r="B262" t="s">
        <v>868</v>
      </c>
      <c r="D262" t="s">
        <v>15</v>
      </c>
      <c r="F262" t="s">
        <v>111</v>
      </c>
      <c r="G262" t="s">
        <v>74</v>
      </c>
      <c r="H262" t="s">
        <v>34</v>
      </c>
      <c r="I262" t="s">
        <v>13</v>
      </c>
      <c r="J262" t="s">
        <v>75</v>
      </c>
      <c r="K262" t="s">
        <v>869</v>
      </c>
      <c r="L262" t="s">
        <v>870</v>
      </c>
      <c r="M262" s="5">
        <v>2700</v>
      </c>
      <c r="N262" s="5">
        <v>4600</v>
      </c>
      <c r="O262" s="5">
        <v>3600</v>
      </c>
      <c r="P262" s="5">
        <v>6600</v>
      </c>
      <c r="Q262" s="5">
        <v>10600</v>
      </c>
      <c r="R262" s="5">
        <v>0</v>
      </c>
      <c r="S262" s="5">
        <v>3100</v>
      </c>
      <c r="T262" s="5">
        <v>6146</v>
      </c>
      <c r="U262" s="5">
        <v>4200</v>
      </c>
      <c r="V262" s="5">
        <v>3040</v>
      </c>
      <c r="W262" s="5">
        <v>0</v>
      </c>
      <c r="X262" s="5">
        <f t="shared" si="42"/>
        <v>6100</v>
      </c>
      <c r="Y262" s="5">
        <v>2000</v>
      </c>
      <c r="Z262" s="5">
        <f t="shared" si="39"/>
        <v>4900</v>
      </c>
      <c r="AA262" s="5">
        <f t="shared" si="41"/>
        <v>4000</v>
      </c>
      <c r="AB262" s="5">
        <f t="shared" si="43"/>
        <v>33.7777777777778</v>
      </c>
      <c r="AC262" s="5">
        <v>0</v>
      </c>
      <c r="AD262" t="s">
        <v>33</v>
      </c>
      <c r="AE262" s="9" t="str">
        <f t="shared" si="40"/>
        <v>C</v>
      </c>
      <c r="AG262" s="9">
        <f>1</f>
        <v>1</v>
      </c>
      <c r="AH262" s="5">
        <f t="shared" si="44"/>
        <v>4</v>
      </c>
    </row>
    <row r="263" hidden="1" spans="1:34">
      <c r="A263" s="5">
        <v>133</v>
      </c>
      <c r="B263" t="s">
        <v>871</v>
      </c>
      <c r="D263" t="s">
        <v>15</v>
      </c>
      <c r="F263" t="s">
        <v>168</v>
      </c>
      <c r="G263" t="s">
        <v>74</v>
      </c>
      <c r="H263" t="s">
        <v>34</v>
      </c>
      <c r="I263" t="s">
        <v>13</v>
      </c>
      <c r="J263" t="s">
        <v>75</v>
      </c>
      <c r="K263" t="s">
        <v>872</v>
      </c>
      <c r="L263" t="s">
        <v>873</v>
      </c>
      <c r="M263" s="5">
        <v>3780</v>
      </c>
      <c r="N263" s="5">
        <v>3730</v>
      </c>
      <c r="O263" s="5">
        <v>3730</v>
      </c>
      <c r="P263" s="5">
        <v>3700</v>
      </c>
      <c r="Q263" s="5">
        <v>2200</v>
      </c>
      <c r="R263" s="5">
        <v>0</v>
      </c>
      <c r="S263" s="5">
        <v>1890</v>
      </c>
      <c r="T263" s="5">
        <v>6135.99</v>
      </c>
      <c r="U263" s="5">
        <v>2055</v>
      </c>
      <c r="V263" s="5">
        <v>4335</v>
      </c>
      <c r="W263" s="5">
        <v>0</v>
      </c>
      <c r="X263" s="5">
        <f t="shared" si="42"/>
        <v>5810</v>
      </c>
      <c r="Y263" s="5">
        <v>4000</v>
      </c>
      <c r="Z263" s="5">
        <f t="shared" si="39"/>
        <v>2967</v>
      </c>
      <c r="AA263" s="5">
        <f t="shared" si="41"/>
        <v>4000</v>
      </c>
      <c r="AB263" s="5">
        <f t="shared" si="43"/>
        <v>34.4047619047619</v>
      </c>
      <c r="AC263" s="5">
        <v>0</v>
      </c>
      <c r="AD263" t="s">
        <v>33</v>
      </c>
      <c r="AE263" s="9" t="str">
        <f t="shared" si="40"/>
        <v>C</v>
      </c>
      <c r="AG263" s="9">
        <f>0.833333</f>
        <v>0.833333</v>
      </c>
      <c r="AH263" s="5">
        <f t="shared" si="44"/>
        <v>4</v>
      </c>
    </row>
    <row r="264" hidden="1" spans="1:34">
      <c r="A264" s="5">
        <v>2</v>
      </c>
      <c r="B264" t="s">
        <v>874</v>
      </c>
      <c r="D264" t="s">
        <v>15</v>
      </c>
      <c r="E264" t="s">
        <v>277</v>
      </c>
      <c r="F264" t="s">
        <v>168</v>
      </c>
      <c r="G264" t="s">
        <v>74</v>
      </c>
      <c r="H264" t="s">
        <v>34</v>
      </c>
      <c r="I264" t="s">
        <v>13</v>
      </c>
      <c r="J264" t="s">
        <v>75</v>
      </c>
      <c r="K264" t="s">
        <v>875</v>
      </c>
      <c r="L264" t="s">
        <v>876</v>
      </c>
      <c r="M264" s="5">
        <v>2200</v>
      </c>
      <c r="N264" s="5">
        <v>2200</v>
      </c>
      <c r="O264" s="5">
        <v>2200</v>
      </c>
      <c r="P264" s="5">
        <v>2200</v>
      </c>
      <c r="Q264" s="5">
        <v>400</v>
      </c>
      <c r="R264" s="5">
        <v>1500</v>
      </c>
      <c r="S264" s="5">
        <v>640</v>
      </c>
      <c r="T264" s="5">
        <v>0</v>
      </c>
      <c r="U264" s="5">
        <v>740</v>
      </c>
      <c r="V264" s="5">
        <v>0</v>
      </c>
      <c r="W264" s="5">
        <v>0</v>
      </c>
      <c r="X264" s="5">
        <f t="shared" si="42"/>
        <v>3400</v>
      </c>
      <c r="Y264" s="5">
        <v>4000</v>
      </c>
      <c r="Z264" s="5">
        <f t="shared" si="39"/>
        <v>4280</v>
      </c>
      <c r="AA264" s="5">
        <f>IF(Z264&gt;0,MAX(Z264,Y264),0)</f>
        <v>4280</v>
      </c>
      <c r="AB264" s="5">
        <f t="shared" si="43"/>
        <v>-5</v>
      </c>
      <c r="AC264" s="5">
        <v>5</v>
      </c>
      <c r="AD264" t="s">
        <v>14</v>
      </c>
      <c r="AE264" s="9" t="str">
        <f t="shared" si="40"/>
        <v>E</v>
      </c>
      <c r="AG264" s="9">
        <f>0.333333</f>
        <v>0.333333</v>
      </c>
      <c r="AH264" s="5">
        <f t="shared" si="44"/>
        <v>1</v>
      </c>
    </row>
    <row r="265" spans="1:34">
      <c r="A265" s="5">
        <v>186</v>
      </c>
      <c r="B265" t="s">
        <v>877</v>
      </c>
      <c r="D265" t="s">
        <v>15</v>
      </c>
      <c r="F265" t="s">
        <v>73</v>
      </c>
      <c r="G265" t="s">
        <v>74</v>
      </c>
      <c r="H265" t="s">
        <v>26</v>
      </c>
      <c r="I265" t="s">
        <v>37</v>
      </c>
      <c r="J265" t="s">
        <v>75</v>
      </c>
      <c r="K265" t="s">
        <v>878</v>
      </c>
      <c r="L265" t="s">
        <v>879</v>
      </c>
      <c r="M265" s="5">
        <v>1000</v>
      </c>
      <c r="N265" s="5">
        <v>1000</v>
      </c>
      <c r="O265" s="5">
        <v>1000</v>
      </c>
      <c r="P265" s="5">
        <v>1000</v>
      </c>
      <c r="Q265" s="5">
        <v>1000</v>
      </c>
      <c r="R265" s="5">
        <v>0</v>
      </c>
      <c r="S265" s="5">
        <v>0</v>
      </c>
      <c r="T265" s="5">
        <v>0</v>
      </c>
      <c r="U265" s="5">
        <v>340</v>
      </c>
      <c r="V265" s="5">
        <v>2440</v>
      </c>
      <c r="W265" s="5">
        <v>0</v>
      </c>
      <c r="X265" s="5">
        <f t="shared" si="42"/>
        <v>1840</v>
      </c>
      <c r="Y265" s="5">
        <v>2000</v>
      </c>
      <c r="Z265" s="5">
        <f t="shared" si="39"/>
        <v>0</v>
      </c>
      <c r="AA265" s="5">
        <f>IFERROR(IF(IF(Z265/Y265-INT(Z265/Y265)&gt;=0.6,1,0)=0,ROUNDDOWN(Z265/Y265,0),ROUNDUP(Z265/Y265,0))*Y265,0)</f>
        <v>0</v>
      </c>
      <c r="AB265" s="5">
        <f t="shared" si="43"/>
        <v>73.2</v>
      </c>
      <c r="AC265" s="5">
        <v>0</v>
      </c>
      <c r="AD265" t="s">
        <v>35</v>
      </c>
      <c r="AE265" s="9" t="str">
        <f t="shared" si="40"/>
        <v>NSP</v>
      </c>
      <c r="AG265" s="9" t="str">
        <f>"N/A"</f>
        <v>N/A</v>
      </c>
      <c r="AH265" s="5">
        <f t="shared" si="44"/>
        <v>100</v>
      </c>
    </row>
    <row r="266" spans="1:34">
      <c r="A266" s="5">
        <v>254</v>
      </c>
      <c r="B266" t="s">
        <v>880</v>
      </c>
      <c r="D266" t="s">
        <v>15</v>
      </c>
      <c r="E266" t="s">
        <v>83</v>
      </c>
      <c r="F266" t="s">
        <v>111</v>
      </c>
      <c r="G266" t="s">
        <v>74</v>
      </c>
      <c r="H266" t="s">
        <v>26</v>
      </c>
      <c r="I266" t="s">
        <v>37</v>
      </c>
      <c r="J266" t="s">
        <v>75</v>
      </c>
      <c r="K266" t="s">
        <v>629</v>
      </c>
      <c r="L266" t="s">
        <v>630</v>
      </c>
      <c r="M266" s="5">
        <v>2400</v>
      </c>
      <c r="N266" s="5">
        <v>2500</v>
      </c>
      <c r="O266" s="5">
        <v>2500</v>
      </c>
      <c r="P266" s="5">
        <v>2600</v>
      </c>
      <c r="Q266" s="5">
        <v>2500</v>
      </c>
      <c r="R266" s="5">
        <v>60</v>
      </c>
      <c r="S266" s="5">
        <v>1600</v>
      </c>
      <c r="T266" s="5">
        <v>0</v>
      </c>
      <c r="U266" s="5">
        <v>980</v>
      </c>
      <c r="V266" s="5">
        <v>6020</v>
      </c>
      <c r="W266" s="5">
        <v>0</v>
      </c>
      <c r="X266" s="5">
        <f t="shared" si="42"/>
        <v>3030</v>
      </c>
      <c r="Y266" s="5">
        <v>6000</v>
      </c>
      <c r="Z266" s="5">
        <f t="shared" si="39"/>
        <v>0</v>
      </c>
      <c r="AA266" s="5">
        <f>IFERROR(IF(IF(Z266/Y266-INT(Z266/Y266)&gt;=0.6,1,0)=0,ROUNDDOWN(Z266/Y266,0),ROUNDUP(Z266/Y266,0))*Y266,0)</f>
        <v>0</v>
      </c>
      <c r="AB266" s="5">
        <f t="shared" si="43"/>
        <v>73.25</v>
      </c>
      <c r="AC266" s="5">
        <v>2</v>
      </c>
      <c r="AD266" t="s">
        <v>566</v>
      </c>
      <c r="AE266" s="9" t="str">
        <f t="shared" si="40"/>
        <v>NSP</v>
      </c>
      <c r="AG266" s="9">
        <f>1</f>
        <v>1</v>
      </c>
      <c r="AH266" s="5">
        <f t="shared" si="44"/>
        <v>100</v>
      </c>
    </row>
    <row r="267" spans="1:34">
      <c r="A267" s="5">
        <v>161</v>
      </c>
      <c r="B267" t="s">
        <v>881</v>
      </c>
      <c r="D267" t="s">
        <v>15</v>
      </c>
      <c r="F267" t="s">
        <v>73</v>
      </c>
      <c r="G267" t="s">
        <v>74</v>
      </c>
      <c r="H267" t="s">
        <v>26</v>
      </c>
      <c r="I267" t="s">
        <v>37</v>
      </c>
      <c r="J267" t="s">
        <v>75</v>
      </c>
      <c r="K267" t="s">
        <v>882</v>
      </c>
      <c r="L267" t="s">
        <v>883</v>
      </c>
      <c r="M267" s="5">
        <v>500</v>
      </c>
      <c r="N267" s="5">
        <v>500</v>
      </c>
      <c r="O267" s="5">
        <v>500</v>
      </c>
      <c r="P267" s="5">
        <v>400</v>
      </c>
      <c r="Q267" s="5">
        <v>500</v>
      </c>
      <c r="R267" s="5">
        <v>0</v>
      </c>
      <c r="S267" s="5">
        <v>0</v>
      </c>
      <c r="T267" s="5">
        <v>0</v>
      </c>
      <c r="U267" s="5">
        <v>80</v>
      </c>
      <c r="V267" s="5">
        <v>1240</v>
      </c>
      <c r="W267" s="5">
        <v>0</v>
      </c>
      <c r="X267" s="5">
        <f t="shared" si="42"/>
        <v>830</v>
      </c>
      <c r="Y267" s="5">
        <v>1200</v>
      </c>
      <c r="Z267" s="5">
        <f t="shared" si="39"/>
        <v>0</v>
      </c>
      <c r="AA267" s="5">
        <f>IFERROR(IF(IF(Z267/Y267-INT(Z267/Y267)&gt;=0.6,1,0)=0,ROUNDDOWN(Z267/Y267,0),ROUNDUP(Z267/Y267,0))*Y267,0)</f>
        <v>0</v>
      </c>
      <c r="AB267" s="5">
        <f t="shared" si="43"/>
        <v>74.4</v>
      </c>
      <c r="AC267" s="5">
        <v>0</v>
      </c>
      <c r="AD267" t="s">
        <v>35</v>
      </c>
      <c r="AE267" s="9" t="str">
        <f t="shared" si="40"/>
        <v>NSP</v>
      </c>
      <c r="AG267" s="9">
        <f>1</f>
        <v>1</v>
      </c>
      <c r="AH267" s="5">
        <f t="shared" si="44"/>
        <v>100</v>
      </c>
    </row>
    <row r="268" hidden="1" spans="1:34">
      <c r="A268" s="5">
        <v>73</v>
      </c>
      <c r="B268" t="s">
        <v>884</v>
      </c>
      <c r="D268" t="s">
        <v>15</v>
      </c>
      <c r="E268" t="s">
        <v>83</v>
      </c>
      <c r="F268" t="s">
        <v>111</v>
      </c>
      <c r="G268" t="s">
        <v>74</v>
      </c>
      <c r="H268" t="s">
        <v>34</v>
      </c>
      <c r="I268" t="s">
        <v>13</v>
      </c>
      <c r="J268" t="s">
        <v>75</v>
      </c>
      <c r="K268" t="s">
        <v>885</v>
      </c>
      <c r="L268" t="s">
        <v>886</v>
      </c>
      <c r="M268" s="5">
        <v>5000</v>
      </c>
      <c r="N268" s="5">
        <v>5200</v>
      </c>
      <c r="O268" s="5">
        <v>5000</v>
      </c>
      <c r="P268" s="5">
        <v>5200</v>
      </c>
      <c r="Q268" s="5">
        <v>5500</v>
      </c>
      <c r="R268" s="5">
        <v>580</v>
      </c>
      <c r="S268" s="5">
        <v>4340</v>
      </c>
      <c r="T268" s="5">
        <v>0</v>
      </c>
      <c r="U268" s="5">
        <v>1740</v>
      </c>
      <c r="V268" s="5">
        <v>1560</v>
      </c>
      <c r="W268" s="5">
        <v>0</v>
      </c>
      <c r="X268" s="5">
        <f t="shared" si="42"/>
        <v>5000</v>
      </c>
      <c r="Y268" s="5">
        <v>6000</v>
      </c>
      <c r="Z268" s="5">
        <f t="shared" si="39"/>
        <v>5520</v>
      </c>
      <c r="AA268" s="5">
        <f t="shared" ref="AA265:AA294" si="45">IFERROR(IF(IF(Z268/Y268-INT(Z268/Y268)&gt;=0.6,1,0)=0,ROUNDDOWN(Z268/Y268,0),ROUNDUP(Z268/Y268,0))*Y268,0)</f>
        <v>6000</v>
      </c>
      <c r="AB268" s="5">
        <f t="shared" si="43"/>
        <v>3.36</v>
      </c>
      <c r="AC268" s="5">
        <v>6</v>
      </c>
      <c r="AD268" t="s">
        <v>31</v>
      </c>
      <c r="AE268" s="9" t="str">
        <f t="shared" si="40"/>
        <v>D30</v>
      </c>
      <c r="AG268" s="9">
        <f>0.6875</f>
        <v>0.6875</v>
      </c>
      <c r="AH268" s="5">
        <f t="shared" si="44"/>
        <v>3</v>
      </c>
    </row>
    <row r="269" hidden="1" spans="1:34">
      <c r="A269" s="5">
        <v>80</v>
      </c>
      <c r="B269" t="s">
        <v>887</v>
      </c>
      <c r="D269" t="s">
        <v>15</v>
      </c>
      <c r="E269" t="s">
        <v>83</v>
      </c>
      <c r="F269" t="s">
        <v>168</v>
      </c>
      <c r="G269" t="s">
        <v>74</v>
      </c>
      <c r="H269" t="s">
        <v>34</v>
      </c>
      <c r="I269" t="s">
        <v>13</v>
      </c>
      <c r="J269" t="s">
        <v>75</v>
      </c>
      <c r="K269" t="s">
        <v>452</v>
      </c>
      <c r="L269" t="s">
        <v>453</v>
      </c>
      <c r="M269" s="5">
        <v>4500</v>
      </c>
      <c r="N269" s="5">
        <v>4000</v>
      </c>
      <c r="O269" s="5">
        <v>5000</v>
      </c>
      <c r="P269" s="5">
        <v>5000</v>
      </c>
      <c r="Q269" s="5">
        <v>6000</v>
      </c>
      <c r="R269" s="5">
        <v>0</v>
      </c>
      <c r="S269" s="5">
        <v>2300</v>
      </c>
      <c r="T269" s="5">
        <v>0</v>
      </c>
      <c r="U269" s="5">
        <v>2340</v>
      </c>
      <c r="V269" s="5">
        <v>1260</v>
      </c>
      <c r="W269" s="5">
        <v>0</v>
      </c>
      <c r="X269" s="5">
        <f t="shared" si="42"/>
        <v>6540</v>
      </c>
      <c r="Y269" s="5">
        <v>6000</v>
      </c>
      <c r="Z269" s="5">
        <f t="shared" si="39"/>
        <v>6880</v>
      </c>
      <c r="AA269" s="5">
        <f t="shared" si="45"/>
        <v>6000</v>
      </c>
      <c r="AB269" s="5">
        <f t="shared" si="43"/>
        <v>8.4</v>
      </c>
      <c r="AC269" s="5">
        <v>0</v>
      </c>
      <c r="AD269" t="s">
        <v>31</v>
      </c>
      <c r="AE269" s="9" t="str">
        <f t="shared" si="40"/>
        <v>D30</v>
      </c>
      <c r="AG269" s="9">
        <f>0.9375</f>
        <v>0.9375</v>
      </c>
      <c r="AH269" s="5">
        <f t="shared" si="44"/>
        <v>3</v>
      </c>
    </row>
    <row r="270" hidden="1" spans="1:34">
      <c r="A270" s="5">
        <v>100</v>
      </c>
      <c r="B270" t="s">
        <v>888</v>
      </c>
      <c r="D270" t="s">
        <v>15</v>
      </c>
      <c r="F270" t="s">
        <v>111</v>
      </c>
      <c r="G270" t="s">
        <v>74</v>
      </c>
      <c r="H270" t="s">
        <v>34</v>
      </c>
      <c r="I270" t="s">
        <v>13</v>
      </c>
      <c r="J270" t="s">
        <v>75</v>
      </c>
      <c r="K270" t="s">
        <v>889</v>
      </c>
      <c r="L270" t="s">
        <v>890</v>
      </c>
      <c r="M270" s="5">
        <v>4500</v>
      </c>
      <c r="N270" s="5">
        <v>4500</v>
      </c>
      <c r="O270" s="5">
        <v>4500</v>
      </c>
      <c r="P270" s="5">
        <v>4500</v>
      </c>
      <c r="Q270" s="5">
        <v>4500</v>
      </c>
      <c r="R270" s="5">
        <v>0</v>
      </c>
      <c r="S270" s="5">
        <v>2940</v>
      </c>
      <c r="T270" s="5">
        <v>0</v>
      </c>
      <c r="U270" s="5">
        <v>2000</v>
      </c>
      <c r="V270" s="5">
        <v>3460</v>
      </c>
      <c r="W270" s="5">
        <v>0</v>
      </c>
      <c r="X270" s="5">
        <f t="shared" si="42"/>
        <v>5810</v>
      </c>
      <c r="Y270" s="5">
        <v>6000</v>
      </c>
      <c r="Z270" s="5">
        <f t="shared" si="39"/>
        <v>4150</v>
      </c>
      <c r="AA270" s="5">
        <f t="shared" si="45"/>
        <v>6000</v>
      </c>
      <c r="AB270" s="5">
        <f t="shared" si="43"/>
        <v>23.0666666666667</v>
      </c>
      <c r="AC270" s="5">
        <v>0</v>
      </c>
      <c r="AD270" t="s">
        <v>31</v>
      </c>
      <c r="AE270" s="9" t="str">
        <f t="shared" si="40"/>
        <v>D30</v>
      </c>
      <c r="AG270" s="9">
        <f>1</f>
        <v>1</v>
      </c>
      <c r="AH270" s="5">
        <f t="shared" si="44"/>
        <v>3</v>
      </c>
    </row>
    <row r="271" hidden="1" spans="1:34">
      <c r="A271" s="5">
        <v>102</v>
      </c>
      <c r="B271" t="s">
        <v>891</v>
      </c>
      <c r="D271" t="s">
        <v>28</v>
      </c>
      <c r="E271" t="s">
        <v>277</v>
      </c>
      <c r="F271" t="s">
        <v>79</v>
      </c>
      <c r="G271" t="s">
        <v>74</v>
      </c>
      <c r="H271" t="s">
        <v>34</v>
      </c>
      <c r="I271" t="s">
        <v>13</v>
      </c>
      <c r="J271" t="s">
        <v>75</v>
      </c>
      <c r="K271" t="s">
        <v>892</v>
      </c>
      <c r="L271" t="s">
        <v>893</v>
      </c>
      <c r="M271" s="5">
        <v>4000</v>
      </c>
      <c r="N271" s="5">
        <v>4000</v>
      </c>
      <c r="O271" s="5">
        <v>4000</v>
      </c>
      <c r="P271" s="5">
        <v>4000</v>
      </c>
      <c r="Q271" s="5">
        <v>3800</v>
      </c>
      <c r="R271" s="5">
        <v>0</v>
      </c>
      <c r="S271" s="5">
        <v>800</v>
      </c>
      <c r="T271" s="5">
        <v>0</v>
      </c>
      <c r="U271" s="5">
        <v>3240</v>
      </c>
      <c r="V271" s="5">
        <v>3540</v>
      </c>
      <c r="W271" s="5">
        <v>0</v>
      </c>
      <c r="X271" s="5">
        <f t="shared" si="42"/>
        <v>8440</v>
      </c>
      <c r="Y271" s="5">
        <v>6000</v>
      </c>
      <c r="Z271" s="5">
        <f t="shared" si="39"/>
        <v>6500</v>
      </c>
      <c r="AA271" s="5">
        <f t="shared" si="45"/>
        <v>6000</v>
      </c>
      <c r="AB271" s="5">
        <f t="shared" si="43"/>
        <v>24.55</v>
      </c>
      <c r="AC271" s="5">
        <v>2</v>
      </c>
      <c r="AD271" t="s">
        <v>31</v>
      </c>
      <c r="AE271" s="9" t="str">
        <f t="shared" si="40"/>
        <v>D30</v>
      </c>
      <c r="AG271" s="9">
        <f>1</f>
        <v>1</v>
      </c>
      <c r="AH271" s="5">
        <f t="shared" si="44"/>
        <v>3</v>
      </c>
    </row>
    <row r="272" hidden="1" spans="1:34">
      <c r="A272" s="5">
        <v>113</v>
      </c>
      <c r="B272" t="s">
        <v>894</v>
      </c>
      <c r="D272" t="s">
        <v>15</v>
      </c>
      <c r="E272" t="s">
        <v>93</v>
      </c>
      <c r="F272" t="s">
        <v>111</v>
      </c>
      <c r="G272" t="s">
        <v>74</v>
      </c>
      <c r="H272" t="s">
        <v>34</v>
      </c>
      <c r="I272" t="s">
        <v>13</v>
      </c>
      <c r="J272" t="s">
        <v>75</v>
      </c>
      <c r="K272" t="s">
        <v>895</v>
      </c>
      <c r="L272" t="s">
        <v>896</v>
      </c>
      <c r="M272" s="5">
        <v>6200</v>
      </c>
      <c r="N272" s="5">
        <v>6200</v>
      </c>
      <c r="O272" s="5">
        <v>6200</v>
      </c>
      <c r="P272" s="5">
        <v>5200</v>
      </c>
      <c r="Q272" s="5">
        <v>6200</v>
      </c>
      <c r="R272" s="5">
        <v>10170</v>
      </c>
      <c r="S272" s="5">
        <v>2010</v>
      </c>
      <c r="T272" s="5">
        <v>2700</v>
      </c>
      <c r="U272" s="5">
        <v>3075</v>
      </c>
      <c r="V272" s="5">
        <v>3765</v>
      </c>
      <c r="W272" s="5">
        <v>2700</v>
      </c>
      <c r="X272" s="5">
        <f t="shared" si="42"/>
        <v>10365</v>
      </c>
      <c r="Y272" s="5">
        <v>6000</v>
      </c>
      <c r="Z272" s="5">
        <f t="shared" si="39"/>
        <v>6380</v>
      </c>
      <c r="AA272" s="5">
        <f t="shared" si="45"/>
        <v>6000</v>
      </c>
      <c r="AB272" s="5">
        <f t="shared" si="43"/>
        <v>27.2822580645161</v>
      </c>
      <c r="AC272" s="5">
        <v>4</v>
      </c>
      <c r="AD272" t="s">
        <v>31</v>
      </c>
      <c r="AE272" s="9" t="str">
        <f t="shared" si="40"/>
        <v>D30</v>
      </c>
      <c r="AG272" s="9">
        <f>0</f>
        <v>0</v>
      </c>
      <c r="AH272" s="5">
        <f t="shared" si="44"/>
        <v>3</v>
      </c>
    </row>
    <row r="273" spans="1:34">
      <c r="A273" s="5">
        <v>272</v>
      </c>
      <c r="B273" t="s">
        <v>897</v>
      </c>
      <c r="D273" t="s">
        <v>15</v>
      </c>
      <c r="F273" t="s">
        <v>73</v>
      </c>
      <c r="G273" t="s">
        <v>74</v>
      </c>
      <c r="H273" t="s">
        <v>26</v>
      </c>
      <c r="I273" t="s">
        <v>37</v>
      </c>
      <c r="J273" t="s">
        <v>75</v>
      </c>
      <c r="K273" t="s">
        <v>898</v>
      </c>
      <c r="L273" t="s">
        <v>899</v>
      </c>
      <c r="M273" s="5">
        <v>1200</v>
      </c>
      <c r="N273" s="5">
        <v>1200</v>
      </c>
      <c r="O273" s="5">
        <v>1200</v>
      </c>
      <c r="P273" s="5">
        <v>1200</v>
      </c>
      <c r="Q273" s="5">
        <v>1200</v>
      </c>
      <c r="R273" s="5">
        <v>0</v>
      </c>
      <c r="S273" s="5">
        <v>600</v>
      </c>
      <c r="T273" s="5">
        <v>2440</v>
      </c>
      <c r="U273" s="5">
        <v>400</v>
      </c>
      <c r="V273" s="5">
        <v>3100</v>
      </c>
      <c r="W273" s="5">
        <v>0</v>
      </c>
      <c r="X273" s="5">
        <f t="shared" si="42"/>
        <v>1600</v>
      </c>
      <c r="Y273" s="5">
        <v>2400</v>
      </c>
      <c r="Z273" s="5">
        <f t="shared" si="39"/>
        <v>0</v>
      </c>
      <c r="AA273" s="5">
        <f t="shared" si="45"/>
        <v>0</v>
      </c>
      <c r="AB273" s="5">
        <f t="shared" si="43"/>
        <v>77.5</v>
      </c>
      <c r="AC273" s="5">
        <v>0</v>
      </c>
      <c r="AD273" t="s">
        <v>566</v>
      </c>
      <c r="AE273" s="9" t="str">
        <f t="shared" si="40"/>
        <v>NSP</v>
      </c>
      <c r="AG273" s="9">
        <f>1</f>
        <v>1</v>
      </c>
      <c r="AH273" s="5">
        <f t="shared" si="44"/>
        <v>100</v>
      </c>
    </row>
    <row r="274" hidden="1" spans="1:34">
      <c r="A274" s="5">
        <v>120</v>
      </c>
      <c r="B274" t="s">
        <v>900</v>
      </c>
      <c r="D274" t="s">
        <v>15</v>
      </c>
      <c r="E274" t="s">
        <v>83</v>
      </c>
      <c r="F274" t="s">
        <v>168</v>
      </c>
      <c r="G274" t="s">
        <v>74</v>
      </c>
      <c r="H274" t="s">
        <v>34</v>
      </c>
      <c r="I274" t="s">
        <v>13</v>
      </c>
      <c r="J274" t="s">
        <v>75</v>
      </c>
      <c r="K274" t="s">
        <v>901</v>
      </c>
      <c r="L274" t="s">
        <v>902</v>
      </c>
      <c r="M274" s="5">
        <v>6060</v>
      </c>
      <c r="N274" s="5">
        <v>6260</v>
      </c>
      <c r="O274" s="5">
        <v>6200</v>
      </c>
      <c r="P274" s="5">
        <v>4700</v>
      </c>
      <c r="Q274" s="5">
        <v>4700</v>
      </c>
      <c r="R274" s="5">
        <v>260</v>
      </c>
      <c r="S274" s="5">
        <v>5000</v>
      </c>
      <c r="T274" s="5">
        <v>8120</v>
      </c>
      <c r="U274" s="5">
        <v>3200</v>
      </c>
      <c r="V274" s="5">
        <v>6280</v>
      </c>
      <c r="W274" s="5">
        <v>0</v>
      </c>
      <c r="X274" s="5">
        <f t="shared" si="42"/>
        <v>7390</v>
      </c>
      <c r="Y274" s="5">
        <v>6000</v>
      </c>
      <c r="Z274" s="5">
        <f t="shared" si="39"/>
        <v>3614</v>
      </c>
      <c r="AA274" s="5">
        <f t="shared" si="45"/>
        <v>6000</v>
      </c>
      <c r="AB274" s="5">
        <f t="shared" si="43"/>
        <v>31.0891089108911</v>
      </c>
      <c r="AC274" s="5">
        <v>0</v>
      </c>
      <c r="AD274" t="s">
        <v>33</v>
      </c>
      <c r="AE274" s="9" t="str">
        <f t="shared" si="40"/>
        <v>C</v>
      </c>
      <c r="AG274" s="9">
        <f>0.75</f>
        <v>0.75</v>
      </c>
      <c r="AH274" s="5">
        <f t="shared" si="44"/>
        <v>4</v>
      </c>
    </row>
    <row r="275" hidden="1" spans="1:34">
      <c r="A275" s="5">
        <v>157</v>
      </c>
      <c r="B275" t="s">
        <v>903</v>
      </c>
      <c r="D275" t="s">
        <v>15</v>
      </c>
      <c r="F275" t="s">
        <v>111</v>
      </c>
      <c r="G275" t="s">
        <v>74</v>
      </c>
      <c r="H275" t="s">
        <v>34</v>
      </c>
      <c r="I275" t="s">
        <v>13</v>
      </c>
      <c r="J275" t="s">
        <v>75</v>
      </c>
      <c r="K275" t="s">
        <v>904</v>
      </c>
      <c r="L275" t="s">
        <v>905</v>
      </c>
      <c r="M275" s="5">
        <v>11500</v>
      </c>
      <c r="N275" s="5">
        <v>12000</v>
      </c>
      <c r="O275" s="5">
        <v>12000</v>
      </c>
      <c r="P275" s="5">
        <v>12000</v>
      </c>
      <c r="Q275" s="5">
        <v>12000</v>
      </c>
      <c r="R275" s="5">
        <v>0</v>
      </c>
      <c r="S275" s="5">
        <v>1995</v>
      </c>
      <c r="T275" s="5">
        <v>16560</v>
      </c>
      <c r="U275" s="5">
        <v>5340</v>
      </c>
      <c r="V275" s="5">
        <v>10830</v>
      </c>
      <c r="W275" s="5">
        <v>7095</v>
      </c>
      <c r="X275" s="5">
        <f t="shared" si="42"/>
        <v>20845</v>
      </c>
      <c r="Y275" s="5">
        <v>6000</v>
      </c>
      <c r="Z275" s="5">
        <f t="shared" si="39"/>
        <v>7720</v>
      </c>
      <c r="AA275" s="5">
        <f t="shared" si="45"/>
        <v>6000</v>
      </c>
      <c r="AB275" s="5">
        <f t="shared" si="43"/>
        <v>46.7608695652174</v>
      </c>
      <c r="AC275" s="5">
        <v>0</v>
      </c>
      <c r="AD275" t="s">
        <v>33</v>
      </c>
      <c r="AE275" s="9" t="str">
        <f t="shared" si="40"/>
        <v>C</v>
      </c>
      <c r="AG275" s="9">
        <f>1</f>
        <v>1</v>
      </c>
      <c r="AH275" s="5">
        <f t="shared" si="44"/>
        <v>4</v>
      </c>
    </row>
    <row r="276" hidden="1" spans="1:34">
      <c r="A276" s="5">
        <v>150</v>
      </c>
      <c r="B276" t="s">
        <v>906</v>
      </c>
      <c r="D276" t="s">
        <v>15</v>
      </c>
      <c r="F276" t="s">
        <v>73</v>
      </c>
      <c r="G276" t="s">
        <v>74</v>
      </c>
      <c r="H276" t="s">
        <v>34</v>
      </c>
      <c r="I276" t="s">
        <v>13</v>
      </c>
      <c r="J276" t="s">
        <v>75</v>
      </c>
      <c r="K276" t="s">
        <v>907</v>
      </c>
      <c r="L276" t="s">
        <v>908</v>
      </c>
      <c r="M276" s="5">
        <v>24000</v>
      </c>
      <c r="N276" s="5">
        <v>15000</v>
      </c>
      <c r="O276" s="5">
        <v>20000</v>
      </c>
      <c r="P276" s="5">
        <v>20000</v>
      </c>
      <c r="Q276" s="5">
        <v>15000</v>
      </c>
      <c r="R276" s="5">
        <v>0</v>
      </c>
      <c r="S276" s="5">
        <v>17100</v>
      </c>
      <c r="T276" s="5">
        <v>24552</v>
      </c>
      <c r="U276" s="5">
        <v>10005</v>
      </c>
      <c r="V276" s="5">
        <v>20430</v>
      </c>
      <c r="W276" s="5">
        <v>0</v>
      </c>
      <c r="X276" s="5">
        <f t="shared" si="42"/>
        <v>24405</v>
      </c>
      <c r="Y276" s="5">
        <v>8000</v>
      </c>
      <c r="Z276" s="5">
        <f t="shared" si="39"/>
        <v>9975</v>
      </c>
      <c r="AA276" s="5">
        <f t="shared" si="45"/>
        <v>8000</v>
      </c>
      <c r="AB276" s="5">
        <f t="shared" si="43"/>
        <v>25.5375</v>
      </c>
      <c r="AC276" s="5">
        <v>0</v>
      </c>
      <c r="AD276" t="s">
        <v>33</v>
      </c>
      <c r="AE276" s="9" t="str">
        <f t="shared" si="40"/>
        <v>C</v>
      </c>
      <c r="AG276" s="9">
        <f>1</f>
        <v>1</v>
      </c>
      <c r="AH276" s="5">
        <f t="shared" si="44"/>
        <v>4</v>
      </c>
    </row>
    <row r="277" spans="1:34">
      <c r="A277" s="5">
        <v>249</v>
      </c>
      <c r="B277" t="s">
        <v>909</v>
      </c>
      <c r="D277" t="s">
        <v>15</v>
      </c>
      <c r="F277" t="s">
        <v>293</v>
      </c>
      <c r="G277" t="s">
        <v>74</v>
      </c>
      <c r="H277" t="s">
        <v>26</v>
      </c>
      <c r="I277" t="s">
        <v>37</v>
      </c>
      <c r="J277" t="s">
        <v>75</v>
      </c>
      <c r="K277" t="s">
        <v>910</v>
      </c>
      <c r="L277" t="s">
        <v>911</v>
      </c>
      <c r="M277" s="5">
        <v>1000</v>
      </c>
      <c r="N277" s="5">
        <v>1000</v>
      </c>
      <c r="O277" s="5">
        <v>1000</v>
      </c>
      <c r="P277" s="5">
        <v>1000</v>
      </c>
      <c r="Q277" s="5">
        <v>1000</v>
      </c>
      <c r="R277" s="5">
        <v>0</v>
      </c>
      <c r="S277" s="5">
        <v>400</v>
      </c>
      <c r="T277" s="5">
        <v>0</v>
      </c>
      <c r="U277" s="5">
        <v>500</v>
      </c>
      <c r="V277" s="5">
        <v>2620</v>
      </c>
      <c r="W277" s="5">
        <v>0</v>
      </c>
      <c r="X277" s="5">
        <f t="shared" si="42"/>
        <v>1600</v>
      </c>
      <c r="Y277" s="5">
        <v>2000</v>
      </c>
      <c r="Z277" s="5">
        <f t="shared" si="39"/>
        <v>0</v>
      </c>
      <c r="AA277" s="5">
        <f t="shared" si="45"/>
        <v>0</v>
      </c>
      <c r="AB277" s="5">
        <f t="shared" si="43"/>
        <v>78.6</v>
      </c>
      <c r="AC277" s="5">
        <v>0</v>
      </c>
      <c r="AD277" t="s">
        <v>566</v>
      </c>
      <c r="AE277" s="9" t="str">
        <f t="shared" si="40"/>
        <v>NSP</v>
      </c>
      <c r="AG277" s="9">
        <f>1</f>
        <v>1</v>
      </c>
      <c r="AH277" s="5">
        <f t="shared" si="44"/>
        <v>100</v>
      </c>
    </row>
    <row r="278" spans="1:34">
      <c r="A278" s="5">
        <v>267</v>
      </c>
      <c r="B278" t="s">
        <v>912</v>
      </c>
      <c r="D278" t="s">
        <v>29</v>
      </c>
      <c r="E278" t="s">
        <v>88</v>
      </c>
      <c r="F278" t="s">
        <v>84</v>
      </c>
      <c r="G278" t="s">
        <v>74</v>
      </c>
      <c r="H278" t="s">
        <v>26</v>
      </c>
      <c r="I278" t="s">
        <v>37</v>
      </c>
      <c r="J278" t="s">
        <v>75</v>
      </c>
      <c r="K278" t="s">
        <v>913</v>
      </c>
      <c r="L278" t="s">
        <v>914</v>
      </c>
      <c r="M278" s="5">
        <v>1560</v>
      </c>
      <c r="N278" s="5">
        <v>1660</v>
      </c>
      <c r="O278" s="5">
        <v>1660</v>
      </c>
      <c r="P278" s="5">
        <v>1660</v>
      </c>
      <c r="Q278" s="5">
        <v>1630</v>
      </c>
      <c r="R278" s="5">
        <v>0</v>
      </c>
      <c r="S278" s="5">
        <v>345</v>
      </c>
      <c r="T278" s="5">
        <v>4200</v>
      </c>
      <c r="U278" s="5">
        <v>1125</v>
      </c>
      <c r="V278" s="5">
        <v>4500</v>
      </c>
      <c r="W278" s="5">
        <v>0</v>
      </c>
      <c r="X278" s="5">
        <f t="shared" si="42"/>
        <v>3170</v>
      </c>
      <c r="Y278" s="5">
        <v>2400</v>
      </c>
      <c r="Z278" s="21">
        <f t="shared" si="39"/>
        <v>0</v>
      </c>
      <c r="AA278" s="5">
        <f t="shared" si="45"/>
        <v>0</v>
      </c>
      <c r="AB278" s="5">
        <f t="shared" si="43"/>
        <v>81.5384615384615</v>
      </c>
      <c r="AC278" s="5">
        <v>5</v>
      </c>
      <c r="AD278" t="s">
        <v>566</v>
      </c>
      <c r="AE278" s="9" t="str">
        <f t="shared" si="40"/>
        <v>NSP</v>
      </c>
      <c r="AG278" s="9">
        <f>1</f>
        <v>1</v>
      </c>
      <c r="AH278" s="5">
        <f t="shared" si="44"/>
        <v>100</v>
      </c>
    </row>
    <row r="279" spans="1:34">
      <c r="A279" s="5">
        <v>159</v>
      </c>
      <c r="B279" t="s">
        <v>915</v>
      </c>
      <c r="D279" t="s">
        <v>15</v>
      </c>
      <c r="F279" t="s">
        <v>111</v>
      </c>
      <c r="G279" t="s">
        <v>74</v>
      </c>
      <c r="H279" t="s">
        <v>26</v>
      </c>
      <c r="I279" t="s">
        <v>37</v>
      </c>
      <c r="J279" t="s">
        <v>75</v>
      </c>
      <c r="K279" t="s">
        <v>916</v>
      </c>
      <c r="L279" t="s">
        <v>917</v>
      </c>
      <c r="M279" s="5">
        <v>4000</v>
      </c>
      <c r="N279" s="5">
        <v>4000</v>
      </c>
      <c r="O279" s="5">
        <v>4000</v>
      </c>
      <c r="P279" s="5">
        <v>4000</v>
      </c>
      <c r="Q279" s="5">
        <v>4000</v>
      </c>
      <c r="R279" s="5">
        <v>0</v>
      </c>
      <c r="S279" s="5">
        <v>500</v>
      </c>
      <c r="T279" s="5">
        <v>6076</v>
      </c>
      <c r="U279" s="5">
        <v>2000</v>
      </c>
      <c r="V279" s="5">
        <v>10980</v>
      </c>
      <c r="W279" s="5">
        <v>0</v>
      </c>
      <c r="X279" s="5">
        <f t="shared" si="42"/>
        <v>7500</v>
      </c>
      <c r="Y279" s="5">
        <v>10000</v>
      </c>
      <c r="Z279" s="5">
        <f t="shared" si="39"/>
        <v>0</v>
      </c>
      <c r="AA279" s="5">
        <f t="shared" si="45"/>
        <v>0</v>
      </c>
      <c r="AB279" s="5">
        <f t="shared" si="43"/>
        <v>82.35</v>
      </c>
      <c r="AC279" s="5">
        <v>0</v>
      </c>
      <c r="AD279" t="s">
        <v>35</v>
      </c>
      <c r="AE279" s="9" t="str">
        <f t="shared" si="40"/>
        <v>NSP</v>
      </c>
      <c r="AG279" s="9">
        <f>1</f>
        <v>1</v>
      </c>
      <c r="AH279" s="5">
        <f t="shared" si="44"/>
        <v>100</v>
      </c>
    </row>
    <row r="280" hidden="1" spans="1:34">
      <c r="A280" s="5">
        <v>29</v>
      </c>
      <c r="B280" t="s">
        <v>918</v>
      </c>
      <c r="D280" t="s">
        <v>15</v>
      </c>
      <c r="E280" t="s">
        <v>93</v>
      </c>
      <c r="F280" t="s">
        <v>168</v>
      </c>
      <c r="G280" t="s">
        <v>74</v>
      </c>
      <c r="H280" t="s">
        <v>34</v>
      </c>
      <c r="I280" t="s">
        <v>13</v>
      </c>
      <c r="J280" t="s">
        <v>75</v>
      </c>
      <c r="K280" t="s">
        <v>919</v>
      </c>
      <c r="L280" t="s">
        <v>920</v>
      </c>
      <c r="M280" s="5">
        <v>8900</v>
      </c>
      <c r="N280" s="5">
        <v>9400</v>
      </c>
      <c r="O280" s="5">
        <v>9400</v>
      </c>
      <c r="P280" s="5">
        <v>9400</v>
      </c>
      <c r="Q280" s="5">
        <v>9400</v>
      </c>
      <c r="R280" s="5">
        <v>6380</v>
      </c>
      <c r="S280" s="5">
        <v>7220</v>
      </c>
      <c r="T280" s="5">
        <v>0</v>
      </c>
      <c r="U280" s="5">
        <v>2980</v>
      </c>
      <c r="V280" s="5">
        <v>60</v>
      </c>
      <c r="W280" s="5">
        <v>1500</v>
      </c>
      <c r="X280" s="5">
        <f t="shared" si="42"/>
        <v>9360</v>
      </c>
      <c r="Y280" s="5">
        <v>6000</v>
      </c>
      <c r="Z280" s="5">
        <f t="shared" si="39"/>
        <v>11560</v>
      </c>
      <c r="AA280" s="5">
        <f t="shared" si="45"/>
        <v>12000</v>
      </c>
      <c r="AB280" s="5">
        <f t="shared" si="43"/>
        <v>1.25842696629214</v>
      </c>
      <c r="AC280" s="5">
        <v>4</v>
      </c>
      <c r="AD280" t="s">
        <v>25</v>
      </c>
      <c r="AE280" s="9" t="str">
        <f t="shared" si="40"/>
        <v>D</v>
      </c>
      <c r="AG280" s="9">
        <f>0.928571</f>
        <v>0.928571</v>
      </c>
      <c r="AH280" s="5">
        <f t="shared" si="44"/>
        <v>2</v>
      </c>
    </row>
    <row r="281" hidden="1" spans="1:34">
      <c r="A281" s="5">
        <v>70</v>
      </c>
      <c r="B281" t="s">
        <v>921</v>
      </c>
      <c r="D281" t="s">
        <v>15</v>
      </c>
      <c r="E281" t="s">
        <v>88</v>
      </c>
      <c r="F281" t="s">
        <v>168</v>
      </c>
      <c r="G281" t="s">
        <v>74</v>
      </c>
      <c r="H281" t="s">
        <v>34</v>
      </c>
      <c r="I281" t="s">
        <v>13</v>
      </c>
      <c r="J281" t="s">
        <v>75</v>
      </c>
      <c r="K281" t="s">
        <v>786</v>
      </c>
      <c r="L281" t="s">
        <v>787</v>
      </c>
      <c r="M281" s="5">
        <v>7400</v>
      </c>
      <c r="N281" s="5">
        <v>8200</v>
      </c>
      <c r="O281" s="5">
        <v>8200</v>
      </c>
      <c r="P281" s="5">
        <v>8200</v>
      </c>
      <c r="Q281" s="5">
        <v>9500</v>
      </c>
      <c r="R281" s="5">
        <v>0</v>
      </c>
      <c r="S281" s="5">
        <v>2140</v>
      </c>
      <c r="T281" s="5">
        <v>0</v>
      </c>
      <c r="U281" s="5">
        <v>2740</v>
      </c>
      <c r="V281" s="5">
        <v>4640</v>
      </c>
      <c r="W281" s="5">
        <v>0</v>
      </c>
      <c r="X281" s="5">
        <f t="shared" si="42"/>
        <v>12100</v>
      </c>
      <c r="Y281" s="5">
        <v>6000</v>
      </c>
      <c r="Z281" s="5">
        <f t="shared" si="39"/>
        <v>10740</v>
      </c>
      <c r="AA281" s="5">
        <f t="shared" si="45"/>
        <v>12000</v>
      </c>
      <c r="AB281" s="5">
        <f t="shared" si="43"/>
        <v>18.8108108108108</v>
      </c>
      <c r="AC281" s="5">
        <v>0</v>
      </c>
      <c r="AD281" t="s">
        <v>31</v>
      </c>
      <c r="AE281" s="9" t="str">
        <f t="shared" si="40"/>
        <v>D30</v>
      </c>
      <c r="AG281" s="9">
        <f>1</f>
        <v>1</v>
      </c>
      <c r="AH281" s="5">
        <f t="shared" si="44"/>
        <v>3</v>
      </c>
    </row>
    <row r="282" spans="1:34">
      <c r="A282" s="5">
        <v>236</v>
      </c>
      <c r="B282" t="s">
        <v>922</v>
      </c>
      <c r="D282" t="s">
        <v>15</v>
      </c>
      <c r="E282" t="s">
        <v>97</v>
      </c>
      <c r="F282" t="s">
        <v>176</v>
      </c>
      <c r="G282" t="s">
        <v>74</v>
      </c>
      <c r="H282" t="s">
        <v>26</v>
      </c>
      <c r="I282" t="s">
        <v>37</v>
      </c>
      <c r="J282" t="s">
        <v>75</v>
      </c>
      <c r="K282" t="s">
        <v>923</v>
      </c>
      <c r="L282" t="s">
        <v>924</v>
      </c>
      <c r="M282" s="5">
        <v>3200</v>
      </c>
      <c r="N282" s="5">
        <v>2700</v>
      </c>
      <c r="O282" s="5">
        <v>2700</v>
      </c>
      <c r="P282" s="5">
        <v>2700</v>
      </c>
      <c r="Q282" s="5">
        <v>2600</v>
      </c>
      <c r="R282" s="5">
        <v>0</v>
      </c>
      <c r="S282" s="5">
        <v>1340</v>
      </c>
      <c r="T282" s="5">
        <v>0</v>
      </c>
      <c r="U282" s="5">
        <v>680</v>
      </c>
      <c r="V282" s="5">
        <v>9500</v>
      </c>
      <c r="W282" s="5">
        <v>0</v>
      </c>
      <c r="X282" s="5">
        <f t="shared" si="42"/>
        <v>3890</v>
      </c>
      <c r="Y282" s="5">
        <v>6000</v>
      </c>
      <c r="Z282" s="5">
        <f t="shared" si="39"/>
        <v>0</v>
      </c>
      <c r="AA282" s="5">
        <f t="shared" si="45"/>
        <v>0</v>
      </c>
      <c r="AB282" s="5">
        <f t="shared" si="43"/>
        <v>87.0625</v>
      </c>
      <c r="AC282" s="5">
        <v>2</v>
      </c>
      <c r="AD282" t="s">
        <v>566</v>
      </c>
      <c r="AE282" s="9" t="str">
        <f t="shared" si="40"/>
        <v>NSP</v>
      </c>
      <c r="AG282" s="9">
        <f>1</f>
        <v>1</v>
      </c>
      <c r="AH282" s="5">
        <f t="shared" si="44"/>
        <v>100</v>
      </c>
    </row>
    <row r="283" spans="1:34">
      <c r="A283" s="5">
        <v>240</v>
      </c>
      <c r="B283" t="s">
        <v>925</v>
      </c>
      <c r="D283" t="s">
        <v>15</v>
      </c>
      <c r="F283" t="s">
        <v>73</v>
      </c>
      <c r="G283" t="s">
        <v>74</v>
      </c>
      <c r="H283" t="s">
        <v>26</v>
      </c>
      <c r="I283" t="s">
        <v>37</v>
      </c>
      <c r="J283" t="s">
        <v>75</v>
      </c>
      <c r="K283" t="s">
        <v>926</v>
      </c>
      <c r="L283" t="s">
        <v>927</v>
      </c>
      <c r="M283" s="5">
        <v>400</v>
      </c>
      <c r="N283" s="5">
        <v>400</v>
      </c>
      <c r="O283" s="5">
        <v>400</v>
      </c>
      <c r="P283" s="5">
        <v>300</v>
      </c>
      <c r="Q283" s="5">
        <v>400</v>
      </c>
      <c r="R283" s="5">
        <v>0</v>
      </c>
      <c r="S283" s="5">
        <v>600</v>
      </c>
      <c r="T283" s="5">
        <v>1175</v>
      </c>
      <c r="U283" s="5">
        <v>140</v>
      </c>
      <c r="V283" s="5">
        <v>1180</v>
      </c>
      <c r="W283" s="5">
        <v>0</v>
      </c>
      <c r="X283" s="5">
        <f t="shared" si="42"/>
        <v>140</v>
      </c>
      <c r="Y283" s="5">
        <v>800</v>
      </c>
      <c r="Z283" s="5">
        <f t="shared" si="39"/>
        <v>0</v>
      </c>
      <c r="AA283" s="5">
        <f t="shared" si="45"/>
        <v>0</v>
      </c>
      <c r="AB283" s="5">
        <f t="shared" si="43"/>
        <v>88.5</v>
      </c>
      <c r="AC283" s="5">
        <v>0</v>
      </c>
      <c r="AD283" t="s">
        <v>566</v>
      </c>
      <c r="AE283" s="9" t="str">
        <f t="shared" si="40"/>
        <v>NSP</v>
      </c>
      <c r="AG283" s="9" t="str">
        <f>"N/A"</f>
        <v>N/A</v>
      </c>
      <c r="AH283" s="5">
        <f t="shared" si="44"/>
        <v>100</v>
      </c>
    </row>
    <row r="284" spans="1:34">
      <c r="A284" s="5">
        <v>290</v>
      </c>
      <c r="B284" t="s">
        <v>928</v>
      </c>
      <c r="D284" t="s">
        <v>15</v>
      </c>
      <c r="F284" t="s">
        <v>176</v>
      </c>
      <c r="G284" t="s">
        <v>74</v>
      </c>
      <c r="H284" t="s">
        <v>26</v>
      </c>
      <c r="I284" t="s">
        <v>37</v>
      </c>
      <c r="J284" t="s">
        <v>89</v>
      </c>
      <c r="K284" t="s">
        <v>929</v>
      </c>
      <c r="L284" t="s">
        <v>930</v>
      </c>
      <c r="M284" s="5">
        <v>200</v>
      </c>
      <c r="N284" s="5">
        <v>0</v>
      </c>
      <c r="O284" s="5">
        <v>0</v>
      </c>
      <c r="P284" s="5">
        <v>0</v>
      </c>
      <c r="Q284" s="5">
        <v>20</v>
      </c>
      <c r="R284" s="5">
        <v>0</v>
      </c>
      <c r="S284" s="5">
        <v>0</v>
      </c>
      <c r="T284" s="5">
        <v>0</v>
      </c>
      <c r="U284" s="5">
        <v>40</v>
      </c>
      <c r="V284" s="5">
        <v>600</v>
      </c>
      <c r="W284" s="5">
        <v>0</v>
      </c>
      <c r="X284" s="5">
        <f t="shared" si="42"/>
        <v>240</v>
      </c>
      <c r="Y284" s="5">
        <v>600</v>
      </c>
      <c r="Z284" s="5">
        <f>MAX(0,R284+U284-S284-V284-W284)</f>
        <v>0</v>
      </c>
      <c r="AA284" s="5">
        <f t="shared" si="45"/>
        <v>0</v>
      </c>
      <c r="AB284" s="5">
        <f t="shared" si="43"/>
        <v>90</v>
      </c>
      <c r="AC284" s="5">
        <v>0</v>
      </c>
      <c r="AD284" t="s">
        <v>210</v>
      </c>
      <c r="AE284" s="9" t="str">
        <f t="shared" si="40"/>
        <v>NSP</v>
      </c>
      <c r="AG284" s="9">
        <f>1</f>
        <v>1</v>
      </c>
      <c r="AH284" s="5">
        <f t="shared" si="44"/>
        <v>100</v>
      </c>
    </row>
    <row r="285" spans="1:34">
      <c r="A285" s="5">
        <v>237</v>
      </c>
      <c r="B285" t="s">
        <v>931</v>
      </c>
      <c r="D285" t="s">
        <v>15</v>
      </c>
      <c r="E285" t="s">
        <v>97</v>
      </c>
      <c r="F285" t="s">
        <v>176</v>
      </c>
      <c r="G285" t="s">
        <v>74</v>
      </c>
      <c r="H285" t="s">
        <v>26</v>
      </c>
      <c r="I285" t="s">
        <v>37</v>
      </c>
      <c r="J285" t="s">
        <v>75</v>
      </c>
      <c r="K285" t="s">
        <v>932</v>
      </c>
      <c r="L285" t="s">
        <v>933</v>
      </c>
      <c r="M285" s="5">
        <v>2200</v>
      </c>
      <c r="N285" s="5">
        <v>2200</v>
      </c>
      <c r="O285" s="5">
        <v>2200</v>
      </c>
      <c r="P285" s="5">
        <v>2200</v>
      </c>
      <c r="Q285" s="5">
        <v>2000</v>
      </c>
      <c r="R285" s="5">
        <v>0</v>
      </c>
      <c r="S285" s="5">
        <v>900</v>
      </c>
      <c r="T285" s="5">
        <v>0</v>
      </c>
      <c r="U285" s="5">
        <v>680</v>
      </c>
      <c r="V285" s="5">
        <v>4380</v>
      </c>
      <c r="W285" s="5">
        <v>3000</v>
      </c>
      <c r="X285" s="5">
        <f t="shared" si="42"/>
        <v>3080</v>
      </c>
      <c r="Y285" s="5">
        <v>3200</v>
      </c>
      <c r="Z285" s="5">
        <f t="shared" ref="Z285:Z291" si="46">MAX(0,M285+(N285*0.9)+U285-S285-V285-W285)</f>
        <v>0</v>
      </c>
      <c r="AA285" s="5">
        <f t="shared" si="45"/>
        <v>0</v>
      </c>
      <c r="AB285" s="5">
        <f t="shared" si="43"/>
        <v>95.6363636363636</v>
      </c>
      <c r="AC285" s="5">
        <v>5</v>
      </c>
      <c r="AD285" t="s">
        <v>566</v>
      </c>
      <c r="AE285" s="9" t="str">
        <f t="shared" si="40"/>
        <v>NSP</v>
      </c>
      <c r="AG285" s="9">
        <f>1</f>
        <v>1</v>
      </c>
      <c r="AH285" s="5">
        <f t="shared" si="44"/>
        <v>100</v>
      </c>
    </row>
    <row r="286" spans="1:34">
      <c r="A286" s="5">
        <v>234</v>
      </c>
      <c r="B286" t="s">
        <v>934</v>
      </c>
      <c r="D286" t="s">
        <v>15</v>
      </c>
      <c r="E286" t="s">
        <v>88</v>
      </c>
      <c r="F286" t="s">
        <v>111</v>
      </c>
      <c r="G286" t="s">
        <v>74</v>
      </c>
      <c r="H286" t="s">
        <v>26</v>
      </c>
      <c r="I286" t="s">
        <v>37</v>
      </c>
      <c r="J286" t="s">
        <v>75</v>
      </c>
      <c r="K286" t="s">
        <v>935</v>
      </c>
      <c r="L286" t="s">
        <v>936</v>
      </c>
      <c r="M286" s="5">
        <v>700</v>
      </c>
      <c r="N286" s="5">
        <v>700</v>
      </c>
      <c r="O286" s="5">
        <v>1000</v>
      </c>
      <c r="P286" s="5">
        <v>1000</v>
      </c>
      <c r="Q286" s="5">
        <v>1500</v>
      </c>
      <c r="R286" s="5">
        <v>400</v>
      </c>
      <c r="S286" s="5">
        <v>600</v>
      </c>
      <c r="T286" s="5">
        <v>2380</v>
      </c>
      <c r="U286" s="5">
        <v>240</v>
      </c>
      <c r="V286" s="5">
        <v>2380</v>
      </c>
      <c r="W286" s="5">
        <v>0</v>
      </c>
      <c r="X286" s="5">
        <f t="shared" si="42"/>
        <v>690</v>
      </c>
      <c r="Y286" s="5">
        <v>1600</v>
      </c>
      <c r="Z286" s="5">
        <f t="shared" si="46"/>
        <v>0</v>
      </c>
      <c r="AA286" s="5">
        <f t="shared" si="45"/>
        <v>0</v>
      </c>
      <c r="AB286" s="5">
        <f t="shared" si="43"/>
        <v>96</v>
      </c>
      <c r="AC286" s="5">
        <v>6</v>
      </c>
      <c r="AD286" t="s">
        <v>566</v>
      </c>
      <c r="AE286" s="9" t="str">
        <f t="shared" si="40"/>
        <v>NSP</v>
      </c>
      <c r="AG286" s="9">
        <f>0</f>
        <v>0</v>
      </c>
      <c r="AH286" s="5">
        <f t="shared" si="44"/>
        <v>100</v>
      </c>
    </row>
    <row r="287" spans="1:34">
      <c r="A287" s="5">
        <v>256</v>
      </c>
      <c r="B287" t="s">
        <v>937</v>
      </c>
      <c r="D287" t="s">
        <v>15</v>
      </c>
      <c r="E287" t="s">
        <v>88</v>
      </c>
      <c r="F287" t="s">
        <v>111</v>
      </c>
      <c r="G287" t="s">
        <v>74</v>
      </c>
      <c r="H287" t="s">
        <v>26</v>
      </c>
      <c r="I287" t="s">
        <v>37</v>
      </c>
      <c r="J287" t="s">
        <v>75</v>
      </c>
      <c r="K287" t="s">
        <v>635</v>
      </c>
      <c r="L287" t="s">
        <v>636</v>
      </c>
      <c r="M287" s="5">
        <v>700</v>
      </c>
      <c r="N287" s="5">
        <v>800</v>
      </c>
      <c r="O287" s="5">
        <v>900</v>
      </c>
      <c r="P287" s="5">
        <v>800</v>
      </c>
      <c r="Q287" s="5">
        <v>800</v>
      </c>
      <c r="R287" s="5">
        <v>1000</v>
      </c>
      <c r="S287" s="5">
        <v>460</v>
      </c>
      <c r="T287" s="5">
        <v>0</v>
      </c>
      <c r="U287" s="5">
        <v>220</v>
      </c>
      <c r="V287" s="5">
        <v>2380</v>
      </c>
      <c r="W287" s="5">
        <v>0</v>
      </c>
      <c r="X287" s="5">
        <f t="shared" si="42"/>
        <v>860</v>
      </c>
      <c r="Y287" s="5">
        <v>2000</v>
      </c>
      <c r="Z287" s="5">
        <f t="shared" si="46"/>
        <v>0</v>
      </c>
      <c r="AA287" s="5">
        <f t="shared" si="45"/>
        <v>0</v>
      </c>
      <c r="AB287" s="5">
        <f t="shared" si="43"/>
        <v>96</v>
      </c>
      <c r="AC287" s="5">
        <v>6</v>
      </c>
      <c r="AD287" t="s">
        <v>566</v>
      </c>
      <c r="AE287" s="9" t="str">
        <f t="shared" si="40"/>
        <v>NSP</v>
      </c>
      <c r="AG287" s="9">
        <f>1</f>
        <v>1</v>
      </c>
      <c r="AH287" s="5">
        <f t="shared" si="44"/>
        <v>100</v>
      </c>
    </row>
    <row r="288" spans="1:34">
      <c r="A288" s="5">
        <v>171</v>
      </c>
      <c r="B288" t="s">
        <v>938</v>
      </c>
      <c r="D288" t="s">
        <v>15</v>
      </c>
      <c r="E288" t="s">
        <v>93</v>
      </c>
      <c r="F288" t="s">
        <v>73</v>
      </c>
      <c r="G288" t="s">
        <v>74</v>
      </c>
      <c r="H288" t="s">
        <v>26</v>
      </c>
      <c r="I288" t="s">
        <v>37</v>
      </c>
      <c r="J288" t="s">
        <v>75</v>
      </c>
      <c r="K288" t="s">
        <v>380</v>
      </c>
      <c r="L288" t="s">
        <v>381</v>
      </c>
      <c r="M288" s="5">
        <v>500</v>
      </c>
      <c r="N288" s="5">
        <v>500</v>
      </c>
      <c r="O288" s="5">
        <v>500</v>
      </c>
      <c r="P288" s="5">
        <v>500</v>
      </c>
      <c r="Q288" s="5">
        <v>500</v>
      </c>
      <c r="R288" s="5">
        <v>0</v>
      </c>
      <c r="S288" s="5">
        <v>0</v>
      </c>
      <c r="T288" s="5">
        <v>0</v>
      </c>
      <c r="U288" s="5">
        <v>100</v>
      </c>
      <c r="V288" s="5">
        <v>1660</v>
      </c>
      <c r="W288" s="5">
        <v>0</v>
      </c>
      <c r="X288" s="5">
        <f t="shared" si="42"/>
        <v>850</v>
      </c>
      <c r="Y288" s="5">
        <v>4000</v>
      </c>
      <c r="Z288" s="5">
        <f t="shared" si="46"/>
        <v>0</v>
      </c>
      <c r="AA288" s="5">
        <f t="shared" si="45"/>
        <v>0</v>
      </c>
      <c r="AB288" s="5">
        <f t="shared" si="43"/>
        <v>99.6</v>
      </c>
      <c r="AC288" s="5">
        <v>0</v>
      </c>
      <c r="AD288" t="s">
        <v>35</v>
      </c>
      <c r="AE288" s="9" t="str">
        <f t="shared" si="40"/>
        <v>NSP</v>
      </c>
      <c r="AG288" s="9">
        <f>1</f>
        <v>1</v>
      </c>
      <c r="AH288" s="5">
        <f t="shared" si="44"/>
        <v>100</v>
      </c>
    </row>
    <row r="289" spans="1:34">
      <c r="A289" s="5">
        <v>287</v>
      </c>
      <c r="B289" t="s">
        <v>939</v>
      </c>
      <c r="D289" t="s">
        <v>15</v>
      </c>
      <c r="F289" t="s">
        <v>73</v>
      </c>
      <c r="G289" t="s">
        <v>74</v>
      </c>
      <c r="H289" t="s">
        <v>26</v>
      </c>
      <c r="I289" t="s">
        <v>37</v>
      </c>
      <c r="J289" t="s">
        <v>75</v>
      </c>
      <c r="K289" t="s">
        <v>940</v>
      </c>
      <c r="L289" t="s">
        <v>941</v>
      </c>
      <c r="M289" s="5">
        <v>500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180</v>
      </c>
      <c r="V289" s="5">
        <v>1680</v>
      </c>
      <c r="W289" s="5">
        <v>0</v>
      </c>
      <c r="X289" s="5">
        <f t="shared" si="42"/>
        <v>680</v>
      </c>
      <c r="Y289" s="5">
        <v>1600</v>
      </c>
      <c r="Z289" s="5">
        <f t="shared" si="46"/>
        <v>0</v>
      </c>
      <c r="AA289" s="5">
        <f t="shared" si="45"/>
        <v>0</v>
      </c>
      <c r="AB289" s="5">
        <f t="shared" si="43"/>
        <v>100.8</v>
      </c>
      <c r="AC289" s="5">
        <v>0</v>
      </c>
      <c r="AD289" t="s">
        <v>210</v>
      </c>
      <c r="AE289" s="9" t="str">
        <f t="shared" si="40"/>
        <v>NSP</v>
      </c>
      <c r="AG289" s="9" t="str">
        <f>"N/A"</f>
        <v>N/A</v>
      </c>
      <c r="AH289" s="5">
        <f t="shared" si="44"/>
        <v>100</v>
      </c>
    </row>
    <row r="290" spans="1:34">
      <c r="A290" s="5">
        <v>277</v>
      </c>
      <c r="B290" t="s">
        <v>942</v>
      </c>
      <c r="D290" t="s">
        <v>15</v>
      </c>
      <c r="F290" t="s">
        <v>111</v>
      </c>
      <c r="G290" t="s">
        <v>74</v>
      </c>
      <c r="H290" t="s">
        <v>26</v>
      </c>
      <c r="I290" t="s">
        <v>37</v>
      </c>
      <c r="J290" t="s">
        <v>75</v>
      </c>
      <c r="K290" t="s">
        <v>943</v>
      </c>
      <c r="L290" t="s">
        <v>944</v>
      </c>
      <c r="M290" s="5">
        <v>1000</v>
      </c>
      <c r="N290" s="5">
        <v>1000</v>
      </c>
      <c r="O290" s="5">
        <v>1000</v>
      </c>
      <c r="P290" s="5">
        <v>1000</v>
      </c>
      <c r="Q290" s="5">
        <v>1000</v>
      </c>
      <c r="R290" s="5">
        <v>0</v>
      </c>
      <c r="S290" s="5">
        <v>400</v>
      </c>
      <c r="T290" s="5">
        <v>3572</v>
      </c>
      <c r="U290" s="5">
        <v>340</v>
      </c>
      <c r="V290" s="5">
        <v>80</v>
      </c>
      <c r="W290" s="5">
        <v>3560</v>
      </c>
      <c r="X290" s="5">
        <f t="shared" si="42"/>
        <v>1440</v>
      </c>
      <c r="Y290" s="5">
        <v>3200</v>
      </c>
      <c r="Z290" s="5">
        <f t="shared" si="46"/>
        <v>0</v>
      </c>
      <c r="AA290" s="5">
        <f t="shared" si="45"/>
        <v>0</v>
      </c>
      <c r="AB290" s="5">
        <f t="shared" si="43"/>
        <v>109.2</v>
      </c>
      <c r="AC290" s="5">
        <v>0</v>
      </c>
      <c r="AD290" t="s">
        <v>566</v>
      </c>
      <c r="AE290" s="9" t="str">
        <f t="shared" si="40"/>
        <v>NSP</v>
      </c>
      <c r="AG290" s="9">
        <f>1</f>
        <v>1</v>
      </c>
      <c r="AH290" s="5">
        <f t="shared" si="44"/>
        <v>100</v>
      </c>
    </row>
    <row r="291" spans="1:34">
      <c r="A291" s="5">
        <v>288</v>
      </c>
      <c r="B291" t="s">
        <v>945</v>
      </c>
      <c r="D291" t="s">
        <v>15</v>
      </c>
      <c r="F291" t="s">
        <v>168</v>
      </c>
      <c r="G291" t="s">
        <v>74</v>
      </c>
      <c r="H291" t="s">
        <v>26</v>
      </c>
      <c r="I291" t="s">
        <v>37</v>
      </c>
      <c r="J291" t="s">
        <v>75</v>
      </c>
      <c r="K291" t="s">
        <v>946</v>
      </c>
      <c r="L291" t="s">
        <v>947</v>
      </c>
      <c r="M291" s="5">
        <v>2000</v>
      </c>
      <c r="N291" s="5">
        <v>2000</v>
      </c>
      <c r="O291" s="5">
        <v>1000</v>
      </c>
      <c r="P291" s="5">
        <v>1000</v>
      </c>
      <c r="Q291" s="5">
        <v>1000</v>
      </c>
      <c r="R291" s="5">
        <v>0</v>
      </c>
      <c r="S291" s="5">
        <v>1100</v>
      </c>
      <c r="T291" s="5">
        <v>0</v>
      </c>
      <c r="U291" s="5">
        <v>680</v>
      </c>
      <c r="V291" s="5">
        <v>7700</v>
      </c>
      <c r="W291" s="5">
        <v>0</v>
      </c>
      <c r="X291" s="5">
        <f t="shared" si="42"/>
        <v>2580</v>
      </c>
      <c r="Y291" s="5">
        <v>4000</v>
      </c>
      <c r="Z291" s="5">
        <f t="shared" si="46"/>
        <v>0</v>
      </c>
      <c r="AA291" s="5">
        <f t="shared" si="45"/>
        <v>0</v>
      </c>
      <c r="AB291" s="5">
        <f t="shared" si="43"/>
        <v>115.5</v>
      </c>
      <c r="AC291" s="5">
        <v>0</v>
      </c>
      <c r="AD291" t="s">
        <v>210</v>
      </c>
      <c r="AE291" s="9" t="str">
        <f t="shared" si="40"/>
        <v>NSP</v>
      </c>
      <c r="AG291" s="9">
        <f>1</f>
        <v>1</v>
      </c>
      <c r="AH291" s="5">
        <f t="shared" si="44"/>
        <v>100</v>
      </c>
    </row>
    <row r="292" hidden="1" spans="1:34">
      <c r="A292" s="5">
        <v>44</v>
      </c>
      <c r="B292" t="s">
        <v>948</v>
      </c>
      <c r="D292" t="s">
        <v>28</v>
      </c>
      <c r="E292" t="s">
        <v>183</v>
      </c>
      <c r="F292" t="s">
        <v>79</v>
      </c>
      <c r="G292" t="s">
        <v>74</v>
      </c>
      <c r="H292" t="s">
        <v>34</v>
      </c>
      <c r="I292" t="s">
        <v>13</v>
      </c>
      <c r="J292" t="s">
        <v>75</v>
      </c>
      <c r="K292" t="s">
        <v>949</v>
      </c>
      <c r="L292" t="s">
        <v>950</v>
      </c>
      <c r="M292" s="5">
        <v>11840</v>
      </c>
      <c r="N292" s="5">
        <v>11840</v>
      </c>
      <c r="O292" s="5">
        <v>12040</v>
      </c>
      <c r="P292" s="5">
        <v>12040</v>
      </c>
      <c r="Q292" s="5">
        <v>11860</v>
      </c>
      <c r="R292" s="5">
        <v>3780</v>
      </c>
      <c r="S292" s="5">
        <v>10080</v>
      </c>
      <c r="T292" s="5">
        <v>10248</v>
      </c>
      <c r="U292" s="5">
        <v>11320</v>
      </c>
      <c r="V292" s="5">
        <v>140</v>
      </c>
      <c r="W292" s="5">
        <v>0</v>
      </c>
      <c r="X292" s="5">
        <f t="shared" si="42"/>
        <v>19000</v>
      </c>
      <c r="Y292" s="5">
        <v>8000</v>
      </c>
      <c r="Z292" s="5">
        <f t="shared" si="39"/>
        <v>23596</v>
      </c>
      <c r="AA292" s="5">
        <f t="shared" si="45"/>
        <v>24000</v>
      </c>
      <c r="AB292" s="5">
        <f t="shared" si="43"/>
        <v>-8.64527027027027</v>
      </c>
      <c r="AC292" s="5">
        <v>9</v>
      </c>
      <c r="AD292" t="s">
        <v>25</v>
      </c>
      <c r="AE292" s="9" t="str">
        <f t="shared" si="40"/>
        <v>D</v>
      </c>
      <c r="AG292" s="9">
        <f>0.526316</f>
        <v>0.526316</v>
      </c>
      <c r="AH292" s="5">
        <f t="shared" si="44"/>
        <v>2</v>
      </c>
    </row>
    <row r="293" spans="1:34">
      <c r="A293" s="5">
        <v>160</v>
      </c>
      <c r="B293" t="s">
        <v>951</v>
      </c>
      <c r="D293" t="s">
        <v>15</v>
      </c>
      <c r="F293" t="s">
        <v>212</v>
      </c>
      <c r="G293" t="s">
        <v>74</v>
      </c>
      <c r="H293" t="s">
        <v>26</v>
      </c>
      <c r="I293" t="s">
        <v>37</v>
      </c>
      <c r="J293" t="s">
        <v>75</v>
      </c>
      <c r="K293" t="s">
        <v>952</v>
      </c>
      <c r="L293" t="s">
        <v>953</v>
      </c>
      <c r="M293" s="5">
        <v>400</v>
      </c>
      <c r="N293" s="5">
        <v>700</v>
      </c>
      <c r="O293" s="5">
        <v>700</v>
      </c>
      <c r="P293" s="5">
        <v>400</v>
      </c>
      <c r="Q293" s="5">
        <v>0</v>
      </c>
      <c r="R293" s="5">
        <v>0</v>
      </c>
      <c r="S293" s="5">
        <v>0</v>
      </c>
      <c r="T293" s="5">
        <v>0</v>
      </c>
      <c r="U293" s="5">
        <v>480</v>
      </c>
      <c r="V293" s="5">
        <v>1600</v>
      </c>
      <c r="W293" s="5">
        <v>0</v>
      </c>
      <c r="X293" s="5">
        <f t="shared" si="42"/>
        <v>1230</v>
      </c>
      <c r="Y293" s="5">
        <v>1200</v>
      </c>
      <c r="Z293" s="5">
        <f t="shared" si="39"/>
        <v>0</v>
      </c>
      <c r="AA293" s="5">
        <f t="shared" si="45"/>
        <v>0</v>
      </c>
      <c r="AB293" s="5">
        <f t="shared" si="43"/>
        <v>120</v>
      </c>
      <c r="AC293" s="5">
        <v>0</v>
      </c>
      <c r="AD293" t="s">
        <v>35</v>
      </c>
      <c r="AE293" s="9" t="str">
        <f t="shared" si="40"/>
        <v>NSP</v>
      </c>
      <c r="AG293" s="9" t="str">
        <f>"N/A"</f>
        <v>N/A</v>
      </c>
      <c r="AH293" s="5">
        <f t="shared" si="44"/>
        <v>100</v>
      </c>
    </row>
    <row r="294" hidden="1" spans="1:34">
      <c r="A294" s="5">
        <v>85</v>
      </c>
      <c r="B294" t="s">
        <v>954</v>
      </c>
      <c r="D294" t="s">
        <v>28</v>
      </c>
      <c r="E294" t="s">
        <v>277</v>
      </c>
      <c r="F294" t="s">
        <v>168</v>
      </c>
      <c r="G294" t="s">
        <v>74</v>
      </c>
      <c r="H294" t="s">
        <v>34</v>
      </c>
      <c r="I294" t="s">
        <v>13</v>
      </c>
      <c r="J294" t="s">
        <v>75</v>
      </c>
      <c r="K294" t="s">
        <v>955</v>
      </c>
      <c r="L294" t="s">
        <v>956</v>
      </c>
      <c r="M294" s="5">
        <v>19500</v>
      </c>
      <c r="N294" s="5">
        <v>21500</v>
      </c>
      <c r="O294" s="5">
        <v>21500</v>
      </c>
      <c r="P294" s="5">
        <v>18500</v>
      </c>
      <c r="Q294" s="5">
        <v>21495</v>
      </c>
      <c r="R294" s="5">
        <v>0</v>
      </c>
      <c r="S294" s="5">
        <v>10110</v>
      </c>
      <c r="T294" s="5">
        <v>24600</v>
      </c>
      <c r="U294" s="5">
        <v>11850</v>
      </c>
      <c r="V294" s="5">
        <v>18975</v>
      </c>
      <c r="W294" s="5">
        <v>15</v>
      </c>
      <c r="X294" s="5">
        <f t="shared" si="42"/>
        <v>31990</v>
      </c>
      <c r="Y294" s="5">
        <v>8000</v>
      </c>
      <c r="Z294" s="5">
        <f t="shared" si="39"/>
        <v>21600</v>
      </c>
      <c r="AA294" s="5">
        <f t="shared" si="45"/>
        <v>24000</v>
      </c>
      <c r="AB294" s="5">
        <f t="shared" si="43"/>
        <v>24.2153846153846</v>
      </c>
      <c r="AC294" s="5">
        <v>5</v>
      </c>
      <c r="AD294" t="s">
        <v>31</v>
      </c>
      <c r="AE294" s="9" t="str">
        <f t="shared" si="40"/>
        <v>D30</v>
      </c>
      <c r="AG294" s="9">
        <f>1</f>
        <v>1</v>
      </c>
      <c r="AH294" s="5">
        <f t="shared" si="44"/>
        <v>3</v>
      </c>
    </row>
    <row r="295" hidden="1" spans="1:34">
      <c r="A295" s="5">
        <v>25</v>
      </c>
      <c r="B295" t="s">
        <v>957</v>
      </c>
      <c r="D295" t="s">
        <v>15</v>
      </c>
      <c r="E295" t="s">
        <v>93</v>
      </c>
      <c r="F295" t="s">
        <v>73</v>
      </c>
      <c r="G295" t="s">
        <v>74</v>
      </c>
      <c r="H295" t="s">
        <v>34</v>
      </c>
      <c r="I295" t="s">
        <v>13</v>
      </c>
      <c r="J295" t="s">
        <v>75</v>
      </c>
      <c r="K295" t="s">
        <v>958</v>
      </c>
      <c r="L295" t="s">
        <v>959</v>
      </c>
      <c r="M295" s="5">
        <v>14000</v>
      </c>
      <c r="N295" s="5">
        <v>15000</v>
      </c>
      <c r="O295" s="5">
        <v>17000</v>
      </c>
      <c r="P295" s="5">
        <v>17000</v>
      </c>
      <c r="Q295" s="5">
        <v>17000</v>
      </c>
      <c r="R295" s="5">
        <v>500</v>
      </c>
      <c r="S295" s="5">
        <v>6080</v>
      </c>
      <c r="T295" s="5">
        <v>0</v>
      </c>
      <c r="U295" s="5">
        <v>6680</v>
      </c>
      <c r="V295" s="5">
        <v>0</v>
      </c>
      <c r="W295" s="5">
        <v>0</v>
      </c>
      <c r="X295" s="5">
        <f t="shared" si="42"/>
        <v>22100</v>
      </c>
      <c r="Y295" s="5">
        <v>6000</v>
      </c>
      <c r="Z295" s="5">
        <f t="shared" si="39"/>
        <v>28100</v>
      </c>
      <c r="AA295" s="5">
        <f>IF(Z295&gt;0,MAX(Z295,Y295),0)</f>
        <v>28100</v>
      </c>
      <c r="AB295" s="5">
        <f t="shared" si="43"/>
        <v>-1</v>
      </c>
      <c r="AC295" s="5">
        <v>1</v>
      </c>
      <c r="AD295" t="s">
        <v>14</v>
      </c>
      <c r="AE295" s="9" t="str">
        <f t="shared" si="40"/>
        <v>E</v>
      </c>
      <c r="AG295" s="9">
        <f>1</f>
        <v>1</v>
      </c>
      <c r="AH295" s="5">
        <f t="shared" si="44"/>
        <v>1</v>
      </c>
    </row>
    <row r="296" spans="1:34">
      <c r="A296" s="5">
        <v>258</v>
      </c>
      <c r="B296" t="s">
        <v>960</v>
      </c>
      <c r="D296" t="s">
        <v>15</v>
      </c>
      <c r="E296" t="s">
        <v>83</v>
      </c>
      <c r="F296" t="s">
        <v>73</v>
      </c>
      <c r="G296" t="s">
        <v>74</v>
      </c>
      <c r="H296" t="s">
        <v>26</v>
      </c>
      <c r="I296" t="s">
        <v>37</v>
      </c>
      <c r="J296" t="s">
        <v>75</v>
      </c>
      <c r="K296" t="s">
        <v>961</v>
      </c>
      <c r="L296" t="s">
        <v>962</v>
      </c>
      <c r="M296" s="5">
        <v>300</v>
      </c>
      <c r="N296" s="5">
        <v>300</v>
      </c>
      <c r="O296" s="5">
        <v>300</v>
      </c>
      <c r="P296" s="5">
        <v>300</v>
      </c>
      <c r="Q296" s="5">
        <v>400</v>
      </c>
      <c r="R296" s="5">
        <v>0</v>
      </c>
      <c r="S296" s="5">
        <v>40</v>
      </c>
      <c r="T296" s="5">
        <v>1200</v>
      </c>
      <c r="U296" s="5">
        <v>200</v>
      </c>
      <c r="V296" s="5">
        <v>1440</v>
      </c>
      <c r="W296" s="5">
        <v>0</v>
      </c>
      <c r="X296" s="5">
        <f t="shared" si="42"/>
        <v>610</v>
      </c>
      <c r="Y296" s="5">
        <v>1200</v>
      </c>
      <c r="Z296" s="5">
        <f t="shared" si="39"/>
        <v>0</v>
      </c>
      <c r="AA296" s="5">
        <f>IFERROR(IF(IF(Z296/Y296-INT(Z296/Y296)&gt;=0.6,1,0)=0,ROUNDDOWN(Z296/Y296,0),ROUNDUP(Z296/Y296,0))*Y296,0)</f>
        <v>0</v>
      </c>
      <c r="AB296" s="5">
        <f t="shared" si="43"/>
        <v>139</v>
      </c>
      <c r="AC296" s="5">
        <v>5</v>
      </c>
      <c r="AD296" t="s">
        <v>566</v>
      </c>
      <c r="AE296" s="9" t="str">
        <f t="shared" si="40"/>
        <v>NSP</v>
      </c>
      <c r="AG296" s="9" t="str">
        <f>"N/A"</f>
        <v>N/A</v>
      </c>
      <c r="AH296" s="5">
        <f t="shared" si="44"/>
        <v>100</v>
      </c>
    </row>
    <row r="297" hidden="1" spans="1:34">
      <c r="A297" s="5">
        <v>35</v>
      </c>
      <c r="B297" t="s">
        <v>963</v>
      </c>
      <c r="D297" t="s">
        <v>28</v>
      </c>
      <c r="E297" t="s">
        <v>183</v>
      </c>
      <c r="F297" t="s">
        <v>168</v>
      </c>
      <c r="G297" t="s">
        <v>74</v>
      </c>
      <c r="H297" t="s">
        <v>34</v>
      </c>
      <c r="I297" t="s">
        <v>13</v>
      </c>
      <c r="J297" t="s">
        <v>75</v>
      </c>
      <c r="K297" t="s">
        <v>964</v>
      </c>
      <c r="L297" t="s">
        <v>965</v>
      </c>
      <c r="M297" s="5">
        <v>17800</v>
      </c>
      <c r="N297" s="5">
        <v>17800</v>
      </c>
      <c r="O297" s="5">
        <v>18000</v>
      </c>
      <c r="P297" s="5">
        <v>18000</v>
      </c>
      <c r="Q297" s="5">
        <v>13600</v>
      </c>
      <c r="R297" s="5">
        <v>870</v>
      </c>
      <c r="S297" s="5">
        <v>11790</v>
      </c>
      <c r="T297" s="5">
        <v>0</v>
      </c>
      <c r="U297" s="5">
        <v>12225</v>
      </c>
      <c r="V297" s="5">
        <v>3675</v>
      </c>
      <c r="W297" s="5">
        <v>0</v>
      </c>
      <c r="X297" s="5">
        <f t="shared" si="42"/>
        <v>27135</v>
      </c>
      <c r="Y297" s="5">
        <v>8000</v>
      </c>
      <c r="Z297" s="5">
        <f t="shared" si="39"/>
        <v>30580</v>
      </c>
      <c r="AA297" s="5">
        <f>IFERROR(IF(IF(Z297/Y297-INT(Z297/Y297)&gt;=0.6,1,0)=0,ROUNDDOWN(Z297/Y297,0),ROUNDUP(Z297/Y297,0))*Y297,0)</f>
        <v>32000</v>
      </c>
      <c r="AB297" s="5">
        <f t="shared" si="43"/>
        <v>0.193820224719102</v>
      </c>
      <c r="AC297" s="5">
        <v>6</v>
      </c>
      <c r="AD297" t="s">
        <v>25</v>
      </c>
      <c r="AE297" s="9" t="str">
        <f t="shared" si="40"/>
        <v>D</v>
      </c>
      <c r="AG297" s="9">
        <f>0.972222</f>
        <v>0.972222</v>
      </c>
      <c r="AH297" s="5">
        <f t="shared" si="44"/>
        <v>2</v>
      </c>
    </row>
    <row r="298" spans="1:34">
      <c r="A298" s="5">
        <v>295</v>
      </c>
      <c r="B298" t="s">
        <v>966</v>
      </c>
      <c r="D298" t="s">
        <v>15</v>
      </c>
      <c r="F298" t="s">
        <v>73</v>
      </c>
      <c r="G298" t="s">
        <v>74</v>
      </c>
      <c r="H298" t="s">
        <v>26</v>
      </c>
      <c r="I298" t="s">
        <v>37</v>
      </c>
      <c r="J298" t="s">
        <v>75</v>
      </c>
      <c r="K298" t="s">
        <v>967</v>
      </c>
      <c r="L298" t="s">
        <v>968</v>
      </c>
      <c r="M298" s="5">
        <v>2000</v>
      </c>
      <c r="N298" s="5">
        <v>2000</v>
      </c>
      <c r="O298" s="5">
        <v>2000</v>
      </c>
      <c r="P298" s="5">
        <v>2000</v>
      </c>
      <c r="Q298" s="5">
        <v>2000</v>
      </c>
      <c r="R298" s="5">
        <v>0</v>
      </c>
      <c r="S298" s="5">
        <v>1500</v>
      </c>
      <c r="T298" s="5">
        <v>0</v>
      </c>
      <c r="U298" s="5">
        <v>1000</v>
      </c>
      <c r="V298" s="5">
        <v>10700</v>
      </c>
      <c r="W298" s="5">
        <v>0</v>
      </c>
      <c r="X298" s="5">
        <f t="shared" si="42"/>
        <v>2500</v>
      </c>
      <c r="Y298" s="5">
        <v>6000</v>
      </c>
      <c r="Z298" s="5">
        <f t="shared" si="39"/>
        <v>0</v>
      </c>
      <c r="AA298" s="5">
        <f>IFERROR(IF(IF(Z298/Y298-INT(Z298/Y298)&gt;=0.6,1,0)=0,ROUNDDOWN(Z298/Y298,0),ROUNDUP(Z298/Y298,0))*Y298,0)</f>
        <v>0</v>
      </c>
      <c r="AB298" s="5">
        <f t="shared" si="43"/>
        <v>160.5</v>
      </c>
      <c r="AC298" s="5">
        <v>0</v>
      </c>
      <c r="AD298" t="s">
        <v>210</v>
      </c>
      <c r="AE298" s="9" t="str">
        <f t="shared" si="40"/>
        <v>NSP</v>
      </c>
      <c r="AG298" s="9">
        <f>1</f>
        <v>1</v>
      </c>
      <c r="AH298" s="5">
        <f t="shared" si="44"/>
        <v>100</v>
      </c>
    </row>
    <row r="299" spans="1:34">
      <c r="A299" s="5">
        <v>280</v>
      </c>
      <c r="B299" t="s">
        <v>969</v>
      </c>
      <c r="D299" t="s">
        <v>15</v>
      </c>
      <c r="E299" t="s">
        <v>97</v>
      </c>
      <c r="F299" t="s">
        <v>168</v>
      </c>
      <c r="G299" t="s">
        <v>74</v>
      </c>
      <c r="H299" t="s">
        <v>26</v>
      </c>
      <c r="I299" t="s">
        <v>37</v>
      </c>
      <c r="J299" t="s">
        <v>75</v>
      </c>
      <c r="K299" t="s">
        <v>970</v>
      </c>
      <c r="L299" t="s">
        <v>971</v>
      </c>
      <c r="M299" s="5">
        <v>100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1155</v>
      </c>
      <c r="W299" s="5">
        <v>0</v>
      </c>
      <c r="X299" s="5">
        <f t="shared" si="42"/>
        <v>100</v>
      </c>
      <c r="Y299" s="5">
        <v>400</v>
      </c>
      <c r="Z299" s="5">
        <f t="shared" si="39"/>
        <v>0</v>
      </c>
      <c r="AA299" s="5">
        <f>IFERROR(IF(IF(Z299/Y299-INT(Z299/Y299)&gt;=0.6,1,0)=0,ROUNDDOWN(Z299/Y299,0),ROUNDUP(Z299/Y299,0))*Y299,0)</f>
        <v>0</v>
      </c>
      <c r="AB299" s="5">
        <f t="shared" si="43"/>
        <v>340.5</v>
      </c>
      <c r="AC299" s="5">
        <v>6</v>
      </c>
      <c r="AD299" t="s">
        <v>210</v>
      </c>
      <c r="AE299" s="9" t="str">
        <f t="shared" si="40"/>
        <v>NSP</v>
      </c>
      <c r="AG299" s="9" t="str">
        <f>"N/A"</f>
        <v>N/A</v>
      </c>
      <c r="AH299" s="5">
        <f t="shared" si="44"/>
        <v>100</v>
      </c>
    </row>
    <row r="300" spans="1:34">
      <c r="A300" s="5">
        <v>286</v>
      </c>
      <c r="B300" t="s">
        <v>972</v>
      </c>
      <c r="D300" t="s">
        <v>15</v>
      </c>
      <c r="F300" t="s">
        <v>111</v>
      </c>
      <c r="G300" t="s">
        <v>74</v>
      </c>
      <c r="H300" t="s">
        <v>26</v>
      </c>
      <c r="I300" t="s">
        <v>37</v>
      </c>
      <c r="J300" t="s">
        <v>75</v>
      </c>
      <c r="K300" t="s">
        <v>973</v>
      </c>
      <c r="L300" t="s">
        <v>974</v>
      </c>
      <c r="M300" s="5">
        <v>200</v>
      </c>
      <c r="N300" s="5">
        <v>200</v>
      </c>
      <c r="O300" s="5">
        <v>200</v>
      </c>
      <c r="P300" s="5">
        <v>200</v>
      </c>
      <c r="Q300" s="5">
        <v>200</v>
      </c>
      <c r="R300" s="5">
        <v>0</v>
      </c>
      <c r="S300" s="5">
        <v>100</v>
      </c>
      <c r="T300" s="5">
        <v>0</v>
      </c>
      <c r="U300" s="5">
        <v>100</v>
      </c>
      <c r="V300" s="5">
        <v>3580</v>
      </c>
      <c r="W300" s="5">
        <v>0</v>
      </c>
      <c r="X300" s="5">
        <f t="shared" si="42"/>
        <v>300</v>
      </c>
      <c r="Y300" s="5">
        <v>2000</v>
      </c>
      <c r="Z300" s="5">
        <f t="shared" si="39"/>
        <v>0</v>
      </c>
      <c r="AA300" s="5">
        <f>IFERROR(IF(IF(Z300/Y300-INT(Z300/Y300)&gt;=0.6,1,0)=0,ROUNDDOWN(Z300/Y300,0),ROUNDUP(Z300/Y300,0))*Y300,0)</f>
        <v>0</v>
      </c>
      <c r="AB300" s="5">
        <f t="shared" si="43"/>
        <v>537</v>
      </c>
      <c r="AC300" s="5">
        <v>0</v>
      </c>
      <c r="AD300" t="s">
        <v>210</v>
      </c>
      <c r="AE300" s="9" t="str">
        <f t="shared" si="40"/>
        <v>NSP</v>
      </c>
      <c r="AG300" s="9">
        <f>1</f>
        <v>1</v>
      </c>
      <c r="AH300" s="5">
        <f t="shared" si="44"/>
        <v>100</v>
      </c>
    </row>
  </sheetData>
  <autoFilter xmlns:etc="http://www.wps.cn/officeDocument/2017/etCustomData" ref="A2:AH300" etc:filterBottomFollowUsedRange="0">
    <filterColumn colId="8">
      <customFilters>
        <customFilter operator="equal" val="Thane"/>
      </customFilters>
    </filterColumn>
    <sortState ref="A2:AH300">
      <sortCondition ref="AB2"/>
    </sortState>
    <extLst/>
  </autoFilter>
  <conditionalFormatting sqref="A$1:AH$1048576">
    <cfRule type="expression" dxfId="0" priority="1">
      <formula>LEN($K1)&gt;0</formula>
    </cfRule>
  </conditionalFormatting>
  <pageMargins left="0.7" right="0.7" top="0.75" bottom="0.75" header="0.3" footer="0.3"/>
  <pageSetup paperSize="1" orientation="portrait"/>
  <headerFooter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pane ySplit="2" topLeftCell="A8" activePane="bottomLeft" state="frozen"/>
      <selection/>
      <selection pane="bottomLeft" activeCell="E18" sqref="E18"/>
    </sheetView>
  </sheetViews>
  <sheetFormatPr defaultColWidth="9" defaultRowHeight="12"/>
  <cols>
    <col min="1" max="1" width="10" customWidth="1"/>
    <col min="2" max="2" width="15.6666666666667" customWidth="1"/>
    <col min="3" max="3" width="11.8809523809524" customWidth="1"/>
    <col min="4" max="4" width="12.6666666666667" customWidth="1"/>
    <col min="5" max="5" width="9.66666666666667" customWidth="1"/>
    <col min="6" max="6" width="13.5595238095238" customWidth="1"/>
    <col min="7" max="7" width="17" customWidth="1"/>
    <col min="8" max="8" width="21.3333333333333" customWidth="1"/>
    <col min="9" max="9" width="27.6666666666667" customWidth="1"/>
    <col min="10" max="10" width="12.5595238095238" customWidth="1"/>
    <col min="11" max="11" width="15.8809523809524" customWidth="1"/>
    <col min="12" max="12" width="16.3333333333333" customWidth="1"/>
    <col min="13" max="13" width="12.6666666666667" customWidth="1"/>
  </cols>
  <sheetData>
    <row r="1" spans="7:8">
      <c r="G1" s="2">
        <f>SUBTOTAL(9,G3:G99281)</f>
        <v>13595</v>
      </c>
      <c r="H1" s="2">
        <f>SUBTOTAL(9,H3:H99281)</f>
        <v>68980</v>
      </c>
    </row>
    <row r="2" ht="24" spans="1:13">
      <c r="A2" s="3" t="s">
        <v>2</v>
      </c>
      <c r="B2" s="3" t="s">
        <v>975</v>
      </c>
      <c r="C2" s="3" t="s">
        <v>4</v>
      </c>
      <c r="D2" s="3" t="s">
        <v>43</v>
      </c>
      <c r="E2" s="3" t="s">
        <v>48</v>
      </c>
      <c r="F2" s="4" t="s">
        <v>976</v>
      </c>
      <c r="G2" s="4" t="s">
        <v>977</v>
      </c>
      <c r="H2" s="3" t="s">
        <v>978</v>
      </c>
      <c r="I2" s="3" t="s">
        <v>979</v>
      </c>
      <c r="J2" s="3" t="s">
        <v>980</v>
      </c>
      <c r="K2" s="3" t="s">
        <v>0</v>
      </c>
      <c r="L2" s="3" t="s">
        <v>981</v>
      </c>
      <c r="M2" s="7" t="s">
        <v>69</v>
      </c>
    </row>
    <row r="3" spans="1:13">
      <c r="A3" t="s">
        <v>26</v>
      </c>
      <c r="B3" t="s">
        <v>982</v>
      </c>
      <c r="C3" t="s">
        <v>15</v>
      </c>
      <c r="D3" t="s">
        <v>97</v>
      </c>
      <c r="E3" t="s">
        <v>983</v>
      </c>
      <c r="F3" t="s">
        <v>984</v>
      </c>
      <c r="G3" s="5">
        <v>0</v>
      </c>
      <c r="H3" s="5">
        <v>100</v>
      </c>
      <c r="I3" s="8">
        <v>45575</v>
      </c>
      <c r="J3" s="5">
        <v>144</v>
      </c>
      <c r="L3" t="s">
        <v>17</v>
      </c>
      <c r="M3" s="9" t="str">
        <f>"N/A"</f>
        <v>N/A</v>
      </c>
    </row>
    <row r="4" spans="1:13">
      <c r="A4" t="s">
        <v>34</v>
      </c>
      <c r="B4" t="s">
        <v>982</v>
      </c>
      <c r="C4" t="s">
        <v>15</v>
      </c>
      <c r="D4" t="s">
        <v>97</v>
      </c>
      <c r="E4" t="s">
        <v>985</v>
      </c>
      <c r="F4" t="s">
        <v>986</v>
      </c>
      <c r="G4" s="5">
        <v>0</v>
      </c>
      <c r="H4" s="5">
        <v>520</v>
      </c>
      <c r="I4" s="8">
        <v>45565</v>
      </c>
      <c r="J4" s="5">
        <v>98</v>
      </c>
      <c r="L4" t="s">
        <v>17</v>
      </c>
      <c r="M4" s="9">
        <f>1</f>
        <v>1</v>
      </c>
    </row>
    <row r="5" spans="1:13">
      <c r="A5" t="s">
        <v>34</v>
      </c>
      <c r="B5" t="s">
        <v>982</v>
      </c>
      <c r="C5" t="s">
        <v>28</v>
      </c>
      <c r="D5" t="s">
        <v>93</v>
      </c>
      <c r="E5" t="s">
        <v>987</v>
      </c>
      <c r="F5" t="s">
        <v>988</v>
      </c>
      <c r="G5" s="5">
        <v>120</v>
      </c>
      <c r="H5" s="5">
        <v>120</v>
      </c>
      <c r="I5" s="8">
        <v>45544</v>
      </c>
      <c r="J5" s="5">
        <v>78</v>
      </c>
      <c r="L5" t="s">
        <v>18</v>
      </c>
      <c r="M5" s="9">
        <f>0.5</f>
        <v>0.5</v>
      </c>
    </row>
    <row r="6" spans="1:13">
      <c r="A6" t="s">
        <v>34</v>
      </c>
      <c r="B6" t="s">
        <v>982</v>
      </c>
      <c r="C6" t="s">
        <v>15</v>
      </c>
      <c r="D6" t="s">
        <v>93</v>
      </c>
      <c r="E6" t="s">
        <v>989</v>
      </c>
      <c r="F6" t="s">
        <v>990</v>
      </c>
      <c r="G6" s="5">
        <v>500</v>
      </c>
      <c r="H6" s="5">
        <v>500</v>
      </c>
      <c r="I6" s="8">
        <v>45525</v>
      </c>
      <c r="J6" s="5">
        <v>53</v>
      </c>
      <c r="L6" t="s">
        <v>19</v>
      </c>
      <c r="M6" s="9">
        <f>0</f>
        <v>0</v>
      </c>
    </row>
    <row r="7" spans="1:13">
      <c r="A7" t="s">
        <v>34</v>
      </c>
      <c r="B7" t="s">
        <v>982</v>
      </c>
      <c r="C7" t="s">
        <v>15</v>
      </c>
      <c r="D7" t="s">
        <v>88</v>
      </c>
      <c r="E7" t="s">
        <v>991</v>
      </c>
      <c r="F7" t="s">
        <v>992</v>
      </c>
      <c r="G7" s="5">
        <v>0</v>
      </c>
      <c r="H7" s="5">
        <v>1820</v>
      </c>
      <c r="I7" s="8">
        <v>45565</v>
      </c>
      <c r="J7" s="5">
        <v>51</v>
      </c>
      <c r="L7" t="s">
        <v>19</v>
      </c>
      <c r="M7" s="9">
        <f>1</f>
        <v>1</v>
      </c>
    </row>
    <row r="8" spans="1:13">
      <c r="A8" t="s">
        <v>26</v>
      </c>
      <c r="B8" t="s">
        <v>982</v>
      </c>
      <c r="C8" t="s">
        <v>29</v>
      </c>
      <c r="D8" t="s">
        <v>88</v>
      </c>
      <c r="E8" t="s">
        <v>993</v>
      </c>
      <c r="F8" t="s">
        <v>994</v>
      </c>
      <c r="G8" s="5">
        <v>200</v>
      </c>
      <c r="H8" s="5">
        <v>200</v>
      </c>
      <c r="I8" s="8">
        <v>45528</v>
      </c>
      <c r="J8" s="5">
        <v>50</v>
      </c>
      <c r="L8" t="s">
        <v>19</v>
      </c>
      <c r="M8" s="9" t="str">
        <f>"N/A"</f>
        <v>N/A</v>
      </c>
    </row>
    <row r="9" spans="1:13">
      <c r="A9" t="s">
        <v>34</v>
      </c>
      <c r="B9" t="s">
        <v>982</v>
      </c>
      <c r="C9" t="s">
        <v>15</v>
      </c>
      <c r="D9" t="s">
        <v>93</v>
      </c>
      <c r="E9" t="s">
        <v>995</v>
      </c>
      <c r="F9" t="s">
        <v>996</v>
      </c>
      <c r="G9" s="5">
        <v>1200</v>
      </c>
      <c r="H9" s="5">
        <v>2600</v>
      </c>
      <c r="I9" s="8">
        <v>45516</v>
      </c>
      <c r="J9" s="5">
        <v>48</v>
      </c>
      <c r="L9" t="s">
        <v>19</v>
      </c>
      <c r="M9" s="9" t="str">
        <f>"N/A"</f>
        <v>N/A</v>
      </c>
    </row>
    <row r="10" spans="1:13">
      <c r="A10" t="s">
        <v>34</v>
      </c>
      <c r="B10" t="s">
        <v>982</v>
      </c>
      <c r="C10" t="s">
        <v>15</v>
      </c>
      <c r="D10" t="s">
        <v>97</v>
      </c>
      <c r="E10" t="s">
        <v>997</v>
      </c>
      <c r="F10" t="s">
        <v>998</v>
      </c>
      <c r="G10" s="5">
        <v>0</v>
      </c>
      <c r="H10" s="5">
        <v>220</v>
      </c>
      <c r="I10" s="8">
        <v>45563</v>
      </c>
      <c r="J10" s="5">
        <v>46</v>
      </c>
      <c r="L10" t="s">
        <v>19</v>
      </c>
      <c r="M10" s="9" t="str">
        <f>"N/A"</f>
        <v>N/A</v>
      </c>
    </row>
    <row r="11" spans="1:13">
      <c r="A11" t="s">
        <v>34</v>
      </c>
      <c r="B11" t="s">
        <v>982</v>
      </c>
      <c r="C11" t="s">
        <v>15</v>
      </c>
      <c r="D11" t="s">
        <v>88</v>
      </c>
      <c r="E11" t="s">
        <v>999</v>
      </c>
      <c r="F11" t="s">
        <v>1000</v>
      </c>
      <c r="G11" s="5">
        <v>600</v>
      </c>
      <c r="H11" s="5">
        <v>1280</v>
      </c>
      <c r="I11" s="8">
        <v>45545</v>
      </c>
      <c r="J11" s="5">
        <v>42</v>
      </c>
      <c r="L11" t="s">
        <v>20</v>
      </c>
      <c r="M11" s="9">
        <f>0.5</f>
        <v>0.5</v>
      </c>
    </row>
    <row r="12" spans="1:13">
      <c r="A12" t="s">
        <v>26</v>
      </c>
      <c r="B12" t="s">
        <v>982</v>
      </c>
      <c r="C12" t="s">
        <v>15</v>
      </c>
      <c r="D12" t="s">
        <v>125</v>
      </c>
      <c r="E12" t="s">
        <v>1001</v>
      </c>
      <c r="F12" t="s">
        <v>1002</v>
      </c>
      <c r="G12" s="5">
        <v>0</v>
      </c>
      <c r="H12" s="5">
        <v>570</v>
      </c>
      <c r="I12" s="8">
        <v>45563</v>
      </c>
      <c r="J12" s="5">
        <v>42</v>
      </c>
      <c r="L12" t="s">
        <v>20</v>
      </c>
      <c r="M12" s="9">
        <f>1</f>
        <v>1</v>
      </c>
    </row>
    <row r="13" s="1" customFormat="1" spans="1:13">
      <c r="A13" s="1" t="s">
        <v>26</v>
      </c>
      <c r="B13" s="1" t="s">
        <v>982</v>
      </c>
      <c r="C13" s="1" t="s">
        <v>29</v>
      </c>
      <c r="D13" s="1" t="s">
        <v>93</v>
      </c>
      <c r="E13" s="1" t="s">
        <v>1003</v>
      </c>
      <c r="F13" s="1" t="s">
        <v>1004</v>
      </c>
      <c r="G13" s="6">
        <v>0</v>
      </c>
      <c r="H13" s="6">
        <v>660</v>
      </c>
      <c r="I13" s="10">
        <v>45561</v>
      </c>
      <c r="J13" s="6">
        <v>38</v>
      </c>
      <c r="L13" s="1" t="s">
        <v>20</v>
      </c>
      <c r="M13" s="11">
        <f>1</f>
        <v>1</v>
      </c>
    </row>
    <row r="14" spans="1:13">
      <c r="A14" t="s">
        <v>34</v>
      </c>
      <c r="B14" t="s">
        <v>982</v>
      </c>
      <c r="C14" t="s">
        <v>15</v>
      </c>
      <c r="D14" t="s">
        <v>88</v>
      </c>
      <c r="E14" t="s">
        <v>1005</v>
      </c>
      <c r="F14" t="s">
        <v>1006</v>
      </c>
      <c r="G14" s="5">
        <v>0</v>
      </c>
      <c r="H14" s="5">
        <v>800</v>
      </c>
      <c r="I14" s="8">
        <v>45562</v>
      </c>
      <c r="J14" s="5">
        <v>38</v>
      </c>
      <c r="L14" t="s">
        <v>20</v>
      </c>
      <c r="M14" s="9">
        <f>0</f>
        <v>0</v>
      </c>
    </row>
    <row r="15" spans="1:13">
      <c r="A15" t="s">
        <v>26</v>
      </c>
      <c r="B15" t="s">
        <v>982</v>
      </c>
      <c r="C15" t="s">
        <v>15</v>
      </c>
      <c r="D15" t="s">
        <v>97</v>
      </c>
      <c r="E15" t="s">
        <v>1007</v>
      </c>
      <c r="F15" t="s">
        <v>1008</v>
      </c>
      <c r="G15" s="5">
        <v>200</v>
      </c>
      <c r="H15" s="5">
        <v>200</v>
      </c>
      <c r="I15" s="8">
        <v>45542</v>
      </c>
      <c r="J15" s="5">
        <v>37</v>
      </c>
      <c r="L15" t="s">
        <v>20</v>
      </c>
      <c r="M15" s="9">
        <f>0</f>
        <v>0</v>
      </c>
    </row>
    <row r="16" spans="1:13">
      <c r="A16" t="s">
        <v>26</v>
      </c>
      <c r="B16" t="s">
        <v>982</v>
      </c>
      <c r="C16" t="s">
        <v>28</v>
      </c>
      <c r="D16" t="s">
        <v>97</v>
      </c>
      <c r="E16" t="s">
        <v>1009</v>
      </c>
      <c r="F16" t="s">
        <v>1010</v>
      </c>
      <c r="G16" s="5">
        <v>600</v>
      </c>
      <c r="H16" s="5">
        <v>960</v>
      </c>
      <c r="I16" s="8">
        <v>45551</v>
      </c>
      <c r="J16" s="5">
        <v>34</v>
      </c>
      <c r="L16" t="s">
        <v>20</v>
      </c>
      <c r="M16" s="9">
        <f>0.666667</f>
        <v>0.666667</v>
      </c>
    </row>
    <row r="17" spans="1:13">
      <c r="A17" t="s">
        <v>26</v>
      </c>
      <c r="B17" t="s">
        <v>982</v>
      </c>
      <c r="C17" t="s">
        <v>15</v>
      </c>
      <c r="D17" t="s">
        <v>97</v>
      </c>
      <c r="E17" t="s">
        <v>1011</v>
      </c>
      <c r="F17" t="s">
        <v>1012</v>
      </c>
      <c r="G17" s="5">
        <v>0</v>
      </c>
      <c r="H17" s="5">
        <v>180</v>
      </c>
      <c r="I17" s="8">
        <v>45566</v>
      </c>
      <c r="J17" s="5">
        <v>32</v>
      </c>
      <c r="L17" t="s">
        <v>20</v>
      </c>
      <c r="M17" s="9" t="str">
        <f>"N/A"</f>
        <v>N/A</v>
      </c>
    </row>
    <row r="18" spans="1:13">
      <c r="A18" t="s">
        <v>34</v>
      </c>
      <c r="B18" t="s">
        <v>982</v>
      </c>
      <c r="C18" t="s">
        <v>28</v>
      </c>
      <c r="D18" t="s">
        <v>97</v>
      </c>
      <c r="E18" t="s">
        <v>1013</v>
      </c>
      <c r="F18" t="s">
        <v>1014</v>
      </c>
      <c r="G18" s="5">
        <v>200</v>
      </c>
      <c r="H18" s="5">
        <v>200</v>
      </c>
      <c r="I18" s="8">
        <v>45545</v>
      </c>
      <c r="J18" s="5">
        <v>32</v>
      </c>
      <c r="L18" t="s">
        <v>20</v>
      </c>
      <c r="M18" s="9">
        <f>0</f>
        <v>0</v>
      </c>
    </row>
    <row r="19" spans="1:13">
      <c r="A19" t="s">
        <v>34</v>
      </c>
      <c r="B19" t="s">
        <v>982</v>
      </c>
      <c r="C19" t="s">
        <v>15</v>
      </c>
      <c r="D19" t="s">
        <v>93</v>
      </c>
      <c r="E19" t="s">
        <v>1015</v>
      </c>
      <c r="F19" t="s">
        <v>1016</v>
      </c>
      <c r="G19" s="5">
        <v>300</v>
      </c>
      <c r="H19" s="5">
        <v>300</v>
      </c>
      <c r="I19" s="8">
        <v>45545</v>
      </c>
      <c r="J19" s="5">
        <v>31</v>
      </c>
      <c r="L19" t="s">
        <v>20</v>
      </c>
      <c r="M19" s="9">
        <f>0</f>
        <v>0</v>
      </c>
    </row>
    <row r="20" spans="1:13">
      <c r="A20" t="s">
        <v>26</v>
      </c>
      <c r="B20" t="s">
        <v>982</v>
      </c>
      <c r="C20" t="s">
        <v>15</v>
      </c>
      <c r="D20" t="s">
        <v>93</v>
      </c>
      <c r="E20" t="s">
        <v>1017</v>
      </c>
      <c r="F20" t="s">
        <v>1018</v>
      </c>
      <c r="G20" s="5">
        <v>195</v>
      </c>
      <c r="H20" s="5">
        <v>195</v>
      </c>
      <c r="I20" s="8">
        <v>45545</v>
      </c>
      <c r="J20" s="5">
        <v>31</v>
      </c>
      <c r="L20" t="s">
        <v>20</v>
      </c>
      <c r="M20" s="9">
        <f>0</f>
        <v>0</v>
      </c>
    </row>
    <row r="21" spans="1:13">
      <c r="A21" t="s">
        <v>34</v>
      </c>
      <c r="B21" t="s">
        <v>982</v>
      </c>
      <c r="C21" t="s">
        <v>15</v>
      </c>
      <c r="D21" t="s">
        <v>93</v>
      </c>
      <c r="E21" t="s">
        <v>1019</v>
      </c>
      <c r="F21" t="s">
        <v>1020</v>
      </c>
      <c r="G21" s="5">
        <v>0</v>
      </c>
      <c r="H21" s="5">
        <v>400</v>
      </c>
      <c r="I21" s="8">
        <v>45577</v>
      </c>
      <c r="J21" s="5">
        <v>29</v>
      </c>
      <c r="L21" t="s">
        <v>21</v>
      </c>
      <c r="M21" s="9" t="str">
        <f>"N/A"</f>
        <v>N/A</v>
      </c>
    </row>
    <row r="22" spans="1:13">
      <c r="A22" t="s">
        <v>26</v>
      </c>
      <c r="B22" t="s">
        <v>982</v>
      </c>
      <c r="C22" t="s">
        <v>15</v>
      </c>
      <c r="D22" t="s">
        <v>97</v>
      </c>
      <c r="E22" t="s">
        <v>1021</v>
      </c>
      <c r="F22" t="s">
        <v>1022</v>
      </c>
      <c r="G22" s="5">
        <v>400</v>
      </c>
      <c r="H22" s="5">
        <v>400</v>
      </c>
      <c r="I22" s="8">
        <v>45549</v>
      </c>
      <c r="J22" s="5">
        <v>29</v>
      </c>
      <c r="L22" t="s">
        <v>21</v>
      </c>
      <c r="M22" s="9">
        <f>0</f>
        <v>0</v>
      </c>
    </row>
    <row r="23" spans="1:13">
      <c r="A23" t="s">
        <v>34</v>
      </c>
      <c r="B23" t="s">
        <v>982</v>
      </c>
      <c r="C23" t="s">
        <v>15</v>
      </c>
      <c r="D23" t="s">
        <v>93</v>
      </c>
      <c r="E23" t="s">
        <v>1023</v>
      </c>
      <c r="F23" t="s">
        <v>1024</v>
      </c>
      <c r="G23" s="5">
        <v>0</v>
      </c>
      <c r="H23" s="5">
        <v>225</v>
      </c>
      <c r="I23" s="8">
        <v>45577</v>
      </c>
      <c r="J23" s="5">
        <v>29</v>
      </c>
      <c r="L23" t="s">
        <v>21</v>
      </c>
      <c r="M23" s="9" t="str">
        <f>"N/A"</f>
        <v>N/A</v>
      </c>
    </row>
    <row r="24" spans="1:13">
      <c r="A24" t="s">
        <v>34</v>
      </c>
      <c r="B24" t="s">
        <v>982</v>
      </c>
      <c r="C24" t="s">
        <v>15</v>
      </c>
      <c r="D24" t="s">
        <v>93</v>
      </c>
      <c r="E24" t="s">
        <v>1025</v>
      </c>
      <c r="F24" t="s">
        <v>1026</v>
      </c>
      <c r="G24" s="5">
        <v>300</v>
      </c>
      <c r="H24" s="5">
        <v>300</v>
      </c>
      <c r="I24" s="8">
        <v>45545</v>
      </c>
      <c r="J24" s="5">
        <v>28</v>
      </c>
      <c r="L24" t="s">
        <v>21</v>
      </c>
      <c r="M24" s="9">
        <f>0.5</f>
        <v>0.5</v>
      </c>
    </row>
    <row r="25" spans="1:13">
      <c r="A25" t="s">
        <v>34</v>
      </c>
      <c r="B25" t="s">
        <v>982</v>
      </c>
      <c r="C25" t="s">
        <v>15</v>
      </c>
      <c r="D25" t="s">
        <v>93</v>
      </c>
      <c r="E25" t="s">
        <v>1027</v>
      </c>
      <c r="F25" t="s">
        <v>1028</v>
      </c>
      <c r="G25" s="5">
        <v>495</v>
      </c>
      <c r="H25" s="5">
        <v>495</v>
      </c>
      <c r="I25" s="8">
        <v>45553</v>
      </c>
      <c r="J25" s="5">
        <v>27</v>
      </c>
      <c r="L25" t="s">
        <v>21</v>
      </c>
      <c r="M25" s="9">
        <f>0</f>
        <v>0</v>
      </c>
    </row>
    <row r="26" spans="1:13">
      <c r="A26" t="s">
        <v>34</v>
      </c>
      <c r="B26" t="s">
        <v>982</v>
      </c>
      <c r="C26" t="s">
        <v>15</v>
      </c>
      <c r="D26" t="s">
        <v>277</v>
      </c>
      <c r="E26" t="s">
        <v>1029</v>
      </c>
      <c r="F26" t="s">
        <v>1030</v>
      </c>
      <c r="G26" s="5">
        <v>400</v>
      </c>
      <c r="H26" s="5">
        <v>600</v>
      </c>
      <c r="I26" s="8">
        <v>45553</v>
      </c>
      <c r="J26" s="5">
        <v>25</v>
      </c>
      <c r="L26" t="s">
        <v>21</v>
      </c>
      <c r="M26" s="9">
        <f>0.333333</f>
        <v>0.333333</v>
      </c>
    </row>
    <row r="27" spans="1:13">
      <c r="A27" t="s">
        <v>26</v>
      </c>
      <c r="B27" t="s">
        <v>982</v>
      </c>
      <c r="C27" t="s">
        <v>15</v>
      </c>
      <c r="D27" t="s">
        <v>88</v>
      </c>
      <c r="E27" t="s">
        <v>1031</v>
      </c>
      <c r="F27" t="s">
        <v>1032</v>
      </c>
      <c r="G27" s="5">
        <v>400</v>
      </c>
      <c r="H27" s="5">
        <v>400</v>
      </c>
      <c r="I27" s="8">
        <v>45554</v>
      </c>
      <c r="J27" s="5">
        <v>24</v>
      </c>
      <c r="L27" t="s">
        <v>21</v>
      </c>
      <c r="M27" s="9">
        <f>0</f>
        <v>0</v>
      </c>
    </row>
    <row r="28" spans="1:13">
      <c r="A28" t="s">
        <v>34</v>
      </c>
      <c r="B28" t="s">
        <v>982</v>
      </c>
      <c r="C28" t="s">
        <v>15</v>
      </c>
      <c r="D28" t="s">
        <v>88</v>
      </c>
      <c r="E28" t="s">
        <v>1033</v>
      </c>
      <c r="F28" t="s">
        <v>1034</v>
      </c>
      <c r="G28" s="5">
        <v>200</v>
      </c>
      <c r="H28" s="5">
        <v>200</v>
      </c>
      <c r="I28" s="8">
        <v>45555</v>
      </c>
      <c r="J28" s="5">
        <v>23</v>
      </c>
      <c r="L28" t="s">
        <v>21</v>
      </c>
      <c r="M28" s="9">
        <f>0.5</f>
        <v>0.5</v>
      </c>
    </row>
    <row r="29" spans="1:13">
      <c r="A29" t="s">
        <v>26</v>
      </c>
      <c r="B29" t="s">
        <v>982</v>
      </c>
      <c r="C29" t="s">
        <v>15</v>
      </c>
      <c r="D29" t="s">
        <v>97</v>
      </c>
      <c r="E29" t="s">
        <v>1035</v>
      </c>
      <c r="F29" t="s">
        <v>1036</v>
      </c>
      <c r="G29" s="5">
        <v>2000</v>
      </c>
      <c r="H29" s="5">
        <v>2000</v>
      </c>
      <c r="I29" s="8">
        <v>45555</v>
      </c>
      <c r="J29" s="5">
        <v>22</v>
      </c>
      <c r="L29" t="s">
        <v>21</v>
      </c>
      <c r="M29" s="9">
        <f>0</f>
        <v>0</v>
      </c>
    </row>
    <row r="30" spans="1:13">
      <c r="A30" t="s">
        <v>26</v>
      </c>
      <c r="B30" t="s">
        <v>982</v>
      </c>
      <c r="C30" t="s">
        <v>15</v>
      </c>
      <c r="D30" t="s">
        <v>93</v>
      </c>
      <c r="E30" t="s">
        <v>1037</v>
      </c>
      <c r="F30" t="s">
        <v>1038</v>
      </c>
      <c r="G30" s="5">
        <v>0</v>
      </c>
      <c r="H30" s="5">
        <v>520</v>
      </c>
      <c r="I30" s="8">
        <v>45568</v>
      </c>
      <c r="J30" s="5">
        <v>22</v>
      </c>
      <c r="L30" t="s">
        <v>21</v>
      </c>
      <c r="M30" s="9" t="str">
        <f>"N/A"</f>
        <v>N/A</v>
      </c>
    </row>
    <row r="31" spans="1:13">
      <c r="A31" t="s">
        <v>34</v>
      </c>
      <c r="B31" t="s">
        <v>982</v>
      </c>
      <c r="C31" t="s">
        <v>15</v>
      </c>
      <c r="D31" t="s">
        <v>1039</v>
      </c>
      <c r="E31" t="s">
        <v>1040</v>
      </c>
      <c r="F31" t="s">
        <v>1041</v>
      </c>
      <c r="G31" s="5">
        <v>0</v>
      </c>
      <c r="H31" s="5">
        <v>660</v>
      </c>
      <c r="I31" s="8">
        <v>45566</v>
      </c>
      <c r="J31" s="5">
        <v>21</v>
      </c>
      <c r="L31" t="s">
        <v>21</v>
      </c>
      <c r="M31" s="9">
        <f>0</f>
        <v>0</v>
      </c>
    </row>
    <row r="32" spans="1:13">
      <c r="A32" t="s">
        <v>34</v>
      </c>
      <c r="B32" t="s">
        <v>982</v>
      </c>
      <c r="C32" t="s">
        <v>15</v>
      </c>
      <c r="D32" t="s">
        <v>93</v>
      </c>
      <c r="E32" t="s">
        <v>1042</v>
      </c>
      <c r="F32" t="s">
        <v>1043</v>
      </c>
      <c r="G32" s="5">
        <v>200</v>
      </c>
      <c r="H32" s="5">
        <v>180</v>
      </c>
      <c r="I32" s="8">
        <v>45555</v>
      </c>
      <c r="J32" s="5">
        <v>21</v>
      </c>
      <c r="L32" t="s">
        <v>21</v>
      </c>
      <c r="M32" s="9">
        <f>0</f>
        <v>0</v>
      </c>
    </row>
    <row r="33" spans="1:13">
      <c r="A33" t="s">
        <v>34</v>
      </c>
      <c r="B33" t="s">
        <v>982</v>
      </c>
      <c r="C33" t="s">
        <v>15</v>
      </c>
      <c r="D33" t="s">
        <v>97</v>
      </c>
      <c r="E33" t="s">
        <v>1044</v>
      </c>
      <c r="F33" t="s">
        <v>1045</v>
      </c>
      <c r="G33" s="5">
        <v>200</v>
      </c>
      <c r="H33" s="5">
        <v>200</v>
      </c>
      <c r="I33" s="8">
        <v>45559</v>
      </c>
      <c r="J33" s="5">
        <v>20</v>
      </c>
      <c r="L33" t="s">
        <v>21</v>
      </c>
      <c r="M33" s="9">
        <f>0</f>
        <v>0</v>
      </c>
    </row>
    <row r="34" spans="1:13">
      <c r="A34" t="s">
        <v>26</v>
      </c>
      <c r="B34" t="s">
        <v>982</v>
      </c>
      <c r="C34" t="s">
        <v>15</v>
      </c>
      <c r="D34" t="s">
        <v>88</v>
      </c>
      <c r="E34" t="s">
        <v>1046</v>
      </c>
      <c r="F34" t="s">
        <v>1047</v>
      </c>
      <c r="G34" s="5">
        <v>400</v>
      </c>
      <c r="H34" s="5">
        <v>400</v>
      </c>
      <c r="I34" s="8">
        <v>45558</v>
      </c>
      <c r="J34" s="5">
        <v>20</v>
      </c>
      <c r="L34" t="s">
        <v>21</v>
      </c>
      <c r="M34" s="9">
        <f>0.5</f>
        <v>0.5</v>
      </c>
    </row>
    <row r="35" spans="1:13">
      <c r="A35" t="s">
        <v>34</v>
      </c>
      <c r="B35" t="s">
        <v>982</v>
      </c>
      <c r="C35" t="s">
        <v>28</v>
      </c>
      <c r="D35" t="s">
        <v>93</v>
      </c>
      <c r="E35" t="s">
        <v>1048</v>
      </c>
      <c r="F35" t="s">
        <v>1049</v>
      </c>
      <c r="G35" s="5">
        <v>0</v>
      </c>
      <c r="H35" s="5">
        <v>495</v>
      </c>
      <c r="I35" s="8">
        <v>45565</v>
      </c>
      <c r="J35" s="5">
        <v>20</v>
      </c>
      <c r="L35" t="s">
        <v>21</v>
      </c>
      <c r="M35" s="9" t="str">
        <f>"N/A"</f>
        <v>N/A</v>
      </c>
    </row>
    <row r="36" spans="1:13">
      <c r="A36" t="s">
        <v>34</v>
      </c>
      <c r="B36" t="s">
        <v>982</v>
      </c>
      <c r="C36" t="s">
        <v>28</v>
      </c>
      <c r="D36" t="s">
        <v>97</v>
      </c>
      <c r="E36" t="s">
        <v>1050</v>
      </c>
      <c r="F36" t="s">
        <v>1051</v>
      </c>
      <c r="G36" s="5">
        <v>400</v>
      </c>
      <c r="H36" s="5">
        <v>400</v>
      </c>
      <c r="I36" s="8">
        <v>45558</v>
      </c>
      <c r="J36" s="5">
        <v>18</v>
      </c>
      <c r="L36" t="s">
        <v>21</v>
      </c>
      <c r="M36" s="9">
        <f>0</f>
        <v>0</v>
      </c>
    </row>
    <row r="37" spans="1:13">
      <c r="A37" t="s">
        <v>26</v>
      </c>
      <c r="B37" t="s">
        <v>982</v>
      </c>
      <c r="C37" t="s">
        <v>15</v>
      </c>
      <c r="D37" t="s">
        <v>97</v>
      </c>
      <c r="E37" t="s">
        <v>1052</v>
      </c>
      <c r="F37" t="s">
        <v>1053</v>
      </c>
      <c r="G37" s="5">
        <v>0</v>
      </c>
      <c r="H37" s="5">
        <v>200</v>
      </c>
      <c r="I37" s="8">
        <v>45563</v>
      </c>
      <c r="J37" s="5">
        <v>18</v>
      </c>
      <c r="L37" t="s">
        <v>21</v>
      </c>
      <c r="M37" s="9" t="str">
        <f>"N/A"</f>
        <v>N/A</v>
      </c>
    </row>
    <row r="38" spans="1:13">
      <c r="A38" t="s">
        <v>26</v>
      </c>
      <c r="B38" t="s">
        <v>982</v>
      </c>
      <c r="C38" t="s">
        <v>15</v>
      </c>
      <c r="D38" t="s">
        <v>88</v>
      </c>
      <c r="E38" t="s">
        <v>1054</v>
      </c>
      <c r="F38" t="s">
        <v>1055</v>
      </c>
      <c r="G38" s="5">
        <v>400</v>
      </c>
      <c r="H38" s="5">
        <v>400</v>
      </c>
      <c r="I38" s="8">
        <v>45547</v>
      </c>
      <c r="J38" s="5">
        <v>18</v>
      </c>
      <c r="L38" t="s">
        <v>21</v>
      </c>
      <c r="M38" s="9">
        <f>0</f>
        <v>0</v>
      </c>
    </row>
    <row r="39" spans="1:13">
      <c r="A39" t="s">
        <v>26</v>
      </c>
      <c r="B39" t="s">
        <v>982</v>
      </c>
      <c r="C39" t="s">
        <v>15</v>
      </c>
      <c r="D39" t="s">
        <v>88</v>
      </c>
      <c r="E39" t="s">
        <v>1056</v>
      </c>
      <c r="F39" t="s">
        <v>1057</v>
      </c>
      <c r="G39" s="5">
        <v>400</v>
      </c>
      <c r="H39" s="5">
        <v>400</v>
      </c>
      <c r="I39" s="8">
        <v>45547</v>
      </c>
      <c r="J39" s="5">
        <v>18</v>
      </c>
      <c r="L39" t="s">
        <v>21</v>
      </c>
      <c r="M39" s="9">
        <f>0</f>
        <v>0</v>
      </c>
    </row>
    <row r="40" spans="1:13">
      <c r="A40" t="s">
        <v>26</v>
      </c>
      <c r="B40" t="s">
        <v>982</v>
      </c>
      <c r="C40" t="s">
        <v>29</v>
      </c>
      <c r="D40" t="s">
        <v>93</v>
      </c>
      <c r="E40" t="s">
        <v>1058</v>
      </c>
      <c r="F40" t="s">
        <v>1059</v>
      </c>
      <c r="G40" s="5">
        <v>0</v>
      </c>
      <c r="H40" s="5">
        <v>1560</v>
      </c>
      <c r="I40" s="8">
        <v>45569</v>
      </c>
      <c r="J40" s="5">
        <v>18</v>
      </c>
      <c r="L40" t="s">
        <v>21</v>
      </c>
      <c r="M40" s="9">
        <f>1</f>
        <v>1</v>
      </c>
    </row>
    <row r="41" spans="1:13">
      <c r="A41" t="s">
        <v>34</v>
      </c>
      <c r="B41" t="s">
        <v>982</v>
      </c>
      <c r="C41" t="s">
        <v>15</v>
      </c>
      <c r="D41" t="s">
        <v>93</v>
      </c>
      <c r="E41" t="s">
        <v>1060</v>
      </c>
      <c r="F41" t="s">
        <v>1061</v>
      </c>
      <c r="G41" s="5">
        <v>0</v>
      </c>
      <c r="H41" s="5">
        <v>200</v>
      </c>
      <c r="I41" s="8">
        <v>45591</v>
      </c>
      <c r="J41" s="5">
        <v>18</v>
      </c>
      <c r="L41" t="s">
        <v>21</v>
      </c>
      <c r="M41" s="9">
        <f>1</f>
        <v>1</v>
      </c>
    </row>
    <row r="42" spans="1:13">
      <c r="A42" t="s">
        <v>34</v>
      </c>
      <c r="B42" t="s">
        <v>982</v>
      </c>
      <c r="C42" t="s">
        <v>15</v>
      </c>
      <c r="D42" t="s">
        <v>93</v>
      </c>
      <c r="E42" t="s">
        <v>1062</v>
      </c>
      <c r="F42" t="s">
        <v>1063</v>
      </c>
      <c r="G42" s="5">
        <v>0</v>
      </c>
      <c r="H42" s="5">
        <v>405</v>
      </c>
      <c r="I42" s="8">
        <v>45559</v>
      </c>
      <c r="J42" s="5">
        <v>17</v>
      </c>
      <c r="L42" t="s">
        <v>21</v>
      </c>
      <c r="M42" s="9">
        <f>0</f>
        <v>0</v>
      </c>
    </row>
    <row r="43" spans="1:13">
      <c r="A43" t="s">
        <v>26</v>
      </c>
      <c r="B43" t="s">
        <v>982</v>
      </c>
      <c r="C43" t="s">
        <v>15</v>
      </c>
      <c r="D43" t="s">
        <v>97</v>
      </c>
      <c r="E43" t="s">
        <v>1064</v>
      </c>
      <c r="F43" t="s">
        <v>1065</v>
      </c>
      <c r="G43" s="5">
        <v>0</v>
      </c>
      <c r="H43" s="5">
        <v>300</v>
      </c>
      <c r="I43" s="8">
        <v>45565</v>
      </c>
      <c r="J43" s="5">
        <v>17</v>
      </c>
      <c r="L43" t="s">
        <v>21</v>
      </c>
      <c r="M43" s="9">
        <f>1</f>
        <v>1</v>
      </c>
    </row>
    <row r="44" spans="1:13">
      <c r="A44" t="s">
        <v>34</v>
      </c>
      <c r="B44" t="s">
        <v>982</v>
      </c>
      <c r="C44" t="s">
        <v>15</v>
      </c>
      <c r="D44" t="s">
        <v>97</v>
      </c>
      <c r="E44" t="s">
        <v>1066</v>
      </c>
      <c r="F44" t="s">
        <v>1067</v>
      </c>
      <c r="G44" s="5">
        <v>200</v>
      </c>
      <c r="H44" s="5">
        <v>400</v>
      </c>
      <c r="I44" s="8">
        <v>45558</v>
      </c>
      <c r="J44" s="5">
        <v>17</v>
      </c>
      <c r="L44" t="s">
        <v>21</v>
      </c>
      <c r="M44" s="9">
        <f>0</f>
        <v>0</v>
      </c>
    </row>
    <row r="45" spans="1:13">
      <c r="A45" t="s">
        <v>34</v>
      </c>
      <c r="B45" t="s">
        <v>982</v>
      </c>
      <c r="C45" t="s">
        <v>15</v>
      </c>
      <c r="D45" t="s">
        <v>93</v>
      </c>
      <c r="E45" t="s">
        <v>1068</v>
      </c>
      <c r="F45" t="s">
        <v>1069</v>
      </c>
      <c r="G45" s="5">
        <v>400</v>
      </c>
      <c r="H45" s="5">
        <v>400</v>
      </c>
      <c r="I45" s="8">
        <v>45552</v>
      </c>
      <c r="J45" s="5">
        <v>17</v>
      </c>
      <c r="L45" t="s">
        <v>21</v>
      </c>
      <c r="M45" s="9">
        <f>0</f>
        <v>0</v>
      </c>
    </row>
    <row r="46" spans="1:13">
      <c r="A46" t="s">
        <v>34</v>
      </c>
      <c r="B46" t="s">
        <v>982</v>
      </c>
      <c r="C46" t="s">
        <v>15</v>
      </c>
      <c r="D46" t="s">
        <v>93</v>
      </c>
      <c r="E46" t="s">
        <v>1070</v>
      </c>
      <c r="F46" t="s">
        <v>1071</v>
      </c>
      <c r="G46" s="5">
        <v>0</v>
      </c>
      <c r="H46" s="5">
        <v>400</v>
      </c>
      <c r="I46" s="8">
        <v>45559</v>
      </c>
      <c r="J46" s="5">
        <v>17</v>
      </c>
      <c r="L46" t="s">
        <v>21</v>
      </c>
      <c r="M46" s="9">
        <f>0.5</f>
        <v>0.5</v>
      </c>
    </row>
    <row r="47" spans="1:13">
      <c r="A47" t="s">
        <v>34</v>
      </c>
      <c r="B47" t="s">
        <v>982</v>
      </c>
      <c r="C47" t="s">
        <v>28</v>
      </c>
      <c r="D47" t="s">
        <v>97</v>
      </c>
      <c r="E47" t="s">
        <v>1072</v>
      </c>
      <c r="F47" t="s">
        <v>1073</v>
      </c>
      <c r="G47" s="5">
        <v>0</v>
      </c>
      <c r="H47" s="5">
        <v>200</v>
      </c>
      <c r="I47" s="8">
        <v>45566</v>
      </c>
      <c r="J47" s="5">
        <v>17</v>
      </c>
      <c r="L47" t="s">
        <v>21</v>
      </c>
      <c r="M47" s="9" t="str">
        <f>"N/A"</f>
        <v>N/A</v>
      </c>
    </row>
    <row r="48" spans="1:13">
      <c r="A48" t="s">
        <v>34</v>
      </c>
      <c r="B48" t="s">
        <v>982</v>
      </c>
      <c r="C48" t="s">
        <v>15</v>
      </c>
      <c r="D48" t="s">
        <v>93</v>
      </c>
      <c r="E48" t="s">
        <v>1074</v>
      </c>
      <c r="F48" t="s">
        <v>1075</v>
      </c>
      <c r="G48" s="5">
        <v>200</v>
      </c>
      <c r="H48" s="5">
        <v>200</v>
      </c>
      <c r="I48" s="8">
        <v>45555</v>
      </c>
      <c r="J48" s="5">
        <v>17</v>
      </c>
      <c r="L48" t="s">
        <v>21</v>
      </c>
      <c r="M48" s="9">
        <f>0</f>
        <v>0</v>
      </c>
    </row>
    <row r="49" spans="1:13">
      <c r="A49" t="s">
        <v>34</v>
      </c>
      <c r="B49" t="s">
        <v>982</v>
      </c>
      <c r="C49" t="s">
        <v>15</v>
      </c>
      <c r="D49" t="s">
        <v>93</v>
      </c>
      <c r="E49" t="s">
        <v>1076</v>
      </c>
      <c r="F49" t="s">
        <v>1077</v>
      </c>
      <c r="G49" s="5">
        <v>0</v>
      </c>
      <c r="H49" s="5">
        <v>390</v>
      </c>
      <c r="I49" s="8">
        <v>45561</v>
      </c>
      <c r="J49" s="5">
        <v>17</v>
      </c>
      <c r="L49" t="s">
        <v>21</v>
      </c>
      <c r="M49" s="9">
        <f>0</f>
        <v>0</v>
      </c>
    </row>
    <row r="50" spans="1:13">
      <c r="A50" t="s">
        <v>34</v>
      </c>
      <c r="B50" t="s">
        <v>982</v>
      </c>
      <c r="C50" t="s">
        <v>15</v>
      </c>
      <c r="D50" t="s">
        <v>93</v>
      </c>
      <c r="E50" t="s">
        <v>1078</v>
      </c>
      <c r="F50" t="s">
        <v>1079</v>
      </c>
      <c r="G50" s="5">
        <v>0</v>
      </c>
      <c r="H50" s="5">
        <v>420</v>
      </c>
      <c r="I50" s="8">
        <v>45590</v>
      </c>
      <c r="J50" s="5">
        <v>16</v>
      </c>
      <c r="L50" t="s">
        <v>21</v>
      </c>
      <c r="M50" s="9" t="str">
        <f>"N/A"</f>
        <v>N/A</v>
      </c>
    </row>
    <row r="51" spans="1:13">
      <c r="A51" t="s">
        <v>34</v>
      </c>
      <c r="B51" t="s">
        <v>982</v>
      </c>
      <c r="C51" t="s">
        <v>15</v>
      </c>
      <c r="D51" t="s">
        <v>93</v>
      </c>
      <c r="E51" t="s">
        <v>1080</v>
      </c>
      <c r="F51" t="s">
        <v>1081</v>
      </c>
      <c r="G51" s="5">
        <v>0</v>
      </c>
      <c r="H51" s="5">
        <v>600</v>
      </c>
      <c r="I51" s="8">
        <v>45590</v>
      </c>
      <c r="J51" s="5">
        <v>16</v>
      </c>
      <c r="L51" t="s">
        <v>21</v>
      </c>
      <c r="M51" s="9">
        <f>1</f>
        <v>1</v>
      </c>
    </row>
    <row r="52" spans="1:13">
      <c r="A52" t="s">
        <v>26</v>
      </c>
      <c r="B52" t="s">
        <v>982</v>
      </c>
      <c r="C52" t="s">
        <v>15</v>
      </c>
      <c r="D52" t="s">
        <v>97</v>
      </c>
      <c r="E52" t="s">
        <v>1082</v>
      </c>
      <c r="F52" t="s">
        <v>1083</v>
      </c>
      <c r="G52" s="5">
        <v>0</v>
      </c>
      <c r="H52" s="5">
        <v>240</v>
      </c>
      <c r="I52" s="8">
        <v>45558</v>
      </c>
      <c r="J52" s="5">
        <v>16</v>
      </c>
      <c r="L52" t="s">
        <v>21</v>
      </c>
      <c r="M52" s="9">
        <f>0.5</f>
        <v>0.5</v>
      </c>
    </row>
    <row r="53" spans="1:13">
      <c r="A53" t="s">
        <v>26</v>
      </c>
      <c r="B53" t="s">
        <v>982</v>
      </c>
      <c r="C53" t="s">
        <v>15</v>
      </c>
      <c r="D53" t="s">
        <v>88</v>
      </c>
      <c r="E53" t="s">
        <v>1084</v>
      </c>
      <c r="F53" t="s">
        <v>1085</v>
      </c>
      <c r="G53" s="5">
        <v>400</v>
      </c>
      <c r="H53" s="5">
        <v>400</v>
      </c>
      <c r="I53" s="8">
        <v>45549</v>
      </c>
      <c r="J53" s="5">
        <v>16</v>
      </c>
      <c r="L53" t="s">
        <v>21</v>
      </c>
      <c r="M53" s="9">
        <f>0</f>
        <v>0</v>
      </c>
    </row>
    <row r="54" spans="1:13">
      <c r="A54" t="s">
        <v>26</v>
      </c>
      <c r="B54" t="s">
        <v>982</v>
      </c>
      <c r="C54" t="s">
        <v>15</v>
      </c>
      <c r="D54" t="s">
        <v>93</v>
      </c>
      <c r="E54" t="s">
        <v>1086</v>
      </c>
      <c r="F54" t="s">
        <v>1087</v>
      </c>
      <c r="G54" s="5">
        <v>0</v>
      </c>
      <c r="H54" s="5">
        <v>195</v>
      </c>
      <c r="I54" s="8">
        <v>45561</v>
      </c>
      <c r="J54" s="5">
        <v>15</v>
      </c>
      <c r="L54" t="s">
        <v>21</v>
      </c>
      <c r="M54" s="9" t="str">
        <f>"N/A"</f>
        <v>N/A</v>
      </c>
    </row>
    <row r="55" spans="1:13">
      <c r="A55" t="s">
        <v>34</v>
      </c>
      <c r="B55" t="s">
        <v>982</v>
      </c>
      <c r="C55" t="s">
        <v>15</v>
      </c>
      <c r="D55" t="s">
        <v>93</v>
      </c>
      <c r="E55" t="s">
        <v>1088</v>
      </c>
      <c r="F55" t="s">
        <v>1089</v>
      </c>
      <c r="G55" s="5">
        <v>0</v>
      </c>
      <c r="H55" s="5">
        <v>260</v>
      </c>
      <c r="I55" s="8">
        <v>45558</v>
      </c>
      <c r="J55" s="5">
        <v>15</v>
      </c>
      <c r="L55" t="s">
        <v>21</v>
      </c>
      <c r="M55" s="9" t="str">
        <f>"N/A"</f>
        <v>N/A</v>
      </c>
    </row>
    <row r="56" spans="1:13">
      <c r="A56" t="s">
        <v>34</v>
      </c>
      <c r="B56" t="s">
        <v>982</v>
      </c>
      <c r="C56" t="s">
        <v>15</v>
      </c>
      <c r="D56" t="s">
        <v>97</v>
      </c>
      <c r="E56" t="s">
        <v>1090</v>
      </c>
      <c r="F56" t="s">
        <v>1091</v>
      </c>
      <c r="G56" s="5">
        <v>0</v>
      </c>
      <c r="H56" s="5">
        <v>360</v>
      </c>
      <c r="I56" s="8">
        <v>45561</v>
      </c>
      <c r="J56" s="5">
        <v>15</v>
      </c>
      <c r="L56" t="s">
        <v>21</v>
      </c>
      <c r="M56" s="9">
        <f>0.666667</f>
        <v>0.666667</v>
      </c>
    </row>
    <row r="57" spans="1:13">
      <c r="A57" t="s">
        <v>34</v>
      </c>
      <c r="B57" t="s">
        <v>982</v>
      </c>
      <c r="C57" t="s">
        <v>15</v>
      </c>
      <c r="D57" t="s">
        <v>97</v>
      </c>
      <c r="E57" t="s">
        <v>1092</v>
      </c>
      <c r="F57" t="s">
        <v>1093</v>
      </c>
      <c r="G57" s="5">
        <v>0</v>
      </c>
      <c r="H57" s="5">
        <v>240</v>
      </c>
      <c r="I57" s="8">
        <v>45563</v>
      </c>
      <c r="J57" s="5">
        <v>15</v>
      </c>
      <c r="L57" t="s">
        <v>21</v>
      </c>
      <c r="M57" s="9" t="str">
        <f>"N/A"</f>
        <v>N/A</v>
      </c>
    </row>
    <row r="58" spans="1:13">
      <c r="A58" t="s">
        <v>34</v>
      </c>
      <c r="B58" t="s">
        <v>982</v>
      </c>
      <c r="C58" t="s">
        <v>15</v>
      </c>
      <c r="D58" t="s">
        <v>93</v>
      </c>
      <c r="E58" t="s">
        <v>1094</v>
      </c>
      <c r="F58" t="s">
        <v>1095</v>
      </c>
      <c r="G58" s="5">
        <v>0</v>
      </c>
      <c r="H58" s="5">
        <v>800</v>
      </c>
      <c r="I58" s="8">
        <v>45558</v>
      </c>
      <c r="J58" s="5">
        <v>15</v>
      </c>
      <c r="L58" t="s">
        <v>21</v>
      </c>
      <c r="M58" s="9">
        <f>1</f>
        <v>1</v>
      </c>
    </row>
    <row r="59" spans="1:13">
      <c r="A59" t="s">
        <v>34</v>
      </c>
      <c r="B59" t="s">
        <v>982</v>
      </c>
      <c r="C59" t="s">
        <v>28</v>
      </c>
      <c r="D59" t="s">
        <v>88</v>
      </c>
      <c r="E59" t="s">
        <v>1096</v>
      </c>
      <c r="F59" t="s">
        <v>1097</v>
      </c>
      <c r="G59" s="5">
        <v>0</v>
      </c>
      <c r="H59" s="5">
        <v>300</v>
      </c>
      <c r="I59" s="8">
        <v>45570</v>
      </c>
      <c r="J59" s="5">
        <v>15</v>
      </c>
      <c r="L59" t="s">
        <v>21</v>
      </c>
      <c r="M59" s="9" t="str">
        <f>"N/A"</f>
        <v>N/A</v>
      </c>
    </row>
    <row r="60" spans="1:13">
      <c r="A60" t="s">
        <v>34</v>
      </c>
      <c r="B60" t="s">
        <v>982</v>
      </c>
      <c r="C60" t="s">
        <v>15</v>
      </c>
      <c r="D60" t="s">
        <v>93</v>
      </c>
      <c r="E60" t="s">
        <v>1098</v>
      </c>
      <c r="F60" t="s">
        <v>1099</v>
      </c>
      <c r="G60" s="5">
        <v>0</v>
      </c>
      <c r="H60" s="5">
        <v>340</v>
      </c>
      <c r="I60" s="8">
        <v>45561</v>
      </c>
      <c r="J60" s="5">
        <v>15</v>
      </c>
      <c r="L60" t="s">
        <v>21</v>
      </c>
      <c r="M60" s="9" t="str">
        <f>"N/A"</f>
        <v>N/A</v>
      </c>
    </row>
    <row r="61" spans="1:13">
      <c r="A61" t="s">
        <v>34</v>
      </c>
      <c r="B61" t="s">
        <v>982</v>
      </c>
      <c r="C61" t="s">
        <v>15</v>
      </c>
      <c r="D61" t="s">
        <v>97</v>
      </c>
      <c r="E61" t="s">
        <v>1100</v>
      </c>
      <c r="F61" t="s">
        <v>1101</v>
      </c>
      <c r="G61" s="5">
        <v>0</v>
      </c>
      <c r="H61" s="5">
        <v>500</v>
      </c>
      <c r="I61" s="8">
        <v>45559</v>
      </c>
      <c r="J61" s="5">
        <v>14</v>
      </c>
      <c r="L61" t="s">
        <v>22</v>
      </c>
      <c r="M61" s="9" t="str">
        <f>"N/A"</f>
        <v>N/A</v>
      </c>
    </row>
    <row r="62" spans="1:13">
      <c r="A62" t="s">
        <v>34</v>
      </c>
      <c r="B62" t="s">
        <v>982</v>
      </c>
      <c r="C62" t="s">
        <v>28</v>
      </c>
      <c r="D62" t="s">
        <v>93</v>
      </c>
      <c r="E62" t="s">
        <v>1102</v>
      </c>
      <c r="F62" t="s">
        <v>1103</v>
      </c>
      <c r="G62" s="5">
        <v>0</v>
      </c>
      <c r="H62" s="5">
        <v>460</v>
      </c>
      <c r="I62" s="8">
        <v>45569</v>
      </c>
      <c r="J62" s="5">
        <v>14</v>
      </c>
      <c r="L62" t="s">
        <v>22</v>
      </c>
      <c r="M62" s="9">
        <f>1</f>
        <v>1</v>
      </c>
    </row>
    <row r="63" spans="1:13">
      <c r="A63" t="s">
        <v>26</v>
      </c>
      <c r="B63" t="s">
        <v>982</v>
      </c>
      <c r="C63" t="s">
        <v>15</v>
      </c>
      <c r="D63" t="s">
        <v>277</v>
      </c>
      <c r="E63" t="s">
        <v>1104</v>
      </c>
      <c r="F63" t="s">
        <v>1105</v>
      </c>
      <c r="G63" s="5">
        <v>80</v>
      </c>
      <c r="H63" s="5">
        <v>2680</v>
      </c>
      <c r="I63" s="8">
        <v>45544</v>
      </c>
      <c r="J63" s="5">
        <v>14</v>
      </c>
      <c r="L63" t="s">
        <v>22</v>
      </c>
      <c r="M63" s="9">
        <f>0.666667</f>
        <v>0.666667</v>
      </c>
    </row>
    <row r="64" spans="1:13">
      <c r="A64" t="s">
        <v>26</v>
      </c>
      <c r="B64" t="s">
        <v>982</v>
      </c>
      <c r="C64" t="s">
        <v>29</v>
      </c>
      <c r="D64" t="s">
        <v>88</v>
      </c>
      <c r="E64" t="s">
        <v>1106</v>
      </c>
      <c r="F64" t="s">
        <v>1107</v>
      </c>
      <c r="G64" s="5">
        <v>0</v>
      </c>
      <c r="H64" s="5">
        <v>210</v>
      </c>
      <c r="I64" s="8">
        <v>45570</v>
      </c>
      <c r="J64" s="5">
        <v>13</v>
      </c>
      <c r="L64" t="s">
        <v>22</v>
      </c>
      <c r="M64" s="9" t="str">
        <f>"N/A"</f>
        <v>N/A</v>
      </c>
    </row>
    <row r="65" spans="1:13">
      <c r="A65" t="s">
        <v>34</v>
      </c>
      <c r="B65" t="s">
        <v>982</v>
      </c>
      <c r="C65" t="s">
        <v>15</v>
      </c>
      <c r="D65" t="s">
        <v>88</v>
      </c>
      <c r="E65" t="s">
        <v>1108</v>
      </c>
      <c r="F65" t="s">
        <v>1109</v>
      </c>
      <c r="G65" s="5">
        <v>0</v>
      </c>
      <c r="H65" s="5">
        <v>1000</v>
      </c>
      <c r="I65" s="8">
        <v>45566</v>
      </c>
      <c r="J65" s="5">
        <v>13</v>
      </c>
      <c r="L65" t="s">
        <v>22</v>
      </c>
      <c r="M65" s="9" t="str">
        <f>"N/A"</f>
        <v>N/A</v>
      </c>
    </row>
    <row r="66" spans="1:13">
      <c r="A66" t="s">
        <v>26</v>
      </c>
      <c r="B66" t="s">
        <v>982</v>
      </c>
      <c r="C66" t="s">
        <v>15</v>
      </c>
      <c r="D66" t="s">
        <v>125</v>
      </c>
      <c r="E66" t="s">
        <v>1110</v>
      </c>
      <c r="F66" t="s">
        <v>1111</v>
      </c>
      <c r="G66" s="5">
        <v>0</v>
      </c>
      <c r="H66" s="5">
        <v>1500</v>
      </c>
      <c r="I66" s="8">
        <v>45565</v>
      </c>
      <c r="J66" s="5">
        <v>11</v>
      </c>
      <c r="L66" t="s">
        <v>22</v>
      </c>
      <c r="M66" s="9">
        <f>1</f>
        <v>1</v>
      </c>
    </row>
    <row r="67" spans="1:13">
      <c r="A67" t="s">
        <v>26</v>
      </c>
      <c r="B67" t="s">
        <v>982</v>
      </c>
      <c r="C67" t="s">
        <v>15</v>
      </c>
      <c r="D67" t="s">
        <v>97</v>
      </c>
      <c r="E67" t="s">
        <v>1112</v>
      </c>
      <c r="F67" t="s">
        <v>1113</v>
      </c>
      <c r="G67" s="5">
        <v>0</v>
      </c>
      <c r="H67" s="5">
        <v>800</v>
      </c>
      <c r="I67" s="8">
        <v>45567</v>
      </c>
      <c r="J67" s="5">
        <v>11</v>
      </c>
      <c r="L67" t="s">
        <v>22</v>
      </c>
      <c r="M67" s="9" t="str">
        <f>"N/A"</f>
        <v>N/A</v>
      </c>
    </row>
    <row r="68" spans="1:13">
      <c r="A68" t="s">
        <v>26</v>
      </c>
      <c r="B68" t="s">
        <v>982</v>
      </c>
      <c r="C68" t="s">
        <v>15</v>
      </c>
      <c r="D68" t="s">
        <v>93</v>
      </c>
      <c r="E68" t="s">
        <v>1114</v>
      </c>
      <c r="F68" t="s">
        <v>1115</v>
      </c>
      <c r="G68" s="5">
        <v>0</v>
      </c>
      <c r="H68" s="5">
        <v>200</v>
      </c>
      <c r="I68" s="8">
        <v>45566</v>
      </c>
      <c r="J68" s="5">
        <v>11</v>
      </c>
      <c r="L68" t="s">
        <v>22</v>
      </c>
      <c r="M68" s="9" t="str">
        <f>"N/A"</f>
        <v>N/A</v>
      </c>
    </row>
    <row r="69" spans="1:13">
      <c r="A69" t="s">
        <v>26</v>
      </c>
      <c r="B69" t="s">
        <v>982</v>
      </c>
      <c r="C69" t="s">
        <v>15</v>
      </c>
      <c r="D69" t="s">
        <v>97</v>
      </c>
      <c r="E69" t="s">
        <v>1116</v>
      </c>
      <c r="F69" t="s">
        <v>1117</v>
      </c>
      <c r="G69" s="5">
        <v>0</v>
      </c>
      <c r="H69" s="5">
        <v>300</v>
      </c>
      <c r="I69" s="8">
        <v>45565</v>
      </c>
      <c r="J69" s="5">
        <v>10</v>
      </c>
      <c r="L69" t="s">
        <v>22</v>
      </c>
      <c r="M69" s="9">
        <f>1</f>
        <v>1</v>
      </c>
    </row>
    <row r="70" spans="1:13">
      <c r="A70" t="s">
        <v>26</v>
      </c>
      <c r="B70" t="s">
        <v>982</v>
      </c>
      <c r="C70" t="s">
        <v>15</v>
      </c>
      <c r="D70" t="s">
        <v>97</v>
      </c>
      <c r="E70" t="s">
        <v>1118</v>
      </c>
      <c r="F70" t="s">
        <v>1119</v>
      </c>
      <c r="G70" s="5">
        <v>0</v>
      </c>
      <c r="H70" s="5">
        <v>200</v>
      </c>
      <c r="I70" s="8">
        <v>45563</v>
      </c>
      <c r="J70" s="5">
        <v>10</v>
      </c>
      <c r="L70" t="s">
        <v>22</v>
      </c>
      <c r="M70" s="9" t="str">
        <f>"N/A"</f>
        <v>N/A</v>
      </c>
    </row>
    <row r="71" spans="1:13">
      <c r="A71" t="s">
        <v>34</v>
      </c>
      <c r="B71" t="s">
        <v>982</v>
      </c>
      <c r="C71" t="s">
        <v>15</v>
      </c>
      <c r="D71" t="s">
        <v>88</v>
      </c>
      <c r="E71" t="s">
        <v>1120</v>
      </c>
      <c r="F71" t="s">
        <v>1121</v>
      </c>
      <c r="G71" s="5">
        <v>0</v>
      </c>
      <c r="H71" s="5">
        <v>225</v>
      </c>
      <c r="I71" s="8">
        <v>45569</v>
      </c>
      <c r="J71" s="5">
        <v>10</v>
      </c>
      <c r="L71" t="s">
        <v>22</v>
      </c>
      <c r="M71" s="9" t="str">
        <f>"N/A"</f>
        <v>N/A</v>
      </c>
    </row>
    <row r="72" spans="1:13">
      <c r="A72" t="s">
        <v>34</v>
      </c>
      <c r="B72" t="s">
        <v>982</v>
      </c>
      <c r="C72" t="s">
        <v>28</v>
      </c>
      <c r="D72" t="s">
        <v>88</v>
      </c>
      <c r="E72" t="s">
        <v>1122</v>
      </c>
      <c r="F72" t="s">
        <v>1123</v>
      </c>
      <c r="G72" s="5">
        <v>0</v>
      </c>
      <c r="H72" s="5">
        <v>380</v>
      </c>
      <c r="I72" s="8">
        <v>45575</v>
      </c>
      <c r="J72" s="5">
        <v>10</v>
      </c>
      <c r="L72" t="s">
        <v>22</v>
      </c>
      <c r="M72" s="9" t="str">
        <f>"N/A"</f>
        <v>N/A</v>
      </c>
    </row>
    <row r="73" spans="1:13">
      <c r="A73" t="s">
        <v>34</v>
      </c>
      <c r="B73" t="s">
        <v>982</v>
      </c>
      <c r="C73" t="s">
        <v>28</v>
      </c>
      <c r="D73" t="s">
        <v>93</v>
      </c>
      <c r="E73" t="s">
        <v>1124</v>
      </c>
      <c r="F73" t="s">
        <v>1125</v>
      </c>
      <c r="G73" s="5">
        <v>0</v>
      </c>
      <c r="H73" s="5">
        <v>200</v>
      </c>
      <c r="I73" s="8">
        <v>45576</v>
      </c>
      <c r="J73" s="5">
        <v>10</v>
      </c>
      <c r="L73" t="s">
        <v>22</v>
      </c>
      <c r="M73" s="9">
        <f>1</f>
        <v>1</v>
      </c>
    </row>
    <row r="74" spans="1:13">
      <c r="A74" t="s">
        <v>34</v>
      </c>
      <c r="B74" t="s">
        <v>982</v>
      </c>
      <c r="C74" t="s">
        <v>15</v>
      </c>
      <c r="D74" t="s">
        <v>93</v>
      </c>
      <c r="E74" t="s">
        <v>1126</v>
      </c>
      <c r="F74" t="s">
        <v>1127</v>
      </c>
      <c r="G74" s="5">
        <v>1400</v>
      </c>
      <c r="H74" s="5">
        <v>1400</v>
      </c>
      <c r="I74" s="8">
        <v>45551</v>
      </c>
      <c r="J74" s="5">
        <v>9</v>
      </c>
      <c r="L74" t="s">
        <v>22</v>
      </c>
      <c r="M74" s="9">
        <f>0</f>
        <v>0</v>
      </c>
    </row>
    <row r="75" spans="1:13">
      <c r="A75" t="s">
        <v>26</v>
      </c>
      <c r="B75" t="s">
        <v>982</v>
      </c>
      <c r="C75" t="s">
        <v>15</v>
      </c>
      <c r="D75" t="s">
        <v>88</v>
      </c>
      <c r="E75" t="s">
        <v>1128</v>
      </c>
      <c r="F75" t="s">
        <v>1129</v>
      </c>
      <c r="G75" s="5">
        <v>0</v>
      </c>
      <c r="H75" s="5">
        <v>200</v>
      </c>
      <c r="I75" s="8">
        <v>45570</v>
      </c>
      <c r="J75" s="5">
        <v>9</v>
      </c>
      <c r="L75" t="s">
        <v>22</v>
      </c>
      <c r="M75" s="9" t="str">
        <f>"N/A"</f>
        <v>N/A</v>
      </c>
    </row>
    <row r="76" spans="1:13">
      <c r="A76" t="s">
        <v>34</v>
      </c>
      <c r="B76" t="s">
        <v>982</v>
      </c>
      <c r="C76" t="s">
        <v>15</v>
      </c>
      <c r="D76" t="s">
        <v>93</v>
      </c>
      <c r="E76" t="s">
        <v>1130</v>
      </c>
      <c r="F76" t="s">
        <v>1131</v>
      </c>
      <c r="G76" s="5">
        <v>0</v>
      </c>
      <c r="H76" s="5">
        <v>140</v>
      </c>
      <c r="I76" s="8">
        <v>45563</v>
      </c>
      <c r="J76" s="5">
        <v>9</v>
      </c>
      <c r="L76" t="s">
        <v>22</v>
      </c>
      <c r="M76" s="9" t="str">
        <f>"N/A"</f>
        <v>N/A</v>
      </c>
    </row>
    <row r="77" spans="1:13">
      <c r="A77" t="s">
        <v>26</v>
      </c>
      <c r="B77" t="s">
        <v>982</v>
      </c>
      <c r="C77" t="s">
        <v>15</v>
      </c>
      <c r="D77" t="s">
        <v>1132</v>
      </c>
      <c r="E77" t="s">
        <v>1133</v>
      </c>
      <c r="F77" t="s">
        <v>1134</v>
      </c>
      <c r="G77" s="5">
        <v>0</v>
      </c>
      <c r="H77" s="5">
        <v>1900</v>
      </c>
      <c r="I77" s="8">
        <v>45568</v>
      </c>
      <c r="J77" s="5">
        <v>9</v>
      </c>
      <c r="L77" t="s">
        <v>22</v>
      </c>
      <c r="M77" s="9" t="str">
        <f>"N/A"</f>
        <v>N/A</v>
      </c>
    </row>
    <row r="78" spans="1:13">
      <c r="A78" t="s">
        <v>34</v>
      </c>
      <c r="B78" t="s">
        <v>982</v>
      </c>
      <c r="C78" t="s">
        <v>15</v>
      </c>
      <c r="D78" t="s">
        <v>83</v>
      </c>
      <c r="E78" t="s">
        <v>1135</v>
      </c>
      <c r="F78" t="s">
        <v>1136</v>
      </c>
      <c r="G78" s="5">
        <v>0</v>
      </c>
      <c r="H78" s="5">
        <v>540</v>
      </c>
      <c r="I78" s="8">
        <v>45572</v>
      </c>
      <c r="J78" s="5">
        <v>9</v>
      </c>
      <c r="L78" t="s">
        <v>22</v>
      </c>
      <c r="M78" s="9">
        <f>1</f>
        <v>1</v>
      </c>
    </row>
    <row r="79" spans="1:13">
      <c r="A79" t="s">
        <v>26</v>
      </c>
      <c r="B79" t="s">
        <v>982</v>
      </c>
      <c r="C79" t="s">
        <v>29</v>
      </c>
      <c r="D79" t="s">
        <v>93</v>
      </c>
      <c r="E79" t="s">
        <v>1137</v>
      </c>
      <c r="F79" t="s">
        <v>1138</v>
      </c>
      <c r="G79" s="5">
        <v>0</v>
      </c>
      <c r="H79" s="5">
        <v>240</v>
      </c>
      <c r="I79" s="8">
        <v>45565</v>
      </c>
      <c r="J79" s="5">
        <v>8</v>
      </c>
      <c r="L79" t="s">
        <v>22</v>
      </c>
      <c r="M79" s="9" t="str">
        <f t="shared" ref="M79:M91" si="0">"N/A"</f>
        <v>N/A</v>
      </c>
    </row>
    <row r="80" spans="1:13">
      <c r="A80" t="s">
        <v>26</v>
      </c>
      <c r="B80" t="s">
        <v>982</v>
      </c>
      <c r="C80" t="s">
        <v>15</v>
      </c>
      <c r="D80" t="s">
        <v>88</v>
      </c>
      <c r="E80" t="s">
        <v>1139</v>
      </c>
      <c r="F80" t="s">
        <v>1140</v>
      </c>
      <c r="G80" s="5">
        <v>0</v>
      </c>
      <c r="H80" s="5">
        <v>390</v>
      </c>
      <c r="I80" s="8">
        <v>45572</v>
      </c>
      <c r="J80" s="5">
        <v>8</v>
      </c>
      <c r="L80" t="s">
        <v>22</v>
      </c>
      <c r="M80" s="9" t="str">
        <f t="shared" si="0"/>
        <v>N/A</v>
      </c>
    </row>
    <row r="81" spans="1:13">
      <c r="A81" t="s">
        <v>26</v>
      </c>
      <c r="B81" t="s">
        <v>982</v>
      </c>
      <c r="C81" t="s">
        <v>15</v>
      </c>
      <c r="D81" t="s">
        <v>88</v>
      </c>
      <c r="E81" t="s">
        <v>1141</v>
      </c>
      <c r="F81" t="s">
        <v>1142</v>
      </c>
      <c r="G81" s="5">
        <v>0</v>
      </c>
      <c r="H81" s="5">
        <v>1360</v>
      </c>
      <c r="I81" s="8">
        <v>45572</v>
      </c>
      <c r="J81" s="5">
        <v>8</v>
      </c>
      <c r="L81" t="s">
        <v>22</v>
      </c>
      <c r="M81" s="9" t="str">
        <f t="shared" si="0"/>
        <v>N/A</v>
      </c>
    </row>
    <row r="82" spans="1:13">
      <c r="A82" t="s">
        <v>26</v>
      </c>
      <c r="B82" t="s">
        <v>982</v>
      </c>
      <c r="C82" t="s">
        <v>15</v>
      </c>
      <c r="D82" t="s">
        <v>93</v>
      </c>
      <c r="E82" t="s">
        <v>1143</v>
      </c>
      <c r="F82" t="s">
        <v>1144</v>
      </c>
      <c r="G82" s="5">
        <v>0</v>
      </c>
      <c r="H82" s="5">
        <v>200</v>
      </c>
      <c r="I82" s="8">
        <v>45569</v>
      </c>
      <c r="J82" s="5">
        <v>8</v>
      </c>
      <c r="L82" t="s">
        <v>22</v>
      </c>
      <c r="M82" s="9" t="str">
        <f t="shared" si="0"/>
        <v>N/A</v>
      </c>
    </row>
    <row r="83" spans="1:13">
      <c r="A83" t="s">
        <v>26</v>
      </c>
      <c r="B83" t="s">
        <v>982</v>
      </c>
      <c r="C83" t="s">
        <v>15</v>
      </c>
      <c r="D83" t="s">
        <v>88</v>
      </c>
      <c r="E83" t="s">
        <v>1145</v>
      </c>
      <c r="F83" t="s">
        <v>1146</v>
      </c>
      <c r="G83" s="5">
        <v>0</v>
      </c>
      <c r="H83" s="5">
        <v>700</v>
      </c>
      <c r="I83" s="8">
        <v>45569</v>
      </c>
      <c r="J83" s="5">
        <v>8</v>
      </c>
      <c r="L83" t="s">
        <v>22</v>
      </c>
      <c r="M83" s="9" t="str">
        <f t="shared" si="0"/>
        <v>N/A</v>
      </c>
    </row>
    <row r="84" spans="1:13">
      <c r="A84" t="s">
        <v>26</v>
      </c>
      <c r="B84" t="s">
        <v>982</v>
      </c>
      <c r="C84" t="s">
        <v>15</v>
      </c>
      <c r="D84" t="s">
        <v>88</v>
      </c>
      <c r="E84" t="s">
        <v>1147</v>
      </c>
      <c r="F84" t="s">
        <v>1148</v>
      </c>
      <c r="G84" s="5">
        <v>0</v>
      </c>
      <c r="H84" s="5">
        <v>300</v>
      </c>
      <c r="I84" s="8">
        <v>45572</v>
      </c>
      <c r="J84" s="5">
        <v>8</v>
      </c>
      <c r="L84" t="s">
        <v>22</v>
      </c>
      <c r="M84" s="9" t="str">
        <f t="shared" si="0"/>
        <v>N/A</v>
      </c>
    </row>
    <row r="85" spans="1:13">
      <c r="A85" t="s">
        <v>34</v>
      </c>
      <c r="B85" t="s">
        <v>982</v>
      </c>
      <c r="C85" t="s">
        <v>15</v>
      </c>
      <c r="D85" t="s">
        <v>88</v>
      </c>
      <c r="E85" t="s">
        <v>1149</v>
      </c>
      <c r="F85" t="s">
        <v>1150</v>
      </c>
      <c r="G85" s="5">
        <v>0</v>
      </c>
      <c r="H85" s="5">
        <v>140</v>
      </c>
      <c r="I85" s="8">
        <v>45565</v>
      </c>
      <c r="J85" s="5">
        <v>8</v>
      </c>
      <c r="L85" t="s">
        <v>22</v>
      </c>
      <c r="M85" s="9" t="str">
        <f t="shared" si="0"/>
        <v>N/A</v>
      </c>
    </row>
    <row r="86" spans="1:13">
      <c r="A86" t="s">
        <v>34</v>
      </c>
      <c r="B86" t="s">
        <v>982</v>
      </c>
      <c r="C86" t="s">
        <v>15</v>
      </c>
      <c r="D86" t="s">
        <v>93</v>
      </c>
      <c r="E86" t="s">
        <v>1151</v>
      </c>
      <c r="F86" t="s">
        <v>1152</v>
      </c>
      <c r="G86" s="5">
        <v>0</v>
      </c>
      <c r="H86" s="5">
        <v>405</v>
      </c>
      <c r="I86" s="8">
        <v>45565</v>
      </c>
      <c r="J86" s="5">
        <v>8</v>
      </c>
      <c r="L86" t="s">
        <v>22</v>
      </c>
      <c r="M86" s="9" t="str">
        <f t="shared" si="0"/>
        <v>N/A</v>
      </c>
    </row>
    <row r="87" spans="1:13">
      <c r="A87" t="s">
        <v>34</v>
      </c>
      <c r="B87" t="s">
        <v>982</v>
      </c>
      <c r="C87" t="s">
        <v>15</v>
      </c>
      <c r="D87" t="s">
        <v>88</v>
      </c>
      <c r="E87" t="s">
        <v>1153</v>
      </c>
      <c r="F87" t="s">
        <v>1154</v>
      </c>
      <c r="G87" s="5">
        <v>0</v>
      </c>
      <c r="H87" s="5">
        <v>480</v>
      </c>
      <c r="I87" s="8">
        <v>45572</v>
      </c>
      <c r="J87" s="5">
        <v>8</v>
      </c>
      <c r="L87" t="s">
        <v>22</v>
      </c>
      <c r="M87" s="9" t="str">
        <f t="shared" si="0"/>
        <v>N/A</v>
      </c>
    </row>
    <row r="88" spans="1:13">
      <c r="A88" t="s">
        <v>34</v>
      </c>
      <c r="B88" t="s">
        <v>982</v>
      </c>
      <c r="C88" t="s">
        <v>15</v>
      </c>
      <c r="D88" t="s">
        <v>97</v>
      </c>
      <c r="E88" t="s">
        <v>1155</v>
      </c>
      <c r="F88" t="s">
        <v>1156</v>
      </c>
      <c r="G88" s="5">
        <v>0</v>
      </c>
      <c r="H88" s="5">
        <v>570</v>
      </c>
      <c r="I88" s="8">
        <v>45567</v>
      </c>
      <c r="J88" s="5">
        <v>7</v>
      </c>
      <c r="L88" t="s">
        <v>22</v>
      </c>
      <c r="M88" s="9" t="str">
        <f t="shared" si="0"/>
        <v>N/A</v>
      </c>
    </row>
    <row r="89" spans="1:13">
      <c r="A89" t="s">
        <v>34</v>
      </c>
      <c r="B89" t="s">
        <v>982</v>
      </c>
      <c r="C89" t="s">
        <v>28</v>
      </c>
      <c r="D89" t="s">
        <v>88</v>
      </c>
      <c r="E89" t="s">
        <v>1157</v>
      </c>
      <c r="F89" t="s">
        <v>1158</v>
      </c>
      <c r="G89" s="5">
        <v>0</v>
      </c>
      <c r="H89" s="5">
        <v>200</v>
      </c>
      <c r="I89" s="8">
        <v>45574</v>
      </c>
      <c r="J89" s="5">
        <v>7</v>
      </c>
      <c r="L89" t="s">
        <v>22</v>
      </c>
      <c r="M89" s="9" t="str">
        <f t="shared" si="0"/>
        <v>N/A</v>
      </c>
    </row>
    <row r="90" spans="1:13">
      <c r="A90" t="s">
        <v>34</v>
      </c>
      <c r="B90" t="s">
        <v>982</v>
      </c>
      <c r="C90" t="s">
        <v>15</v>
      </c>
      <c r="D90" t="s">
        <v>97</v>
      </c>
      <c r="E90" t="s">
        <v>1159</v>
      </c>
      <c r="F90" t="s">
        <v>1160</v>
      </c>
      <c r="G90" s="5">
        <v>0</v>
      </c>
      <c r="H90" s="5">
        <v>740</v>
      </c>
      <c r="I90" s="8">
        <v>45595</v>
      </c>
      <c r="J90" s="5">
        <v>7</v>
      </c>
      <c r="L90" t="s">
        <v>22</v>
      </c>
      <c r="M90" s="9" t="str">
        <f t="shared" si="0"/>
        <v>N/A</v>
      </c>
    </row>
    <row r="91" spans="1:13">
      <c r="A91" t="s">
        <v>26</v>
      </c>
      <c r="B91" t="s">
        <v>982</v>
      </c>
      <c r="C91" t="s">
        <v>29</v>
      </c>
      <c r="D91" t="s">
        <v>88</v>
      </c>
      <c r="E91" t="s">
        <v>1161</v>
      </c>
      <c r="F91" t="s">
        <v>1162</v>
      </c>
      <c r="G91" s="5">
        <v>0</v>
      </c>
      <c r="H91" s="5">
        <v>300</v>
      </c>
      <c r="I91" s="8">
        <v>45570</v>
      </c>
      <c r="J91" s="5">
        <v>7</v>
      </c>
      <c r="L91" t="s">
        <v>22</v>
      </c>
      <c r="M91" s="9" t="str">
        <f t="shared" si="0"/>
        <v>N/A</v>
      </c>
    </row>
    <row r="92" spans="1:13">
      <c r="A92" t="s">
        <v>34</v>
      </c>
      <c r="B92" t="s">
        <v>982</v>
      </c>
      <c r="C92" t="s">
        <v>15</v>
      </c>
      <c r="D92" t="s">
        <v>88</v>
      </c>
      <c r="E92" t="s">
        <v>1163</v>
      </c>
      <c r="F92" t="s">
        <v>1164</v>
      </c>
      <c r="G92" s="5">
        <v>500</v>
      </c>
      <c r="H92" s="5">
        <v>500</v>
      </c>
      <c r="I92" s="8">
        <v>45561</v>
      </c>
      <c r="J92" s="5">
        <v>6</v>
      </c>
      <c r="L92" t="s">
        <v>22</v>
      </c>
      <c r="M92" s="9">
        <f>0.5</f>
        <v>0.5</v>
      </c>
    </row>
    <row r="93" spans="1:13">
      <c r="A93" t="s">
        <v>34</v>
      </c>
      <c r="B93" t="s">
        <v>982</v>
      </c>
      <c r="C93" t="s">
        <v>15</v>
      </c>
      <c r="D93" t="s">
        <v>88</v>
      </c>
      <c r="E93" t="s">
        <v>1165</v>
      </c>
      <c r="F93" t="s">
        <v>1166</v>
      </c>
      <c r="G93" s="5">
        <v>0</v>
      </c>
      <c r="H93" s="5">
        <v>390</v>
      </c>
      <c r="I93" s="8">
        <v>45576</v>
      </c>
      <c r="J93" s="5">
        <v>4</v>
      </c>
      <c r="L93" t="s">
        <v>22</v>
      </c>
      <c r="M93" s="9" t="str">
        <f>"N/A"</f>
        <v>N/A</v>
      </c>
    </row>
    <row r="94" spans="1:13">
      <c r="A94" t="s">
        <v>34</v>
      </c>
      <c r="B94" t="s">
        <v>982</v>
      </c>
      <c r="C94" t="s">
        <v>15</v>
      </c>
      <c r="D94" t="s">
        <v>93</v>
      </c>
      <c r="E94" t="s">
        <v>1167</v>
      </c>
      <c r="F94" t="s">
        <v>1168</v>
      </c>
      <c r="G94" s="5">
        <v>0</v>
      </c>
      <c r="H94" s="5">
        <v>440</v>
      </c>
      <c r="I94" s="8">
        <v>45569</v>
      </c>
      <c r="J94" s="5">
        <v>4</v>
      </c>
      <c r="L94" t="s">
        <v>22</v>
      </c>
      <c r="M94" s="9" t="str">
        <f>"N/A"</f>
        <v>N/A</v>
      </c>
    </row>
    <row r="95" spans="1:13">
      <c r="A95" t="s">
        <v>34</v>
      </c>
      <c r="B95" t="s">
        <v>982</v>
      </c>
      <c r="C95" t="s">
        <v>28</v>
      </c>
      <c r="D95" t="s">
        <v>97</v>
      </c>
      <c r="E95" t="s">
        <v>1169</v>
      </c>
      <c r="F95" t="s">
        <v>1170</v>
      </c>
      <c r="G95" s="5">
        <v>0</v>
      </c>
      <c r="H95" s="5">
        <v>1005</v>
      </c>
      <c r="I95" s="8">
        <v>45580</v>
      </c>
      <c r="J95" s="5">
        <v>4</v>
      </c>
      <c r="L95" t="s">
        <v>22</v>
      </c>
      <c r="M95" s="9" t="str">
        <f>"N/A"</f>
        <v>N/A</v>
      </c>
    </row>
    <row r="96" spans="1:13">
      <c r="A96" t="s">
        <v>34</v>
      </c>
      <c r="B96" t="s">
        <v>982</v>
      </c>
      <c r="C96" t="s">
        <v>15</v>
      </c>
      <c r="D96" t="s">
        <v>93</v>
      </c>
      <c r="E96" t="s">
        <v>1171</v>
      </c>
      <c r="F96" t="s">
        <v>1172</v>
      </c>
      <c r="G96" s="5">
        <v>0</v>
      </c>
      <c r="H96" s="5">
        <v>200</v>
      </c>
      <c r="I96" s="8">
        <v>45569</v>
      </c>
      <c r="J96" s="5">
        <v>4</v>
      </c>
      <c r="L96" t="s">
        <v>22</v>
      </c>
      <c r="M96" s="9" t="str">
        <f>"N/A"</f>
        <v>N/A</v>
      </c>
    </row>
    <row r="97" spans="1:13">
      <c r="A97" t="s">
        <v>34</v>
      </c>
      <c r="B97" t="s">
        <v>982</v>
      </c>
      <c r="C97" t="s">
        <v>15</v>
      </c>
      <c r="D97" t="s">
        <v>1132</v>
      </c>
      <c r="E97" t="s">
        <v>1173</v>
      </c>
      <c r="F97" t="s">
        <v>1174</v>
      </c>
      <c r="G97" s="5">
        <v>0</v>
      </c>
      <c r="H97" s="5">
        <v>160</v>
      </c>
      <c r="I97" s="8">
        <v>45576</v>
      </c>
      <c r="J97" s="5">
        <v>4</v>
      </c>
      <c r="L97" t="s">
        <v>22</v>
      </c>
      <c r="M97" s="9" t="str">
        <f>"N/A"</f>
        <v>N/A</v>
      </c>
    </row>
    <row r="98" spans="1:13">
      <c r="A98" t="s">
        <v>26</v>
      </c>
      <c r="B98" t="s">
        <v>982</v>
      </c>
      <c r="C98" t="s">
        <v>15</v>
      </c>
      <c r="D98" t="s">
        <v>97</v>
      </c>
      <c r="E98" t="s">
        <v>1175</v>
      </c>
      <c r="F98" t="s">
        <v>1176</v>
      </c>
      <c r="G98" s="5">
        <v>0</v>
      </c>
      <c r="H98" s="5">
        <v>1200</v>
      </c>
      <c r="I98" s="8">
        <v>45569</v>
      </c>
      <c r="J98" s="5">
        <v>4</v>
      </c>
      <c r="L98" t="s">
        <v>22</v>
      </c>
      <c r="M98" s="9">
        <f>1</f>
        <v>1</v>
      </c>
    </row>
    <row r="99" spans="1:13">
      <c r="A99" t="s">
        <v>34</v>
      </c>
      <c r="B99" t="s">
        <v>982</v>
      </c>
      <c r="C99" t="s">
        <v>15</v>
      </c>
      <c r="D99" t="s">
        <v>93</v>
      </c>
      <c r="E99" t="s">
        <v>1177</v>
      </c>
      <c r="F99" t="s">
        <v>1178</v>
      </c>
      <c r="G99" s="5">
        <v>0</v>
      </c>
      <c r="H99" s="5">
        <v>200</v>
      </c>
      <c r="I99" s="8">
        <v>45582</v>
      </c>
      <c r="J99" s="5">
        <v>3</v>
      </c>
      <c r="L99" t="s">
        <v>22</v>
      </c>
      <c r="M99" s="9" t="str">
        <f t="shared" ref="M99:M104" si="1">"N/A"</f>
        <v>N/A</v>
      </c>
    </row>
    <row r="100" spans="1:13">
      <c r="A100" t="s">
        <v>34</v>
      </c>
      <c r="B100" t="s">
        <v>982</v>
      </c>
      <c r="C100" t="s">
        <v>15</v>
      </c>
      <c r="D100" t="s">
        <v>93</v>
      </c>
      <c r="E100" t="s">
        <v>1179</v>
      </c>
      <c r="F100" t="s">
        <v>1180</v>
      </c>
      <c r="G100" s="5">
        <v>0</v>
      </c>
      <c r="H100" s="5">
        <v>200</v>
      </c>
      <c r="I100" s="8">
        <v>45582</v>
      </c>
      <c r="J100" s="5">
        <v>3</v>
      </c>
      <c r="L100" t="s">
        <v>22</v>
      </c>
      <c r="M100" s="9" t="str">
        <f t="shared" si="1"/>
        <v>N/A</v>
      </c>
    </row>
    <row r="101" spans="1:13">
      <c r="A101" t="s">
        <v>34</v>
      </c>
      <c r="B101" t="s">
        <v>982</v>
      </c>
      <c r="C101" t="s">
        <v>15</v>
      </c>
      <c r="D101" t="s">
        <v>97</v>
      </c>
      <c r="E101" t="s">
        <v>1181</v>
      </c>
      <c r="F101" t="s">
        <v>1182</v>
      </c>
      <c r="G101" s="5">
        <v>0</v>
      </c>
      <c r="H101" s="5">
        <v>800</v>
      </c>
      <c r="I101" s="8">
        <v>45576</v>
      </c>
      <c r="J101" s="5">
        <v>3</v>
      </c>
      <c r="L101" t="s">
        <v>22</v>
      </c>
      <c r="M101" s="9" t="str">
        <f t="shared" si="1"/>
        <v>N/A</v>
      </c>
    </row>
    <row r="102" spans="1:13">
      <c r="A102" t="s">
        <v>34</v>
      </c>
      <c r="B102" t="s">
        <v>982</v>
      </c>
      <c r="C102" t="s">
        <v>15</v>
      </c>
      <c r="D102" t="s">
        <v>1132</v>
      </c>
      <c r="E102" t="s">
        <v>1183</v>
      </c>
      <c r="F102" t="s">
        <v>1184</v>
      </c>
      <c r="G102" s="5">
        <v>0</v>
      </c>
      <c r="H102" s="5">
        <v>1200</v>
      </c>
      <c r="I102" s="8">
        <v>45577</v>
      </c>
      <c r="J102" s="5">
        <v>3</v>
      </c>
      <c r="L102" t="s">
        <v>22</v>
      </c>
      <c r="M102" s="9" t="str">
        <f t="shared" si="1"/>
        <v>N/A</v>
      </c>
    </row>
    <row r="103" spans="1:13">
      <c r="A103" t="s">
        <v>34</v>
      </c>
      <c r="B103" t="s">
        <v>982</v>
      </c>
      <c r="C103" t="s">
        <v>15</v>
      </c>
      <c r="D103" t="s">
        <v>93</v>
      </c>
      <c r="E103" t="s">
        <v>1185</v>
      </c>
      <c r="F103" t="s">
        <v>1186</v>
      </c>
      <c r="G103" s="5">
        <v>0</v>
      </c>
      <c r="H103" s="5">
        <v>540</v>
      </c>
      <c r="I103" s="8">
        <v>45584</v>
      </c>
      <c r="J103" s="5">
        <v>3</v>
      </c>
      <c r="L103" t="s">
        <v>22</v>
      </c>
      <c r="M103" s="9" t="str">
        <f t="shared" si="1"/>
        <v>N/A</v>
      </c>
    </row>
    <row r="104" spans="1:13">
      <c r="A104" t="s">
        <v>34</v>
      </c>
      <c r="B104" t="s">
        <v>982</v>
      </c>
      <c r="C104" t="s">
        <v>15</v>
      </c>
      <c r="D104" t="s">
        <v>93</v>
      </c>
      <c r="E104" t="s">
        <v>1187</v>
      </c>
      <c r="F104" t="s">
        <v>1188</v>
      </c>
      <c r="G104" s="5">
        <v>0</v>
      </c>
      <c r="H104" s="5">
        <v>390</v>
      </c>
      <c r="I104" s="8">
        <v>45582</v>
      </c>
      <c r="J104" s="5">
        <v>3</v>
      </c>
      <c r="L104" t="s">
        <v>22</v>
      </c>
      <c r="M104" s="9" t="str">
        <f t="shared" si="1"/>
        <v>N/A</v>
      </c>
    </row>
    <row r="105" spans="1:13">
      <c r="A105" t="s">
        <v>34</v>
      </c>
      <c r="B105" t="s">
        <v>982</v>
      </c>
      <c r="C105" t="s">
        <v>15</v>
      </c>
      <c r="D105" t="s">
        <v>93</v>
      </c>
      <c r="E105" t="s">
        <v>1189</v>
      </c>
      <c r="F105" t="s">
        <v>1190</v>
      </c>
      <c r="G105" s="5">
        <v>0</v>
      </c>
      <c r="H105" s="5">
        <v>195</v>
      </c>
      <c r="I105" s="8">
        <v>45572</v>
      </c>
      <c r="J105" s="5">
        <v>2</v>
      </c>
      <c r="L105" t="s">
        <v>22</v>
      </c>
      <c r="M105" s="9">
        <f>1</f>
        <v>1</v>
      </c>
    </row>
    <row r="106" spans="1:13">
      <c r="A106" t="s">
        <v>34</v>
      </c>
      <c r="B106" t="s">
        <v>982</v>
      </c>
      <c r="C106" t="s">
        <v>15</v>
      </c>
      <c r="D106" t="s">
        <v>88</v>
      </c>
      <c r="E106" t="s">
        <v>1191</v>
      </c>
      <c r="F106" t="s">
        <v>1192</v>
      </c>
      <c r="G106" s="5">
        <v>0</v>
      </c>
      <c r="H106" s="5">
        <v>400</v>
      </c>
      <c r="I106" s="8">
        <v>45577</v>
      </c>
      <c r="J106" s="5">
        <v>2</v>
      </c>
      <c r="L106" t="s">
        <v>22</v>
      </c>
      <c r="M106" s="9">
        <f>1</f>
        <v>1</v>
      </c>
    </row>
    <row r="107" spans="1:13">
      <c r="A107" t="s">
        <v>34</v>
      </c>
      <c r="B107" t="s">
        <v>982</v>
      </c>
      <c r="C107" t="s">
        <v>15</v>
      </c>
      <c r="D107" t="s">
        <v>97</v>
      </c>
      <c r="E107" t="s">
        <v>1193</v>
      </c>
      <c r="F107" t="s">
        <v>1194</v>
      </c>
      <c r="G107" s="5">
        <v>105</v>
      </c>
      <c r="H107" s="5">
        <v>5055</v>
      </c>
      <c r="I107" s="8">
        <v>45549</v>
      </c>
      <c r="J107" s="5">
        <v>2</v>
      </c>
      <c r="L107" t="s">
        <v>22</v>
      </c>
      <c r="M107" s="9">
        <f>0.666667</f>
        <v>0.666667</v>
      </c>
    </row>
    <row r="108" spans="1:13">
      <c r="A108" t="s">
        <v>34</v>
      </c>
      <c r="B108" t="s">
        <v>982</v>
      </c>
      <c r="C108" t="s">
        <v>15</v>
      </c>
      <c r="D108" t="s">
        <v>93</v>
      </c>
      <c r="E108" t="s">
        <v>1195</v>
      </c>
      <c r="F108" t="s">
        <v>1196</v>
      </c>
      <c r="G108" s="5">
        <v>0</v>
      </c>
      <c r="H108" s="5">
        <v>240</v>
      </c>
      <c r="I108" s="8">
        <v>45577</v>
      </c>
      <c r="J108" s="5">
        <v>2</v>
      </c>
      <c r="L108" t="s">
        <v>22</v>
      </c>
      <c r="M108" s="9" t="str">
        <f>"N/A"</f>
        <v>N/A</v>
      </c>
    </row>
    <row r="109" spans="1:13">
      <c r="A109" t="s">
        <v>34</v>
      </c>
      <c r="B109" t="s">
        <v>982</v>
      </c>
      <c r="C109" t="s">
        <v>15</v>
      </c>
      <c r="D109" t="s">
        <v>93</v>
      </c>
      <c r="E109" t="s">
        <v>1197</v>
      </c>
      <c r="F109" t="s">
        <v>1198</v>
      </c>
      <c r="G109" s="5">
        <v>0</v>
      </c>
      <c r="H109" s="5">
        <v>900</v>
      </c>
      <c r="I109" s="8">
        <v>45572</v>
      </c>
      <c r="J109" s="5">
        <v>2</v>
      </c>
      <c r="L109" t="s">
        <v>22</v>
      </c>
      <c r="M109" s="9" t="str">
        <f>"N/A"</f>
        <v>N/A</v>
      </c>
    </row>
    <row r="110" spans="1:13">
      <c r="A110" t="s">
        <v>26</v>
      </c>
      <c r="B110" t="s">
        <v>982</v>
      </c>
      <c r="C110" t="s">
        <v>15</v>
      </c>
      <c r="D110" t="s">
        <v>88</v>
      </c>
      <c r="E110" t="s">
        <v>1199</v>
      </c>
      <c r="F110" t="s">
        <v>1200</v>
      </c>
      <c r="G110" s="5">
        <v>0</v>
      </c>
      <c r="H110" s="5">
        <v>495</v>
      </c>
      <c r="I110" s="8">
        <v>45577</v>
      </c>
      <c r="J110" s="5">
        <v>2</v>
      </c>
      <c r="L110" t="s">
        <v>22</v>
      </c>
      <c r="M110" s="9">
        <f>1</f>
        <v>1</v>
      </c>
    </row>
    <row r="111" spans="1:13">
      <c r="A111" t="s">
        <v>34</v>
      </c>
      <c r="B111" t="s">
        <v>982</v>
      </c>
      <c r="C111" t="s">
        <v>15</v>
      </c>
      <c r="D111" t="s">
        <v>88</v>
      </c>
      <c r="E111" t="s">
        <v>1201</v>
      </c>
      <c r="F111" t="s">
        <v>1202</v>
      </c>
      <c r="G111" s="5">
        <v>0</v>
      </c>
      <c r="H111" s="5">
        <v>800</v>
      </c>
      <c r="I111" s="8">
        <v>45577</v>
      </c>
      <c r="J111" s="5">
        <v>2</v>
      </c>
      <c r="L111" t="s">
        <v>22</v>
      </c>
      <c r="M111" s="9" t="str">
        <f>"N/A"</f>
        <v>N/A</v>
      </c>
    </row>
    <row r="112" spans="1:13">
      <c r="A112" t="s">
        <v>26</v>
      </c>
      <c r="B112" t="s">
        <v>982</v>
      </c>
      <c r="C112" t="s">
        <v>15</v>
      </c>
      <c r="D112" t="s">
        <v>88</v>
      </c>
      <c r="E112" t="s">
        <v>1203</v>
      </c>
      <c r="F112" t="s">
        <v>1204</v>
      </c>
      <c r="G112" s="5">
        <v>0</v>
      </c>
      <c r="H112" s="5">
        <v>200</v>
      </c>
      <c r="I112" s="8">
        <v>45577</v>
      </c>
      <c r="J112" s="5">
        <v>2</v>
      </c>
      <c r="L112" t="s">
        <v>22</v>
      </c>
      <c r="M112" s="9">
        <f>1</f>
        <v>1</v>
      </c>
    </row>
    <row r="113" spans="1:13">
      <c r="A113" t="s">
        <v>34</v>
      </c>
      <c r="B113" t="s">
        <v>982</v>
      </c>
      <c r="C113" t="s">
        <v>15</v>
      </c>
      <c r="D113" t="s">
        <v>93</v>
      </c>
      <c r="E113" t="s">
        <v>1205</v>
      </c>
      <c r="F113" t="s">
        <v>1206</v>
      </c>
      <c r="G113" s="5">
        <v>0</v>
      </c>
      <c r="H113" s="5">
        <v>280</v>
      </c>
      <c r="I113" s="8">
        <v>45586</v>
      </c>
      <c r="J113" s="5">
        <v>1</v>
      </c>
      <c r="L113" t="s">
        <v>22</v>
      </c>
      <c r="M113" s="9">
        <f>1</f>
        <v>1</v>
      </c>
    </row>
    <row r="114" spans="1:13">
      <c r="A114" t="s">
        <v>34</v>
      </c>
      <c r="B114" t="s">
        <v>982</v>
      </c>
      <c r="C114" t="s">
        <v>15</v>
      </c>
      <c r="D114" t="s">
        <v>88</v>
      </c>
      <c r="E114" t="s">
        <v>1207</v>
      </c>
      <c r="F114" t="s">
        <v>1208</v>
      </c>
      <c r="G114" s="5">
        <v>0</v>
      </c>
      <c r="H114" s="5">
        <v>2920</v>
      </c>
      <c r="I114" s="8">
        <v>45565</v>
      </c>
      <c r="J114" s="5">
        <v>1</v>
      </c>
      <c r="L114" t="s">
        <v>22</v>
      </c>
      <c r="M114" s="9">
        <f>0.5</f>
        <v>0.5</v>
      </c>
    </row>
    <row r="115" spans="1:13">
      <c r="A115" t="s">
        <v>34</v>
      </c>
      <c r="B115" t="s">
        <v>982</v>
      </c>
      <c r="C115" t="s">
        <v>28</v>
      </c>
      <c r="D115" t="s">
        <v>1132</v>
      </c>
      <c r="E115" t="s">
        <v>1209</v>
      </c>
      <c r="F115" t="s">
        <v>1210</v>
      </c>
      <c r="G115" s="5">
        <v>0</v>
      </c>
      <c r="H115" s="5">
        <v>200</v>
      </c>
      <c r="I115" s="8">
        <v>45586</v>
      </c>
      <c r="J115" s="5">
        <v>1</v>
      </c>
      <c r="L115" t="s">
        <v>22</v>
      </c>
      <c r="M115" s="9">
        <f>1</f>
        <v>1</v>
      </c>
    </row>
    <row r="116" spans="1:13">
      <c r="A116" t="s">
        <v>34</v>
      </c>
      <c r="B116" t="s">
        <v>982</v>
      </c>
      <c r="C116" t="s">
        <v>15</v>
      </c>
      <c r="D116" t="s">
        <v>93</v>
      </c>
      <c r="E116" t="s">
        <v>1211</v>
      </c>
      <c r="F116" t="s">
        <v>1212</v>
      </c>
      <c r="G116" s="5">
        <v>0</v>
      </c>
      <c r="H116" s="5">
        <v>600</v>
      </c>
      <c r="I116" s="8">
        <v>45586</v>
      </c>
      <c r="J116" s="5">
        <v>1</v>
      </c>
      <c r="L116" t="s">
        <v>22</v>
      </c>
      <c r="M116" s="9" t="str">
        <f>"N/A"</f>
        <v>N/A</v>
      </c>
    </row>
    <row r="117" spans="1:13">
      <c r="A117" t="s">
        <v>34</v>
      </c>
      <c r="B117" t="s">
        <v>982</v>
      </c>
      <c r="C117" t="s">
        <v>15</v>
      </c>
      <c r="D117" t="s">
        <v>93</v>
      </c>
      <c r="E117" t="s">
        <v>1213</v>
      </c>
      <c r="F117" t="s">
        <v>1214</v>
      </c>
      <c r="G117" s="5">
        <v>0</v>
      </c>
      <c r="H117" s="5">
        <v>1420</v>
      </c>
      <c r="I117" s="8">
        <v>45576</v>
      </c>
      <c r="J117" s="5">
        <v>1</v>
      </c>
      <c r="L117" t="s">
        <v>22</v>
      </c>
      <c r="M117" s="9" t="str">
        <f>"N/A"</f>
        <v>N/A</v>
      </c>
    </row>
    <row r="118" spans="1:13">
      <c r="A118" t="s">
        <v>34</v>
      </c>
      <c r="B118" t="s">
        <v>982</v>
      </c>
      <c r="C118" t="s">
        <v>15</v>
      </c>
      <c r="D118" t="s">
        <v>93</v>
      </c>
      <c r="E118" t="s">
        <v>1215</v>
      </c>
      <c r="F118" t="s">
        <v>1216</v>
      </c>
      <c r="G118" s="5">
        <v>0</v>
      </c>
      <c r="H118" s="5">
        <v>280</v>
      </c>
      <c r="I118" s="8">
        <v>45576</v>
      </c>
      <c r="J118" s="5">
        <v>1</v>
      </c>
      <c r="L118" t="s">
        <v>22</v>
      </c>
      <c r="M118" s="9" t="str">
        <f>"N/A"</f>
        <v>N/A</v>
      </c>
    </row>
  </sheetData>
  <conditionalFormatting sqref="E2">
    <cfRule type="duplicateValues" dxfId="1" priority="2"/>
  </conditionalFormatting>
  <conditionalFormatting sqref="A$1:M$1048576">
    <cfRule type="expression" dxfId="0" priority="1">
      <formula>LEN($E1)&gt;0</formula>
    </cfRule>
  </conditionalFormatting>
  <pageMargins left="0.7" right="0.7" top="0.75" bottom="0.75" header="0.3" footer="0.3"/>
  <headerFooter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MTS</vt:lpstr>
      <vt:lpstr>MTO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Pokuru</dc:creator>
  <cp:lastModifiedBy>Shashi Karval</cp:lastModifiedBy>
  <dcterms:created xsi:type="dcterms:W3CDTF">2024-07-26T08:24:00Z</dcterms:created>
  <dcterms:modified xsi:type="dcterms:W3CDTF">2024-11-13T06:31:34Z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ICV">
    <vt:lpwstr>62DE90D0843349C6BC90FD6972E38655_12</vt:lpwstr>
  </property>
  <property fmtid="{D5CDD505-2E9C-101B-9397-08002B2CF9AE}" pid="4" name="KSOProductBuildVer">
    <vt:lpwstr>1033-12.2.0.18607</vt:lpwstr>
  </property>
</Properties>
</file>